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4.2_2B" sheetId="1" r:id="rId1"/>
    <sheet name="Nezamestanosť" sheetId="4" r:id="rId2"/>
  </sheets>
  <calcPr calcId="152511"/>
</workbook>
</file>

<file path=xl/calcChain.xml><?xml version="1.0" encoding="utf-8"?>
<calcChain xmlns="http://schemas.openxmlformats.org/spreadsheetml/2006/main">
  <c r="Q76" i="1" l="1"/>
  <c r="B67" i="1" l="1"/>
  <c r="B60" i="1" l="1"/>
  <c r="B59" i="1"/>
  <c r="B58" i="1"/>
  <c r="B57" i="1"/>
  <c r="B56" i="1"/>
  <c r="B55" i="1"/>
  <c r="Q64" i="1"/>
  <c r="Q62" i="1"/>
  <c r="O64" i="1"/>
  <c r="P64" i="1" s="1"/>
  <c r="Q61" i="1"/>
  <c r="Q58" i="1"/>
  <c r="Q47" i="1"/>
  <c r="P33" i="1"/>
  <c r="R62" i="1" l="1"/>
  <c r="B73" i="1"/>
  <c r="B71" i="1"/>
  <c r="Q49" i="1" l="1"/>
  <c r="Q48" i="1"/>
  <c r="Q45" i="1"/>
  <c r="Q75" i="1"/>
  <c r="Q74" i="1"/>
  <c r="Q73" i="1"/>
  <c r="Q72" i="1"/>
  <c r="Q71" i="1"/>
  <c r="Q31" i="1"/>
  <c r="Q33" i="1"/>
  <c r="B65" i="1" l="1"/>
  <c r="B66" i="1"/>
  <c r="B64" i="1"/>
  <c r="B63" i="1"/>
  <c r="B62" i="1"/>
  <c r="B61" i="1"/>
  <c r="O78" i="1" l="1"/>
  <c r="P78" i="1" s="1"/>
  <c r="R74" i="1" l="1"/>
  <c r="Q50" i="1" l="1"/>
  <c r="I50" i="1" s="1"/>
  <c r="B76" i="1" s="1"/>
  <c r="I49" i="1"/>
  <c r="B75" i="1" s="1"/>
  <c r="I48" i="1"/>
  <c r="B74" i="1" s="1"/>
  <c r="I45" i="1"/>
  <c r="B72" i="1" s="1"/>
  <c r="O73" i="1" l="1"/>
  <c r="P73" i="1" s="1"/>
  <c r="O60" i="1"/>
  <c r="P60" i="1" s="1"/>
  <c r="P46" i="1"/>
  <c r="Q46" i="1" s="1"/>
  <c r="I31" i="1"/>
  <c r="B69" i="1" s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I46" i="1" l="1"/>
  <c r="I32" i="1"/>
  <c r="B70" i="1" s="1"/>
  <c r="P40" i="1"/>
  <c r="Q40" i="1" s="1"/>
  <c r="E37" i="4"/>
  <c r="F37" i="4" s="1"/>
  <c r="E36" i="4"/>
  <c r="F36" i="4" s="1"/>
  <c r="E35" i="4"/>
  <c r="F35" i="4" s="1"/>
  <c r="E33" i="4"/>
  <c r="F33" i="4" s="1"/>
  <c r="E31" i="4"/>
  <c r="F31" i="4" s="1"/>
  <c r="E29" i="4"/>
  <c r="F29" i="4" s="1"/>
  <c r="E28" i="4"/>
  <c r="F28" i="4" s="1"/>
  <c r="E27" i="4"/>
  <c r="F27" i="4" s="1"/>
  <c r="E25" i="4"/>
  <c r="F25" i="4" s="1"/>
  <c r="E24" i="4"/>
  <c r="F24" i="4" s="1"/>
  <c r="E23" i="4"/>
  <c r="F23" i="4" s="1"/>
  <c r="E21" i="4"/>
  <c r="F21" i="4" s="1"/>
  <c r="E20" i="4"/>
  <c r="F20" i="4" s="1"/>
  <c r="E19" i="4"/>
  <c r="F19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G40" i="4"/>
  <c r="H40" i="4" s="1"/>
  <c r="E40" i="4"/>
  <c r="F40" i="4" s="1"/>
  <c r="G39" i="4"/>
  <c r="H39" i="4" s="1"/>
  <c r="E39" i="4"/>
  <c r="F39" i="4" s="1"/>
  <c r="G38" i="4"/>
  <c r="H38" i="4" s="1"/>
  <c r="E38" i="4"/>
  <c r="F38" i="4" s="1"/>
  <c r="G37" i="4"/>
  <c r="H37" i="4" s="1"/>
  <c r="G36" i="4"/>
  <c r="H36" i="4" s="1"/>
  <c r="G35" i="4"/>
  <c r="H35" i="4" s="1"/>
  <c r="G34" i="4"/>
  <c r="H34" i="4" s="1"/>
  <c r="E34" i="4"/>
  <c r="F34" i="4" s="1"/>
  <c r="G33" i="4"/>
  <c r="H33" i="4" s="1"/>
  <c r="G32" i="4"/>
  <c r="H32" i="4" s="1"/>
  <c r="E32" i="4"/>
  <c r="F32" i="4" s="1"/>
  <c r="G31" i="4"/>
  <c r="H31" i="4" s="1"/>
  <c r="G30" i="4"/>
  <c r="H30" i="4" s="1"/>
  <c r="E30" i="4"/>
  <c r="F30" i="4" s="1"/>
  <c r="G29" i="4"/>
  <c r="H29" i="4" s="1"/>
  <c r="G28" i="4"/>
  <c r="H28" i="4" s="1"/>
  <c r="G27" i="4"/>
  <c r="H27" i="4" s="1"/>
  <c r="G26" i="4"/>
  <c r="H26" i="4" s="1"/>
  <c r="E26" i="4"/>
  <c r="F26" i="4" s="1"/>
  <c r="G25" i="4"/>
  <c r="H25" i="4" s="1"/>
  <c r="G24" i="4"/>
  <c r="H24" i="4" s="1"/>
  <c r="G23" i="4"/>
  <c r="H23" i="4" s="1"/>
  <c r="G22" i="4"/>
  <c r="H22" i="4" s="1"/>
  <c r="E22" i="4"/>
  <c r="F22" i="4" s="1"/>
  <c r="G21" i="4"/>
  <c r="H21" i="4" s="1"/>
  <c r="G20" i="4"/>
  <c r="H20" i="4" s="1"/>
  <c r="G19" i="4"/>
  <c r="H19" i="4" s="1"/>
  <c r="G18" i="4"/>
  <c r="H18" i="4" s="1"/>
  <c r="E18" i="4"/>
  <c r="F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I11" i="4"/>
  <c r="G11" i="4"/>
  <c r="H11" i="4" s="1"/>
  <c r="Q41" i="1" l="1"/>
  <c r="I40" i="1" s="1"/>
  <c r="R71" i="1"/>
  <c r="S66" i="1" s="1"/>
  <c r="R58" i="1"/>
  <c r="E43" i="4"/>
  <c r="F11" i="4"/>
  <c r="F43" i="4" s="1"/>
  <c r="I35" i="1" l="1"/>
  <c r="F44" i="4"/>
  <c r="E44" i="4" s="1"/>
  <c r="H29" i="1" s="1"/>
  <c r="I28" i="1" l="1"/>
  <c r="I51" i="1" s="1"/>
  <c r="B68" i="1"/>
</calcChain>
</file>

<file path=xl/comments1.xml><?xml version="1.0" encoding="utf-8"?>
<comments xmlns="http://schemas.openxmlformats.org/spreadsheetml/2006/main">
  <authors>
    <author>Kužma Emil</author>
  </authors>
  <commentList>
    <comment ref="H40" authorId="0">
      <text>
        <r>
          <rPr>
            <b/>
            <sz val="8"/>
            <color indexed="81"/>
            <rFont val="Arial"/>
            <family val="2"/>
            <charset val="238"/>
          </rPr>
          <t>na technológie spracovania produktov a na modernizáciu, a/alebo rekonštrukciu a/ alebo výstavbu objektov s nimi súvisiacu, vrátane podnikových predajní</t>
        </r>
      </text>
    </comment>
    <comment ref="H46" authorId="0">
      <text>
        <r>
          <rPr>
            <b/>
            <sz val="8"/>
            <color indexed="81"/>
            <rFont val="Arial"/>
            <family val="2"/>
            <charset val="238"/>
          </rPr>
          <t>súvisiace s  výstavbou  prístupových ciest, parkovísk, oplotenia a vonkajšieho osvetlenia areálu</t>
        </r>
      </text>
    </comment>
  </commentList>
</comments>
</file>

<file path=xl/sharedStrings.xml><?xml version="1.0" encoding="utf-8"?>
<sst xmlns="http://schemas.openxmlformats.org/spreadsheetml/2006/main" count="189" uniqueCount="165">
  <si>
    <t>Žiadateľ</t>
  </si>
  <si>
    <t>IČO</t>
  </si>
  <si>
    <t>Výška OV</t>
  </si>
  <si>
    <t>P.č.</t>
  </si>
  <si>
    <t>Kritérium</t>
  </si>
  <si>
    <t>Body</t>
  </si>
  <si>
    <t>Poznámka</t>
  </si>
  <si>
    <t>počet bodov</t>
  </si>
  <si>
    <t>1.</t>
  </si>
  <si>
    <t>Evidovaná miera nezamestnanosti v %</t>
  </si>
  <si>
    <t>2.</t>
  </si>
  <si>
    <t>3.</t>
  </si>
  <si>
    <t>4.</t>
  </si>
  <si>
    <t>5.</t>
  </si>
  <si>
    <t>6.</t>
  </si>
  <si>
    <t>7.</t>
  </si>
  <si>
    <t>8.</t>
  </si>
  <si>
    <t>9.</t>
  </si>
  <si>
    <t>Tabuľka č. 4</t>
  </si>
  <si>
    <t>NEZAMESTANOSŤ</t>
  </si>
  <si>
    <t>Projekt sa realizuje v okrese/okresoch:</t>
  </si>
  <si>
    <t>skryt</t>
  </si>
  <si>
    <t>Kraj - okres</t>
  </si>
  <si>
    <t>Okres</t>
  </si>
  <si>
    <t>Nezamestanosť</t>
  </si>
  <si>
    <t>kontrola</t>
  </si>
  <si>
    <t>kontrola1</t>
  </si>
  <si>
    <t>PRIEMER NEZAMESTNANOSŤ</t>
  </si>
  <si>
    <t>Kategória podniku</t>
  </si>
  <si>
    <t xml:space="preserve">Požadovaný NFP </t>
  </si>
  <si>
    <t>Projekt sa realizuje v okrese s priemernou mierou evidovanej nezamestnanosti v roku predchádzajúcom roku vyhlásenia výzvy:</t>
  </si>
  <si>
    <t>– do 15 % vrátane</t>
  </si>
  <si>
    <t>– nad 15 %</t>
  </si>
  <si>
    <t>Realizáciou projektu sa žiadateľ zaviaže zvýšiť počet pracovných miest  súvisiacich s projektom minimálne o 1 zamestnanca minimálne na 2 roky  a to najneskôr do 6 mesiacov od doby realizácie investície</t>
  </si>
  <si>
    <t>Vykazujú sa miesta súvisiace so samotnou realizáciou projektu nie celkové miesta v podniku. Za počiatočný stav sa berie stav pred investíciou.  Žiadateľ musí preukázateľne označovať uvedené miesta označením miesto PRV. Berie sa pracovné miesto na celý úväzok. V prípade čiastočných úväzkov resp. sezónnych zamestnancov sa metodika posudzovania uvedie vo výzve. Miesto sa musí vytvoriť najneskôr do 6 mesiacov od realizácie investície ( odo dňa predloženia ŽoP)</t>
  </si>
  <si>
    <t>Žiadateľ sa zaviaže, že súhlasí s nižšou intenzitou pomoci ako maximálna intenzita pomoci deklarovaná vo výzve nasledovne:</t>
  </si>
  <si>
    <t>a) výdavky na uvedené aktivity dosiahnu aspoň  60 % oprávnených výdavkov vrátane</t>
  </si>
  <si>
    <t>b) výdavky na uvedené aktivity dosiahnu aspoň  40 % oprávnených výdavkov vrátane</t>
  </si>
  <si>
    <t>c) výdavky na uvedené aktivity dosiahnu aspoň  20 % oprávnených výdavkov  vrátane</t>
  </si>
  <si>
    <t>d) výdavky na uvedené aktivity nedosiahnu  20 % oprávnených výdavkov</t>
  </si>
  <si>
    <t>Žiadateľ sa zaviaže, že počas nasledujúcich dvoch rokov po schválení žiadosti umožní každoročne minimálne 2 žiakom absolvovať prax pre študentov potravinárskych a poľnohospodárskych študijných alebo učebných odborov  v trvaní minimálne 2 týždne.</t>
  </si>
  <si>
    <t>Spôsob uplatňovania bude uvedený v usmernení MPRV SR  resp. v zmluve o NFP.</t>
  </si>
  <si>
    <t>Podiel žiadaných oprávnených výdavkov súvisiacich s  výstavbou  prístupových ciest, parkovísk, oplotenia a vonkajšieho osvetlenia areálu ako takého spolu neprekročia 40 % všetkých žiadaných oprávnených výdavkov.</t>
  </si>
  <si>
    <t>BA - Bratislava I</t>
  </si>
  <si>
    <t>BA - Bratislava II</t>
  </si>
  <si>
    <t>BA - Bratislava III</t>
  </si>
  <si>
    <t>BA - Bratislava IV</t>
  </si>
  <si>
    <t>BA - Bratislava V</t>
  </si>
  <si>
    <t>BA - Malacky</t>
  </si>
  <si>
    <t>BA - Pezinok</t>
  </si>
  <si>
    <t>BA - Senec</t>
  </si>
  <si>
    <t>TT - Dunajská Streda</t>
  </si>
  <si>
    <t>TT - Galanta</t>
  </si>
  <si>
    <t>TT - Hlohovec</t>
  </si>
  <si>
    <t>TT - Piešťany</t>
  </si>
  <si>
    <t>TT - Senica</t>
  </si>
  <si>
    <t>TT - Skalica</t>
  </si>
  <si>
    <t>TT - Trnava</t>
  </si>
  <si>
    <t>TN - Bánovce nad Bebravou</t>
  </si>
  <si>
    <t>TN - Ilava</t>
  </si>
  <si>
    <t>TN - Myjava</t>
  </si>
  <si>
    <t>TN - Nové Mesto nad Váhom</t>
  </si>
  <si>
    <t>TN - Partizánske</t>
  </si>
  <si>
    <t>TN - Považská Bystrica</t>
  </si>
  <si>
    <t>TN - Prievidza</t>
  </si>
  <si>
    <t>TN - Púchov</t>
  </si>
  <si>
    <t>TN - Trenčín</t>
  </si>
  <si>
    <t>NR - Komárno</t>
  </si>
  <si>
    <t>NR - Levice</t>
  </si>
  <si>
    <t>NR - Nitra</t>
  </si>
  <si>
    <t>NR - Nové Zámky</t>
  </si>
  <si>
    <t>NR - Šaľa</t>
  </si>
  <si>
    <t>NR - Topoľčany</t>
  </si>
  <si>
    <t>NR - Zlaté Moravce</t>
  </si>
  <si>
    <t>ZA - Bytča</t>
  </si>
  <si>
    <t>ZA - Čadca</t>
  </si>
  <si>
    <t>ZA - Dolný Kubín</t>
  </si>
  <si>
    <t>ZA - Kysucké Nové Mesto</t>
  </si>
  <si>
    <t>ZA - Liptovský Mikuláš</t>
  </si>
  <si>
    <t>ZA - Martin</t>
  </si>
  <si>
    <t>ZA - Námestovo</t>
  </si>
  <si>
    <t>ZA - Ružomberok</t>
  </si>
  <si>
    <t>ZA - Turčianske Teplice</t>
  </si>
  <si>
    <t>ZA - Tvrdošín</t>
  </si>
  <si>
    <t>ZA - Žilina</t>
  </si>
  <si>
    <t>BB - Banská Bystrica</t>
  </si>
  <si>
    <t>BB - Banská Štiavnica</t>
  </si>
  <si>
    <t>BB - Brezno</t>
  </si>
  <si>
    <t>BB - Detva</t>
  </si>
  <si>
    <t>BB - Krupina</t>
  </si>
  <si>
    <t>BB - Lučenec</t>
  </si>
  <si>
    <t>BB - Poltár</t>
  </si>
  <si>
    <t>BB - Revúca</t>
  </si>
  <si>
    <r>
      <rPr>
        <b/>
        <sz val="9"/>
        <rFont val="Arial"/>
        <family val="2"/>
        <charset val="238"/>
      </rPr>
      <t xml:space="preserve">BB - </t>
    </r>
    <r>
      <rPr>
        <sz val="9"/>
        <rFont val="Arial"/>
        <family val="2"/>
        <charset val="238"/>
      </rPr>
      <t>Rimavská Sobota</t>
    </r>
  </si>
  <si>
    <t>BB - Veľký Krtíš</t>
  </si>
  <si>
    <t>BB - Zvolen</t>
  </si>
  <si>
    <t>BB - Žarnovica</t>
  </si>
  <si>
    <t>BB - Žiar nad Hronom</t>
  </si>
  <si>
    <t>PR - Bardejov</t>
  </si>
  <si>
    <t>PR - Humenné</t>
  </si>
  <si>
    <t>PR - Kežmarok</t>
  </si>
  <si>
    <t>PR - Levoča</t>
  </si>
  <si>
    <t>PR - Medzilaborce</t>
  </si>
  <si>
    <t>PR - Poprad</t>
  </si>
  <si>
    <t>PR - Prešov</t>
  </si>
  <si>
    <t>PR - Sabinov</t>
  </si>
  <si>
    <t>PR - Snina</t>
  </si>
  <si>
    <t>PR - Stará Ľubovňa</t>
  </si>
  <si>
    <t>PR - Stropkov</t>
  </si>
  <si>
    <t>PR - Svidník</t>
  </si>
  <si>
    <t>PR - Vranov nad Topľou</t>
  </si>
  <si>
    <t>KE - Gelnica</t>
  </si>
  <si>
    <t>KE - Košice I</t>
  </si>
  <si>
    <t>KE - Košice II</t>
  </si>
  <si>
    <t>KE - Košice III</t>
  </si>
  <si>
    <t>KE - Košice IV</t>
  </si>
  <si>
    <t>KE - Košice - okolie</t>
  </si>
  <si>
    <t>KE - Michalovce</t>
  </si>
  <si>
    <t>KE - Rožňava</t>
  </si>
  <si>
    <t>KE - Sobrance</t>
  </si>
  <si>
    <t>KE - Spišská Nová Ves</t>
  </si>
  <si>
    <t>KE - Trebišov</t>
  </si>
  <si>
    <t>súčet OV</t>
  </si>
  <si>
    <t>x</t>
  </si>
  <si>
    <t>menej rozvinuté regiony</t>
  </si>
  <si>
    <t>ine regiony</t>
  </si>
  <si>
    <t>zakladne %</t>
  </si>
  <si>
    <t>region</t>
  </si>
  <si>
    <t>podnik</t>
  </si>
  <si>
    <t>mimo prílohy</t>
  </si>
  <si>
    <t>veľký podnik</t>
  </si>
  <si>
    <t>PO, KE, BB, ZA</t>
  </si>
  <si>
    <t>TN. NR, TT, BA</t>
  </si>
  <si>
    <t>mikro a malý</t>
  </si>
  <si>
    <t>stredný</t>
  </si>
  <si>
    <t>veľký</t>
  </si>
  <si>
    <t>Súčet bodov</t>
  </si>
  <si>
    <t>oprávnené výdavky</t>
  </si>
  <si>
    <t>% podiel</t>
  </si>
  <si>
    <t>Kontrola vyplnenia</t>
  </si>
  <si>
    <r>
      <t xml:space="preserve">VÝSTUP MIMO PRÍLOHY I. ZFEU - </t>
    </r>
    <r>
      <rPr>
        <b/>
        <sz val="10"/>
        <color rgb="FFFF0000"/>
        <rFont val="Arial"/>
        <family val="2"/>
        <charset val="238"/>
      </rPr>
      <t>TN, NR, TT, BA kraj</t>
    </r>
  </si>
  <si>
    <r>
      <t xml:space="preserve">VÝSTUP MIMO PRÍLOHY I. ZFEU - </t>
    </r>
    <r>
      <rPr>
        <b/>
        <sz val="10"/>
        <color rgb="FFFF0000"/>
        <rFont val="Arial"/>
        <family val="2"/>
        <charset val="238"/>
      </rPr>
      <t>PO, KE, BB, ZA kraj</t>
    </r>
  </si>
  <si>
    <t>podnik PO, KE, BB, ZA</t>
  </si>
  <si>
    <t>podnik TN, NR, TT, BA</t>
  </si>
  <si>
    <t>V prípade, ak sa projekt realizuje vo viacerých okresoch, body sa pridelia na základe nezamestnanosti vypočítanej aritmetickým priemerom z údajov nezamestnanosti všetkých okresov, kde sa projekt realizuje. Maximálne 9 bodov.</t>
  </si>
  <si>
    <t>Žiadateľ popíše v projekte realizácie.</t>
  </si>
  <si>
    <t>a) intenzita pomoci nižšia  o 5%</t>
  </si>
  <si>
    <t>b) intenzita pomoci nižšia  o 10 %</t>
  </si>
  <si>
    <t>Žiadateľ v žiadosti deklaruje súhlas so znížením intenzity pomoc ak má o to záujem a na základe toho si prizná body. Presný spôsob výpočtu a uplatnenia zníženia intenzity pomoci prostredníctvom zníženia výšky podpory bude určený vo výzve. Maximálny počet bodov je 4.</t>
  </si>
  <si>
    <t>Projekt je zameraný  prioritne na technológie spracovania produktov a na modernizáciu, a/alebo rekonštrukciu a/ alebo výstavbu objektov s nimi súvisiacu, vrátane podnikových predajní a skladov,  pričom</t>
  </si>
  <si>
    <t>Maximálny počet bodov je 23.</t>
  </si>
  <si>
    <t>Investícia sa týka výrobcov, ktorých výrobky majú Značku kvality SK, iný certifikát kvality alebo chránené označenie pôvodu, chránené zemepisné označenie alebo sú to výrobky s označením zaručená tradičná špecialita, v prípade nových žiadateľov sa zaviažu dosiahnuť ho do dvoch rokov od realizácie investície</t>
  </si>
  <si>
    <t>Súčasťou investície je zavedenie inovatívnej technológie alebo investícia prispeje k zvýšeniu produkcie alebo k zvýšeniu kvality produkcie</t>
  </si>
  <si>
    <t>Žiadateľ uvedené popíše v projekte realizácie. Pri priznaní bodov za zavedenie inovatívnej technológie je potrebné stanovisko NPPC – VUP  alebo NPPC - TSUP Rovinka</t>
  </si>
  <si>
    <t>Projekt prispieva k cieľom zadefinovaným v Koncepcii rozvoja potravinárskeho priemyslu 2014-2020  pre jednotlivé druhy potravinárskych priemyslov.</t>
  </si>
  <si>
    <t>Žiadateľ uvedené popíše v projekte realizácie.</t>
  </si>
  <si>
    <t>Projekt prispieva k hlavným cieľom PRV v rámci opatrenia 4.2  na základe analýzy potrieb – zvýšenie podielu domácej produkcie s vyššou pridanou hodnotou ( napr. vyššia kvalita výrobkov, regionálne a miestne špeciality ), zlepšenie spracovania (modernizácia strojov a zariadení, nové technológie, zlepšenie spracovania miestnych surovín) a zlepšenie kvality (napr. zvyšovanie biologickej hodnoty výrobkov v súlade s trendmi zdravej výživy)</t>
  </si>
  <si>
    <t>10.</t>
  </si>
  <si>
    <t>Tabuľka č. 5</t>
  </si>
  <si>
    <t>BODOVACIE KRITÉRIA</t>
  </si>
  <si>
    <t>VÝSTUP NA PRÍLOHE I. ZFEU MENEJ ROZVINUTÉ REGIÓNY</t>
  </si>
  <si>
    <t>na prílohe menej rozvinuté</t>
  </si>
  <si>
    <t>na prílohe iné regióny</t>
  </si>
  <si>
    <t>z toho požadovaný NFP Bratislavský kraj</t>
  </si>
  <si>
    <t>VÝSTUP NA PRÍLOHE I. ZFEU OSTATNÉ REGIÓNY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</si>
</sst>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indexed="81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6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 applyProtection="1">
      <alignment vertical="center"/>
      <protection locked="0" hidden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" fontId="10" fillId="0" borderId="0" xfId="0" applyNumberFormat="1" applyFont="1" applyBorder="1" applyAlignment="1" applyProtection="1">
      <alignment vertical="center" wrapText="1"/>
      <protection locked="0"/>
    </xf>
    <xf numFmtId="4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vertical="center" wrapText="1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4" fontId="10" fillId="0" borderId="1" xfId="0" applyNumberFormat="1" applyFont="1" applyFill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0" xfId="1" applyFont="1"/>
    <xf numFmtId="0" fontId="14" fillId="0" borderId="0" xfId="1"/>
    <xf numFmtId="0" fontId="9" fillId="0" borderId="0" xfId="1" applyFont="1"/>
    <xf numFmtId="0" fontId="15" fillId="0" borderId="1" xfId="1" applyFont="1" applyBorder="1" applyAlignment="1">
      <alignment vertical="center" wrapText="1"/>
    </xf>
    <xf numFmtId="0" fontId="15" fillId="0" borderId="0" xfId="1" applyFont="1" applyAlignment="1">
      <alignment vertical="center"/>
    </xf>
    <xf numFmtId="0" fontId="14" fillId="3" borderId="0" xfId="1" applyFill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center" vertical="center"/>
    </xf>
    <xf numFmtId="0" fontId="6" fillId="0" borderId="1" xfId="1" applyFont="1" applyBorder="1" applyProtection="1">
      <protection locked="0"/>
    </xf>
    <xf numFmtId="0" fontId="14" fillId="0" borderId="1" xfId="1" applyBorder="1"/>
    <xf numFmtId="0" fontId="16" fillId="0" borderId="1" xfId="1" applyFont="1" applyBorder="1" applyAlignment="1" applyProtection="1">
      <alignment vertical="center"/>
      <protection hidden="1"/>
    </xf>
    <xf numFmtId="0" fontId="15" fillId="0" borderId="1" xfId="1" applyFont="1" applyBorder="1" applyAlignment="1" applyProtection="1">
      <alignment horizontal="center" vertical="center"/>
      <protection hidden="1"/>
    </xf>
    <xf numFmtId="0" fontId="14" fillId="3" borderId="0" xfId="1" applyFill="1"/>
    <xf numFmtId="4" fontId="16" fillId="3" borderId="0" xfId="1" applyNumberFormat="1" applyFont="1" applyFill="1"/>
    <xf numFmtId="0" fontId="16" fillId="3" borderId="0" xfId="1" applyFont="1" applyFill="1"/>
    <xf numFmtId="2" fontId="15" fillId="0" borderId="0" xfId="1" applyNumberFormat="1" applyFont="1" applyAlignment="1">
      <alignment vertical="center"/>
    </xf>
    <xf numFmtId="0" fontId="16" fillId="0" borderId="0" xfId="1" applyFont="1"/>
    <xf numFmtId="0" fontId="10" fillId="0" borderId="0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/>
      <protection locked="0" hidden="1"/>
    </xf>
    <xf numFmtId="0" fontId="8" fillId="0" borderId="0" xfId="0" applyFont="1" applyBorder="1" applyAlignment="1" applyProtection="1">
      <alignment horizontal="center" vertical="center"/>
      <protection locked="0" hidden="1"/>
    </xf>
    <xf numFmtId="0" fontId="6" fillId="6" borderId="0" xfId="0" applyFont="1" applyFill="1" applyAlignment="1" applyProtection="1">
      <alignment horizontal="center" vertical="center"/>
      <protection locked="0" hidden="1"/>
    </xf>
    <xf numFmtId="0" fontId="6" fillId="7" borderId="0" xfId="0" applyFont="1" applyFill="1" applyAlignment="1" applyProtection="1">
      <alignment horizontal="center" vertical="center"/>
      <protection locked="0" hidden="1"/>
    </xf>
    <xf numFmtId="10" fontId="6" fillId="0" borderId="0" xfId="0" applyNumberFormat="1" applyFont="1" applyAlignment="1" applyProtection="1">
      <alignment horizontal="center" vertical="center"/>
      <protection locked="0" hidden="1"/>
    </xf>
    <xf numFmtId="0" fontId="5" fillId="6" borderId="0" xfId="0" applyFont="1" applyFill="1" applyAlignment="1" applyProtection="1">
      <alignment horizontal="center" vertical="center"/>
      <protection locked="0" hidden="1"/>
    </xf>
    <xf numFmtId="3" fontId="10" fillId="0" borderId="1" xfId="0" applyNumberFormat="1" applyFont="1" applyFill="1" applyBorder="1" applyAlignment="1" applyProtection="1">
      <alignment horizontal="center" vertical="center"/>
      <protection hidden="1"/>
    </xf>
    <xf numFmtId="4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0" fontId="6" fillId="0" borderId="0" xfId="0" applyFont="1" applyProtection="1">
      <protection locked="0" hidden="1"/>
    </xf>
    <xf numFmtId="0" fontId="6" fillId="3" borderId="0" xfId="0" applyFont="1" applyFill="1" applyAlignment="1" applyProtection="1">
      <alignment vertical="center"/>
      <protection locked="0" hidden="1"/>
    </xf>
    <xf numFmtId="0" fontId="6" fillId="0" borderId="0" xfId="0" applyFont="1" applyAlignment="1" applyProtection="1">
      <alignment vertical="center"/>
      <protection locked="0" hidden="1"/>
    </xf>
    <xf numFmtId="0" fontId="6" fillId="3" borderId="0" xfId="0" applyFont="1" applyFill="1" applyAlignment="1" applyProtection="1">
      <alignment horizontal="center" vertical="center"/>
      <protection locked="0" hidden="1"/>
    </xf>
    <xf numFmtId="4" fontId="6" fillId="8" borderId="0" xfId="0" applyNumberFormat="1" applyFont="1" applyFill="1" applyAlignment="1" applyProtection="1">
      <alignment vertical="center"/>
      <protection locked="0" hidden="1"/>
    </xf>
    <xf numFmtId="0" fontId="6" fillId="8" borderId="0" xfId="0" applyFont="1" applyFill="1" applyAlignment="1" applyProtection="1">
      <alignment vertical="center"/>
      <protection locked="0" hidden="1"/>
    </xf>
    <xf numFmtId="0" fontId="6" fillId="8" borderId="0" xfId="0" applyFont="1" applyFill="1" applyProtection="1"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10" fontId="6" fillId="8" borderId="0" xfId="0" applyNumberFormat="1" applyFont="1" applyFill="1" applyProtection="1">
      <protection locked="0" hidden="1"/>
    </xf>
    <xf numFmtId="0" fontId="5" fillId="0" borderId="0" xfId="0" applyFont="1" applyProtection="1">
      <protection locked="0" hidden="1"/>
    </xf>
    <xf numFmtId="0" fontId="6" fillId="3" borderId="0" xfId="0" applyFont="1" applyFill="1" applyProtection="1">
      <protection locked="0" hidden="1"/>
    </xf>
    <xf numFmtId="0" fontId="5" fillId="8" borderId="0" xfId="0" applyFont="1" applyFill="1" applyProtection="1">
      <protection locked="0" hidden="1"/>
    </xf>
    <xf numFmtId="4" fontId="10" fillId="0" borderId="0" xfId="0" applyNumberFormat="1" applyFont="1" applyBorder="1" applyAlignment="1" applyProtection="1">
      <alignment horizontal="center" vertical="center"/>
      <protection hidden="1"/>
    </xf>
    <xf numFmtId="0" fontId="6" fillId="9" borderId="0" xfId="0" applyFont="1" applyFill="1" applyProtection="1">
      <protection locked="0" hidden="1"/>
    </xf>
    <xf numFmtId="0" fontId="4" fillId="0" borderId="0" xfId="0" applyFont="1" applyProtection="1">
      <protection locked="0" hidden="1"/>
    </xf>
    <xf numFmtId="0" fontId="4" fillId="3" borderId="0" xfId="0" applyFont="1" applyFill="1" applyAlignment="1" applyProtection="1">
      <alignment vertical="center"/>
      <protection locked="0" hidden="1"/>
    </xf>
    <xf numFmtId="0" fontId="4" fillId="0" borderId="1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1" fillId="8" borderId="0" xfId="0" applyFont="1" applyFill="1" applyProtection="1">
      <protection locked="0" hidden="1"/>
    </xf>
    <xf numFmtId="0" fontId="6" fillId="10" borderId="0" xfId="0" applyFont="1" applyFill="1" applyProtection="1">
      <protection locked="0" hidden="1"/>
    </xf>
    <xf numFmtId="0" fontId="1" fillId="10" borderId="0" xfId="0" applyFont="1" applyFill="1" applyProtection="1">
      <protection locked="0" hidden="1"/>
    </xf>
    <xf numFmtId="0" fontId="10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horizontal="left" vertical="center" wrapText="1"/>
      <protection hidden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2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6" xfId="0" applyNumberFormat="1" applyFont="1" applyFill="1" applyBorder="1" applyAlignment="1" applyProtection="1">
      <alignment horizontal="center" vertical="center"/>
      <protection hidden="1"/>
    </xf>
    <xf numFmtId="4" fontId="10" fillId="0" borderId="11" xfId="0" applyNumberFormat="1" applyFont="1" applyFill="1" applyBorder="1" applyAlignment="1" applyProtection="1">
      <alignment horizontal="center" vertical="center"/>
      <protection hidden="1"/>
    </xf>
    <xf numFmtId="4" fontId="10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2" fontId="10" fillId="0" borderId="6" xfId="0" applyNumberFormat="1" applyFont="1" applyFill="1" applyBorder="1" applyAlignment="1" applyProtection="1">
      <alignment horizontal="center" vertical="center"/>
      <protection hidden="1"/>
    </xf>
    <xf numFmtId="2" fontId="10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" fontId="10" fillId="0" borderId="1" xfId="0" applyNumberFormat="1" applyFont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5" fillId="0" borderId="1" xfId="1" applyNumberFormat="1" applyFont="1" applyBorder="1" applyAlignment="1" applyProtection="1">
      <alignment horizontal="left" vertical="center"/>
      <protection locked="0" hidden="1"/>
    </xf>
  </cellXfs>
  <cellStyles count="2">
    <cellStyle name="Normálna" xfId="0" builtinId="0"/>
    <cellStyle name="Normálne 2" xfId="1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$P$49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$P$59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$P$72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$P$50" lockText="1" noThreeD="1"/>
</file>

<file path=xl/ctrlProps/ctrlProp2.xml><?xml version="1.0" encoding="utf-8"?>
<formControlPr xmlns="http://schemas.microsoft.com/office/spreadsheetml/2009/9/main" objectType="Radio" firstButton="1" fmlaLink="$P$31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fmlaLink="$P$77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firstButton="1" fmlaLink="$Q$32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P$63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P$45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P$4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30</xdr:row>
          <xdr:rowOff>342900</xdr:rowOff>
        </xdr:from>
        <xdr:to>
          <xdr:col>7</xdr:col>
          <xdr:colOff>933450</xdr:colOff>
          <xdr:row>30</xdr:row>
          <xdr:rowOff>619125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30</xdr:row>
          <xdr:rowOff>695325</xdr:rowOff>
        </xdr:from>
        <xdr:to>
          <xdr:col>7</xdr:col>
          <xdr:colOff>1143000</xdr:colOff>
          <xdr:row>30</xdr:row>
          <xdr:rowOff>1000125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0</xdr:colOff>
          <xdr:row>45</xdr:row>
          <xdr:rowOff>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44</xdr:row>
          <xdr:rowOff>114300</xdr:rowOff>
        </xdr:from>
        <xdr:to>
          <xdr:col>7</xdr:col>
          <xdr:colOff>1038225</xdr:colOff>
          <xdr:row>44</xdr:row>
          <xdr:rowOff>333375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44</xdr:row>
          <xdr:rowOff>381000</xdr:rowOff>
        </xdr:from>
        <xdr:to>
          <xdr:col>7</xdr:col>
          <xdr:colOff>1028700</xdr:colOff>
          <xdr:row>44</xdr:row>
          <xdr:rowOff>600075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47</xdr:row>
          <xdr:rowOff>0</xdr:rowOff>
        </xdr:from>
        <xdr:to>
          <xdr:col>8</xdr:col>
          <xdr:colOff>0</xdr:colOff>
          <xdr:row>48</xdr:row>
          <xdr:rowOff>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48</xdr:row>
          <xdr:rowOff>0</xdr:rowOff>
        </xdr:from>
        <xdr:to>
          <xdr:col>8</xdr:col>
          <xdr:colOff>0</xdr:colOff>
          <xdr:row>49</xdr:row>
          <xdr:rowOff>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47</xdr:row>
          <xdr:rowOff>133350</xdr:rowOff>
        </xdr:from>
        <xdr:to>
          <xdr:col>7</xdr:col>
          <xdr:colOff>971550</xdr:colOff>
          <xdr:row>47</xdr:row>
          <xdr:rowOff>352425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47</xdr:row>
          <xdr:rowOff>457200</xdr:rowOff>
        </xdr:from>
        <xdr:to>
          <xdr:col>7</xdr:col>
          <xdr:colOff>1019175</xdr:colOff>
          <xdr:row>47</xdr:row>
          <xdr:rowOff>676275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48</xdr:row>
          <xdr:rowOff>104775</xdr:rowOff>
        </xdr:from>
        <xdr:to>
          <xdr:col>7</xdr:col>
          <xdr:colOff>1028700</xdr:colOff>
          <xdr:row>48</xdr:row>
          <xdr:rowOff>323850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48</xdr:row>
          <xdr:rowOff>361950</xdr:rowOff>
        </xdr:from>
        <xdr:to>
          <xdr:col>7</xdr:col>
          <xdr:colOff>914400</xdr:colOff>
          <xdr:row>48</xdr:row>
          <xdr:rowOff>581025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114300</xdr:rowOff>
        </xdr:from>
        <xdr:to>
          <xdr:col>3</xdr:col>
          <xdr:colOff>571500</xdr:colOff>
          <xdr:row>9</xdr:row>
          <xdr:rowOff>257175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mikro, malý a stredný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342900</xdr:rowOff>
        </xdr:from>
        <xdr:to>
          <xdr:col>3</xdr:col>
          <xdr:colOff>104775</xdr:colOff>
          <xdr:row>9</xdr:row>
          <xdr:rowOff>523875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veľký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17</xdr:row>
          <xdr:rowOff>114300</xdr:rowOff>
        </xdr:from>
        <xdr:to>
          <xdr:col>3</xdr:col>
          <xdr:colOff>247650</xdr:colOff>
          <xdr:row>17</xdr:row>
          <xdr:rowOff>257175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mikro, 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8</xdr:col>
          <xdr:colOff>0</xdr:colOff>
          <xdr:row>50</xdr:row>
          <xdr:rowOff>0</xdr:rowOff>
        </xdr:to>
        <xdr:sp macro="" textlink="">
          <xdr:nvSpPr>
            <xdr:cNvPr id="1059" name="Group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49</xdr:row>
          <xdr:rowOff>104775</xdr:rowOff>
        </xdr:from>
        <xdr:to>
          <xdr:col>7</xdr:col>
          <xdr:colOff>1028700</xdr:colOff>
          <xdr:row>49</xdr:row>
          <xdr:rowOff>323850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49</xdr:row>
          <xdr:rowOff>361950</xdr:rowOff>
        </xdr:from>
        <xdr:to>
          <xdr:col>7</xdr:col>
          <xdr:colOff>914400</xdr:colOff>
          <xdr:row>49</xdr:row>
          <xdr:rowOff>581025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17</xdr:row>
          <xdr:rowOff>361950</xdr:rowOff>
        </xdr:from>
        <xdr:to>
          <xdr:col>2</xdr:col>
          <xdr:colOff>962025</xdr:colOff>
          <xdr:row>17</xdr:row>
          <xdr:rowOff>542925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stredný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638175</xdr:rowOff>
        </xdr:from>
        <xdr:to>
          <xdr:col>2</xdr:col>
          <xdr:colOff>1114425</xdr:colOff>
          <xdr:row>17</xdr:row>
          <xdr:rowOff>819150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veľký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114300</xdr:rowOff>
        </xdr:from>
        <xdr:to>
          <xdr:col>3</xdr:col>
          <xdr:colOff>247650</xdr:colOff>
          <xdr:row>23</xdr:row>
          <xdr:rowOff>257175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mikro, 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361950</xdr:rowOff>
        </xdr:from>
        <xdr:to>
          <xdr:col>2</xdr:col>
          <xdr:colOff>962025</xdr:colOff>
          <xdr:row>23</xdr:row>
          <xdr:rowOff>542925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stredný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638175</xdr:rowOff>
        </xdr:from>
        <xdr:to>
          <xdr:col>2</xdr:col>
          <xdr:colOff>1114425</xdr:colOff>
          <xdr:row>23</xdr:row>
          <xdr:rowOff>819150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veľký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31</xdr:row>
          <xdr:rowOff>342900</xdr:rowOff>
        </xdr:from>
        <xdr:to>
          <xdr:col>7</xdr:col>
          <xdr:colOff>933450</xdr:colOff>
          <xdr:row>32</xdr:row>
          <xdr:rowOff>190500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32</xdr:row>
          <xdr:rowOff>295275</xdr:rowOff>
        </xdr:from>
        <xdr:to>
          <xdr:col>7</xdr:col>
          <xdr:colOff>1038225</xdr:colOff>
          <xdr:row>33</xdr:row>
          <xdr:rowOff>85725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114300</xdr:rowOff>
        </xdr:from>
        <xdr:to>
          <xdr:col>3</xdr:col>
          <xdr:colOff>571500</xdr:colOff>
          <xdr:row>13</xdr:row>
          <xdr:rowOff>257175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mikro, malý a stredný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342900</xdr:rowOff>
        </xdr:from>
        <xdr:to>
          <xdr:col>3</xdr:col>
          <xdr:colOff>104775</xdr:colOff>
          <xdr:row>13</xdr:row>
          <xdr:rowOff>523875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veľký podnik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8"/>
  <sheetViews>
    <sheetView tabSelected="1" topLeftCell="A5" zoomScaleNormal="100" workbookViewId="0">
      <selection activeCell="C8" sqref="C8:D9"/>
    </sheetView>
  </sheetViews>
  <sheetFormatPr defaultRowHeight="12.75" x14ac:dyDescent="0.2"/>
  <cols>
    <col min="1" max="1" width="4" style="1" bestFit="1" customWidth="1"/>
    <col min="2" max="2" width="23.85546875" style="1" customWidth="1"/>
    <col min="3" max="3" width="17.28515625" style="1" customWidth="1"/>
    <col min="4" max="5" width="9.140625" style="1"/>
    <col min="6" max="6" width="5" style="3" bestFit="1" customWidth="1"/>
    <col min="7" max="7" width="49.42578125" style="1" customWidth="1"/>
    <col min="8" max="8" width="17.7109375" style="1" customWidth="1"/>
    <col min="9" max="9" width="12.140625" style="1" bestFit="1" customWidth="1"/>
    <col min="10" max="11" width="9.140625" style="1" customWidth="1"/>
    <col min="12" max="12" width="25.140625" style="1" hidden="1" customWidth="1"/>
    <col min="13" max="13" width="23.7109375" style="1" hidden="1" customWidth="1"/>
    <col min="14" max="14" width="9.140625" style="1" hidden="1" customWidth="1"/>
    <col min="15" max="15" width="20.85546875" style="1" hidden="1" customWidth="1"/>
    <col min="16" max="16" width="20.7109375" style="1" hidden="1" customWidth="1"/>
    <col min="17" max="17" width="14" style="1" hidden="1" customWidth="1"/>
    <col min="18" max="18" width="11.42578125" style="1" hidden="1" customWidth="1"/>
    <col min="19" max="21" width="9.140625" style="1" hidden="1" customWidth="1"/>
    <col min="22" max="16384" width="9.140625" style="1"/>
  </cols>
  <sheetData>
    <row r="1" spans="2:20" x14ac:dyDescent="0.2">
      <c r="B1" s="2" t="s">
        <v>158</v>
      </c>
      <c r="L1" s="66"/>
      <c r="M1" s="57"/>
      <c r="N1" s="66"/>
      <c r="O1" s="66"/>
      <c r="P1" s="66"/>
      <c r="Q1" s="66"/>
      <c r="R1" s="66"/>
      <c r="S1" s="66"/>
      <c r="T1" s="66"/>
    </row>
    <row r="2" spans="2:20" x14ac:dyDescent="0.2">
      <c r="B2" s="4" t="s">
        <v>159</v>
      </c>
      <c r="L2" s="5" t="s">
        <v>43</v>
      </c>
      <c r="M2" s="58">
        <v>4.99</v>
      </c>
      <c r="N2" s="66"/>
      <c r="O2" s="66"/>
      <c r="P2" s="66"/>
      <c r="Q2" s="66"/>
      <c r="R2" s="66"/>
      <c r="S2" s="66"/>
      <c r="T2" s="66"/>
    </row>
    <row r="3" spans="2:20" x14ac:dyDescent="0.2">
      <c r="L3" s="5" t="s">
        <v>44</v>
      </c>
      <c r="M3" s="58">
        <v>6.67</v>
      </c>
      <c r="N3" s="66"/>
      <c r="O3" s="66"/>
      <c r="P3" s="66"/>
      <c r="Q3" s="66"/>
      <c r="R3" s="66"/>
      <c r="S3" s="66"/>
      <c r="T3" s="66"/>
    </row>
    <row r="4" spans="2:20" ht="15" customHeight="1" x14ac:dyDescent="0.2">
      <c r="B4" s="6" t="s">
        <v>0</v>
      </c>
      <c r="C4" s="148"/>
      <c r="D4" s="149"/>
      <c r="E4" s="149"/>
      <c r="F4" s="149"/>
      <c r="G4" s="149"/>
      <c r="H4" s="149"/>
      <c r="I4" s="150"/>
      <c r="L4" s="5" t="s">
        <v>45</v>
      </c>
      <c r="M4" s="58">
        <v>5.87</v>
      </c>
      <c r="N4" s="66"/>
      <c r="O4" s="66"/>
      <c r="P4" s="66"/>
      <c r="Q4" s="66"/>
      <c r="R4" s="66"/>
      <c r="S4" s="66"/>
      <c r="T4" s="66"/>
    </row>
    <row r="5" spans="2:20" x14ac:dyDescent="0.2">
      <c r="B5" s="6" t="s">
        <v>1</v>
      </c>
      <c r="C5" s="151"/>
      <c r="D5" s="151"/>
      <c r="E5" s="7"/>
      <c r="F5" s="8"/>
      <c r="G5" s="7"/>
      <c r="H5" s="7"/>
      <c r="I5" s="7"/>
      <c r="L5" s="5" t="s">
        <v>46</v>
      </c>
      <c r="M5" s="58">
        <v>5.49</v>
      </c>
      <c r="N5" s="66"/>
      <c r="O5" s="66"/>
      <c r="P5" s="66"/>
      <c r="Q5" s="66"/>
      <c r="R5" s="66"/>
      <c r="S5" s="66"/>
      <c r="T5" s="66"/>
    </row>
    <row r="6" spans="2:20" x14ac:dyDescent="0.2">
      <c r="B6" s="56"/>
      <c r="C6" s="8"/>
      <c r="D6" s="8"/>
      <c r="E6" s="7"/>
      <c r="F6" s="8"/>
      <c r="G6" s="7"/>
      <c r="H6" s="7"/>
      <c r="I6" s="7"/>
      <c r="L6" s="5" t="s">
        <v>47</v>
      </c>
      <c r="M6" s="58">
        <v>5.3</v>
      </c>
      <c r="N6" s="66"/>
      <c r="O6" s="66"/>
      <c r="P6" s="66"/>
      <c r="Q6" s="66"/>
      <c r="R6" s="66"/>
      <c r="S6" s="66"/>
      <c r="T6" s="66"/>
    </row>
    <row r="7" spans="2:20" ht="26.25" customHeight="1" x14ac:dyDescent="0.2">
      <c r="B7" s="153" t="s">
        <v>160</v>
      </c>
      <c r="C7" s="153"/>
      <c r="D7" s="153"/>
      <c r="E7" s="7"/>
      <c r="F7" s="8"/>
      <c r="G7" s="7"/>
      <c r="H7" s="7"/>
      <c r="I7" s="7"/>
      <c r="L7" s="5" t="s">
        <v>48</v>
      </c>
      <c r="M7" s="58">
        <v>7.43</v>
      </c>
      <c r="N7" s="66"/>
      <c r="O7" s="66"/>
      <c r="P7" s="66"/>
      <c r="Q7" s="66"/>
      <c r="R7" s="66"/>
      <c r="S7" s="66"/>
      <c r="T7" s="66"/>
    </row>
    <row r="8" spans="2:20" x14ac:dyDescent="0.2">
      <c r="B8" s="6" t="s">
        <v>2</v>
      </c>
      <c r="C8" s="147"/>
      <c r="D8" s="147"/>
      <c r="E8" s="9"/>
      <c r="F8" s="10"/>
      <c r="G8" s="9"/>
      <c r="H8" s="9"/>
      <c r="I8" s="9"/>
      <c r="L8" s="5" t="s">
        <v>49</v>
      </c>
      <c r="M8" s="58">
        <v>7.41</v>
      </c>
      <c r="N8" s="66"/>
      <c r="O8" s="66"/>
      <c r="P8" s="66"/>
      <c r="Q8" s="66"/>
      <c r="R8" s="66"/>
      <c r="S8" s="66"/>
      <c r="T8" s="66"/>
    </row>
    <row r="9" spans="2:20" x14ac:dyDescent="0.2">
      <c r="B9" s="6" t="s">
        <v>29</v>
      </c>
      <c r="C9" s="147"/>
      <c r="D9" s="147"/>
      <c r="E9" s="9"/>
      <c r="F9" s="10"/>
      <c r="G9" s="9"/>
      <c r="H9" s="9"/>
      <c r="I9" s="9"/>
      <c r="L9" s="5" t="s">
        <v>50</v>
      </c>
      <c r="M9" s="58">
        <v>6.22</v>
      </c>
      <c r="N9" s="66"/>
      <c r="O9" s="66"/>
      <c r="P9" s="66"/>
      <c r="Q9" s="66"/>
      <c r="R9" s="66"/>
      <c r="S9" s="66"/>
      <c r="T9" s="66"/>
    </row>
    <row r="10" spans="2:20" ht="45.75" customHeight="1" x14ac:dyDescent="0.2">
      <c r="B10" s="11" t="s">
        <v>28</v>
      </c>
      <c r="C10" s="152"/>
      <c r="D10" s="152"/>
      <c r="E10" s="12"/>
      <c r="F10" s="13"/>
      <c r="G10" s="56"/>
      <c r="H10" s="12"/>
      <c r="I10" s="12"/>
      <c r="L10" s="5" t="s">
        <v>51</v>
      </c>
      <c r="M10" s="58">
        <v>10.34</v>
      </c>
      <c r="N10" s="66"/>
      <c r="O10" s="66"/>
      <c r="P10" s="66"/>
      <c r="Q10" s="66"/>
      <c r="R10" s="66"/>
      <c r="S10" s="66"/>
      <c r="T10" s="66"/>
    </row>
    <row r="11" spans="2:20" ht="12.75" customHeight="1" x14ac:dyDescent="0.2">
      <c r="B11" s="154" t="s">
        <v>164</v>
      </c>
      <c r="C11" s="155"/>
      <c r="D11" s="156"/>
      <c r="E11" s="12"/>
      <c r="F11" s="13"/>
      <c r="G11" s="12"/>
      <c r="H11" s="12"/>
      <c r="I11" s="12"/>
      <c r="L11" s="5" t="s">
        <v>52</v>
      </c>
      <c r="M11" s="58">
        <v>5.43</v>
      </c>
      <c r="N11" s="66"/>
      <c r="O11" s="66"/>
      <c r="P11" s="66"/>
      <c r="Q11" s="66"/>
      <c r="R11" s="66"/>
      <c r="S11" s="66"/>
      <c r="T11" s="66"/>
    </row>
    <row r="12" spans="2:20" x14ac:dyDescent="0.2">
      <c r="B12" s="6" t="s">
        <v>2</v>
      </c>
      <c r="C12" s="147"/>
      <c r="D12" s="147"/>
      <c r="E12" s="12"/>
      <c r="F12" s="13"/>
      <c r="G12" s="12"/>
      <c r="H12" s="12"/>
      <c r="I12" s="12"/>
      <c r="L12" s="5" t="s">
        <v>53</v>
      </c>
      <c r="M12" s="58">
        <v>7.87</v>
      </c>
      <c r="N12" s="66"/>
      <c r="O12" s="66"/>
      <c r="P12" s="66"/>
      <c r="Q12" s="66"/>
      <c r="R12" s="66"/>
      <c r="S12" s="66"/>
      <c r="T12" s="66"/>
    </row>
    <row r="13" spans="2:20" x14ac:dyDescent="0.2">
      <c r="B13" s="6" t="s">
        <v>29</v>
      </c>
      <c r="C13" s="147"/>
      <c r="D13" s="147"/>
      <c r="E13" s="12"/>
      <c r="F13" s="13"/>
      <c r="G13" s="12"/>
      <c r="H13" s="12"/>
      <c r="I13" s="12"/>
      <c r="L13" s="5" t="s">
        <v>54</v>
      </c>
      <c r="M13" s="58">
        <v>7.51</v>
      </c>
      <c r="N13" s="66"/>
      <c r="O13" s="66"/>
      <c r="P13" s="66"/>
      <c r="Q13" s="66"/>
      <c r="R13" s="66"/>
      <c r="S13" s="66"/>
      <c r="T13" s="66"/>
    </row>
    <row r="14" spans="2:20" ht="45" customHeight="1" x14ac:dyDescent="0.2">
      <c r="B14" s="11" t="s">
        <v>28</v>
      </c>
      <c r="C14" s="152"/>
      <c r="D14" s="152"/>
      <c r="E14" s="12"/>
      <c r="F14" s="13"/>
      <c r="G14" s="12"/>
      <c r="H14" s="12"/>
      <c r="I14" s="12"/>
      <c r="L14" s="5" t="s">
        <v>55</v>
      </c>
      <c r="M14" s="58">
        <v>11.25</v>
      </c>
      <c r="N14" s="66"/>
      <c r="O14" s="66"/>
      <c r="P14" s="66"/>
      <c r="Q14" s="66"/>
      <c r="R14" s="66"/>
      <c r="S14" s="66"/>
      <c r="T14" s="66"/>
    </row>
    <row r="15" spans="2:20" x14ac:dyDescent="0.2">
      <c r="B15" s="154" t="s">
        <v>141</v>
      </c>
      <c r="C15" s="155"/>
      <c r="D15" s="156"/>
      <c r="E15" s="12"/>
      <c r="F15" s="13"/>
      <c r="G15" s="12"/>
      <c r="H15" s="12"/>
      <c r="I15" s="12"/>
      <c r="L15" s="5" t="s">
        <v>56</v>
      </c>
      <c r="M15" s="58">
        <v>8.27</v>
      </c>
      <c r="N15" s="66"/>
      <c r="O15" s="66"/>
      <c r="P15" s="66"/>
      <c r="Q15" s="66"/>
      <c r="R15" s="66"/>
      <c r="S15" s="66"/>
      <c r="T15" s="66"/>
    </row>
    <row r="16" spans="2:20" x14ac:dyDescent="0.2">
      <c r="B16" s="6" t="s">
        <v>2</v>
      </c>
      <c r="C16" s="147"/>
      <c r="D16" s="147"/>
      <c r="E16" s="12"/>
      <c r="F16" s="13"/>
      <c r="G16" s="12"/>
      <c r="H16" s="12"/>
      <c r="I16" s="12"/>
      <c r="L16" s="5" t="s">
        <v>57</v>
      </c>
      <c r="M16" s="58">
        <v>6.44</v>
      </c>
      <c r="N16" s="66"/>
      <c r="O16" s="66"/>
      <c r="P16" s="66"/>
      <c r="Q16" s="66"/>
      <c r="R16" s="66"/>
      <c r="S16" s="66"/>
      <c r="T16" s="66"/>
    </row>
    <row r="17" spans="1:20" x14ac:dyDescent="0.2">
      <c r="B17" s="6" t="s">
        <v>29</v>
      </c>
      <c r="C17" s="147"/>
      <c r="D17" s="147"/>
      <c r="E17" s="12"/>
      <c r="F17" s="13"/>
      <c r="G17" s="12"/>
      <c r="H17" s="12"/>
      <c r="I17" s="12"/>
      <c r="L17" s="5" t="s">
        <v>58</v>
      </c>
      <c r="M17" s="58">
        <v>10.24</v>
      </c>
      <c r="N17" s="66"/>
      <c r="O17" s="66"/>
      <c r="P17" s="66"/>
      <c r="Q17" s="66"/>
      <c r="R17" s="66"/>
      <c r="S17" s="66"/>
      <c r="T17" s="66"/>
    </row>
    <row r="18" spans="1:20" ht="73.5" customHeight="1" x14ac:dyDescent="0.2">
      <c r="B18" s="11" t="s">
        <v>28</v>
      </c>
      <c r="C18" s="152"/>
      <c r="D18" s="152"/>
      <c r="E18" s="12"/>
      <c r="F18" s="13"/>
      <c r="G18" s="12"/>
      <c r="H18" s="12"/>
      <c r="I18" s="12"/>
      <c r="L18" s="5" t="s">
        <v>59</v>
      </c>
      <c r="M18" s="58">
        <v>7.92</v>
      </c>
      <c r="N18" s="66"/>
      <c r="O18" s="66"/>
      <c r="P18" s="66"/>
      <c r="Q18" s="66"/>
      <c r="R18" s="66"/>
      <c r="S18" s="66"/>
      <c r="T18" s="66"/>
    </row>
    <row r="19" spans="1:20" ht="45.75" hidden="1" customHeight="1" x14ac:dyDescent="0.2">
      <c r="B19" s="6"/>
      <c r="C19" s="152"/>
      <c r="D19" s="152"/>
      <c r="E19" s="12"/>
      <c r="F19" s="13"/>
      <c r="G19" s="12"/>
      <c r="H19" s="12"/>
      <c r="I19" s="12"/>
      <c r="L19" s="5" t="s">
        <v>60</v>
      </c>
      <c r="M19" s="58">
        <v>7.74</v>
      </c>
      <c r="N19" s="66"/>
      <c r="O19" s="66"/>
      <c r="P19" s="66"/>
      <c r="Q19" s="66"/>
      <c r="R19" s="66"/>
      <c r="S19" s="66"/>
      <c r="T19" s="66"/>
    </row>
    <row r="20" spans="1:20" x14ac:dyDescent="0.2">
      <c r="B20" s="154" t="s">
        <v>140</v>
      </c>
      <c r="C20" s="155"/>
      <c r="D20" s="156"/>
      <c r="E20" s="12"/>
      <c r="F20" s="13"/>
      <c r="G20" s="12"/>
      <c r="H20" s="12"/>
      <c r="I20" s="12"/>
      <c r="L20" s="5" t="s">
        <v>61</v>
      </c>
      <c r="M20" s="58">
        <v>7.69</v>
      </c>
      <c r="N20" s="66"/>
      <c r="O20" s="66"/>
      <c r="P20" s="66"/>
      <c r="Q20" s="66"/>
      <c r="R20" s="66"/>
      <c r="S20" s="66"/>
      <c r="T20" s="66"/>
    </row>
    <row r="21" spans="1:20" x14ac:dyDescent="0.2">
      <c r="B21" s="6" t="s">
        <v>2</v>
      </c>
      <c r="C21" s="147"/>
      <c r="D21" s="147"/>
      <c r="E21" s="12"/>
      <c r="F21" s="13"/>
      <c r="G21" s="12"/>
      <c r="H21" s="12"/>
      <c r="I21" s="12"/>
      <c r="L21" s="5" t="s">
        <v>62</v>
      </c>
      <c r="M21" s="58">
        <v>11.39</v>
      </c>
      <c r="N21" s="66"/>
      <c r="O21" s="66"/>
      <c r="P21" s="66"/>
      <c r="Q21" s="66"/>
      <c r="R21" s="66"/>
      <c r="S21" s="66"/>
      <c r="T21" s="66"/>
    </row>
    <row r="22" spans="1:20" x14ac:dyDescent="0.2">
      <c r="B22" s="6" t="s">
        <v>29</v>
      </c>
      <c r="C22" s="147"/>
      <c r="D22" s="147"/>
      <c r="E22" s="12"/>
      <c r="F22" s="13"/>
      <c r="G22" s="12"/>
      <c r="H22" s="12"/>
      <c r="I22" s="12"/>
      <c r="L22" s="5" t="s">
        <v>63</v>
      </c>
      <c r="M22" s="58">
        <v>10.53</v>
      </c>
      <c r="N22" s="66"/>
      <c r="O22" s="66"/>
      <c r="P22" s="66"/>
      <c r="Q22" s="66"/>
      <c r="R22" s="66"/>
      <c r="S22" s="66"/>
      <c r="T22" s="66"/>
    </row>
    <row r="23" spans="1:20" ht="25.5" x14ac:dyDescent="0.2">
      <c r="B23" s="6" t="s">
        <v>163</v>
      </c>
      <c r="C23" s="147"/>
      <c r="D23" s="147"/>
      <c r="E23" s="12"/>
      <c r="F23" s="13"/>
      <c r="G23" s="12"/>
      <c r="H23" s="12"/>
      <c r="I23" s="12"/>
      <c r="L23" s="5" t="s">
        <v>64</v>
      </c>
      <c r="M23" s="58">
        <v>12.47</v>
      </c>
      <c r="N23" s="66"/>
      <c r="O23" s="66"/>
      <c r="P23" s="66"/>
      <c r="Q23" s="66"/>
      <c r="R23" s="66"/>
      <c r="S23" s="66"/>
      <c r="T23" s="66"/>
    </row>
    <row r="24" spans="1:20" ht="73.5" customHeight="1" x14ac:dyDescent="0.2">
      <c r="B24" s="11" t="s">
        <v>28</v>
      </c>
      <c r="C24" s="152"/>
      <c r="D24" s="152"/>
      <c r="E24" s="12"/>
      <c r="F24" s="13"/>
      <c r="G24" s="12"/>
      <c r="H24" s="12"/>
      <c r="I24" s="12"/>
      <c r="L24" s="5" t="s">
        <v>65</v>
      </c>
      <c r="M24" s="58">
        <v>7.15</v>
      </c>
      <c r="N24" s="66"/>
      <c r="O24" s="66"/>
      <c r="P24" s="66"/>
      <c r="Q24" s="66"/>
      <c r="R24" s="66"/>
      <c r="S24" s="66"/>
      <c r="T24" s="66"/>
    </row>
    <row r="25" spans="1:20" ht="14.25" customHeight="1" x14ac:dyDescent="0.2">
      <c r="B25" s="56"/>
      <c r="C25" s="78"/>
      <c r="D25" s="78"/>
      <c r="E25" s="12"/>
      <c r="F25" s="13"/>
      <c r="G25" s="12"/>
      <c r="H25" s="12"/>
      <c r="I25" s="12"/>
      <c r="L25" s="5" t="s">
        <v>66</v>
      </c>
      <c r="M25" s="58">
        <v>7.82</v>
      </c>
      <c r="N25" s="66"/>
      <c r="O25" s="66"/>
      <c r="P25" s="66"/>
      <c r="Q25" s="66"/>
      <c r="R25" s="66"/>
      <c r="S25" s="66"/>
      <c r="T25" s="66"/>
    </row>
    <row r="26" spans="1:20" x14ac:dyDescent="0.2">
      <c r="L26" s="5" t="s">
        <v>67</v>
      </c>
      <c r="M26" s="58">
        <v>15.48</v>
      </c>
      <c r="N26" s="66"/>
      <c r="O26" s="66"/>
      <c r="P26" s="66"/>
      <c r="Q26" s="66"/>
      <c r="R26" s="66"/>
      <c r="S26" s="66"/>
      <c r="T26" s="66"/>
    </row>
    <row r="27" spans="1:20" x14ac:dyDescent="0.2">
      <c r="A27" s="14" t="s">
        <v>3</v>
      </c>
      <c r="B27" s="15" t="s">
        <v>4</v>
      </c>
      <c r="C27" s="16"/>
      <c r="D27" s="16"/>
      <c r="E27" s="17"/>
      <c r="F27" s="14" t="s">
        <v>5</v>
      </c>
      <c r="G27" s="14" t="s">
        <v>6</v>
      </c>
      <c r="H27" s="18"/>
      <c r="I27" s="14" t="s">
        <v>7</v>
      </c>
      <c r="L27" s="5" t="s">
        <v>68</v>
      </c>
      <c r="M27" s="58">
        <v>12.91</v>
      </c>
      <c r="N27" s="66"/>
      <c r="O27" s="66"/>
      <c r="P27" s="66"/>
      <c r="Q27" s="66"/>
      <c r="R27" s="66"/>
      <c r="S27" s="66"/>
      <c r="T27" s="66"/>
    </row>
    <row r="28" spans="1:20" ht="35.25" customHeight="1" x14ac:dyDescent="0.2">
      <c r="A28" s="135" t="s">
        <v>8</v>
      </c>
      <c r="B28" s="96" t="s">
        <v>30</v>
      </c>
      <c r="C28" s="97"/>
      <c r="D28" s="97"/>
      <c r="E28" s="98"/>
      <c r="F28" s="19"/>
      <c r="G28" s="136" t="s">
        <v>144</v>
      </c>
      <c r="H28" s="20" t="s">
        <v>9</v>
      </c>
      <c r="I28" s="107">
        <f>IF(H29&lt;=15,7,IF(H29&gt;15,9,""))</f>
        <v>7</v>
      </c>
      <c r="L28" s="5" t="s">
        <v>69</v>
      </c>
      <c r="M28" s="58">
        <v>8.64</v>
      </c>
      <c r="N28" s="66"/>
      <c r="O28" s="66"/>
      <c r="P28" s="66"/>
      <c r="Q28" s="66"/>
      <c r="R28" s="66"/>
      <c r="S28" s="66"/>
      <c r="T28" s="66"/>
    </row>
    <row r="29" spans="1:20" ht="17.25" customHeight="1" x14ac:dyDescent="0.2">
      <c r="A29" s="135"/>
      <c r="B29" s="139" t="s">
        <v>31</v>
      </c>
      <c r="C29" s="140"/>
      <c r="D29" s="140"/>
      <c r="E29" s="141"/>
      <c r="F29" s="21">
        <v>7</v>
      </c>
      <c r="G29" s="137"/>
      <c r="H29" s="142">
        <f>TRANSPOSE(Nezamestanosť!E44)</f>
        <v>0</v>
      </c>
      <c r="I29" s="108"/>
      <c r="L29" s="5" t="s">
        <v>70</v>
      </c>
      <c r="M29" s="58">
        <v>10.85</v>
      </c>
      <c r="N29" s="66"/>
      <c r="O29" s="66"/>
      <c r="P29" s="66"/>
      <c r="Q29" s="66"/>
      <c r="R29" s="66"/>
      <c r="S29" s="66"/>
      <c r="T29" s="66"/>
    </row>
    <row r="30" spans="1:20" ht="17.25" customHeight="1" x14ac:dyDescent="0.2">
      <c r="A30" s="135"/>
      <c r="B30" s="144" t="s">
        <v>32</v>
      </c>
      <c r="C30" s="145"/>
      <c r="D30" s="145"/>
      <c r="E30" s="146"/>
      <c r="F30" s="22">
        <v>9</v>
      </c>
      <c r="G30" s="138"/>
      <c r="H30" s="143"/>
      <c r="I30" s="111"/>
      <c r="L30" s="5" t="s">
        <v>71</v>
      </c>
      <c r="M30" s="58">
        <v>8.5299999999999994</v>
      </c>
      <c r="N30" s="66"/>
      <c r="O30" s="66"/>
      <c r="P30" s="66"/>
      <c r="Q30" s="66"/>
      <c r="R30" s="66"/>
      <c r="S30" s="66"/>
      <c r="T30" s="66"/>
    </row>
    <row r="31" spans="1:20" ht="108" customHeight="1" x14ac:dyDescent="0.2">
      <c r="A31" s="23" t="s">
        <v>10</v>
      </c>
      <c r="B31" s="89" t="s">
        <v>33</v>
      </c>
      <c r="C31" s="90"/>
      <c r="D31" s="90"/>
      <c r="E31" s="91"/>
      <c r="F31" s="23">
        <v>3</v>
      </c>
      <c r="G31" s="24" t="s">
        <v>34</v>
      </c>
      <c r="H31" s="25"/>
      <c r="I31" s="26" t="str">
        <f>TRANSPOSE(Q31)</f>
        <v/>
      </c>
      <c r="L31" s="5" t="s">
        <v>72</v>
      </c>
      <c r="M31" s="58">
        <v>11.08</v>
      </c>
      <c r="N31" s="66"/>
      <c r="O31" s="66"/>
      <c r="P31" s="67">
        <v>0</v>
      </c>
      <c r="Q31" s="81" t="str">
        <f>IF(OR(P31="",P31=0),"",IF(P31=1,3,IF(P31=2,0,"")))</f>
        <v/>
      </c>
      <c r="R31" s="66"/>
      <c r="S31" s="66"/>
      <c r="T31" s="66"/>
    </row>
    <row r="32" spans="1:20" s="27" customFormat="1" ht="33.75" customHeight="1" x14ac:dyDescent="0.25">
      <c r="A32" s="106" t="s">
        <v>11</v>
      </c>
      <c r="B32" s="96" t="s">
        <v>156</v>
      </c>
      <c r="C32" s="127"/>
      <c r="D32" s="127"/>
      <c r="E32" s="128"/>
      <c r="F32" s="93">
        <v>5</v>
      </c>
      <c r="G32" s="157" t="s">
        <v>145</v>
      </c>
      <c r="H32" s="109"/>
      <c r="I32" s="107" t="str">
        <f>TRANSPOSE(Q33)</f>
        <v/>
      </c>
      <c r="L32" s="5" t="s">
        <v>73</v>
      </c>
      <c r="M32" s="58">
        <v>10.41</v>
      </c>
      <c r="N32" s="68"/>
      <c r="O32" s="68"/>
      <c r="P32" s="69" t="s">
        <v>122</v>
      </c>
      <c r="Q32" s="67">
        <v>0</v>
      </c>
      <c r="R32" s="68"/>
      <c r="S32" s="68"/>
      <c r="T32" s="68"/>
    </row>
    <row r="33" spans="1:20" s="27" customFormat="1" ht="33.75" customHeight="1" x14ac:dyDescent="0.25">
      <c r="A33" s="106"/>
      <c r="B33" s="129"/>
      <c r="C33" s="130"/>
      <c r="D33" s="130"/>
      <c r="E33" s="131"/>
      <c r="F33" s="94"/>
      <c r="G33" s="137"/>
      <c r="H33" s="109"/>
      <c r="I33" s="108"/>
      <c r="L33" s="5" t="s">
        <v>74</v>
      </c>
      <c r="M33" s="58">
        <v>14.3</v>
      </c>
      <c r="N33" s="68"/>
      <c r="O33" s="68"/>
      <c r="P33" s="70">
        <f>C8+C16+C21+C12</f>
        <v>0</v>
      </c>
      <c r="Q33" s="71" t="str">
        <f>IF(OR(Q32="",Q32=0),"",IF(Q32=1,5,IF(Q32=2,0,"")))</f>
        <v/>
      </c>
      <c r="R33" s="68"/>
      <c r="S33" s="68"/>
      <c r="T33" s="68"/>
    </row>
    <row r="34" spans="1:20" s="27" customFormat="1" ht="33.75" customHeight="1" x14ac:dyDescent="0.25">
      <c r="A34" s="106"/>
      <c r="B34" s="132"/>
      <c r="C34" s="133"/>
      <c r="D34" s="133"/>
      <c r="E34" s="134"/>
      <c r="F34" s="95"/>
      <c r="G34" s="138"/>
      <c r="H34" s="110"/>
      <c r="I34" s="108"/>
      <c r="L34" s="5" t="s">
        <v>75</v>
      </c>
      <c r="M34" s="58">
        <v>12.37</v>
      </c>
      <c r="N34" s="68"/>
      <c r="O34" s="68"/>
      <c r="P34" s="68"/>
      <c r="Q34" s="68"/>
      <c r="R34" s="68"/>
      <c r="S34" s="68"/>
      <c r="T34" s="68"/>
    </row>
    <row r="35" spans="1:20" s="27" customFormat="1" ht="30.75" customHeight="1" x14ac:dyDescent="0.25">
      <c r="A35" s="93" t="s">
        <v>12</v>
      </c>
      <c r="B35" s="96" t="s">
        <v>35</v>
      </c>
      <c r="C35" s="97"/>
      <c r="D35" s="97"/>
      <c r="E35" s="98"/>
      <c r="F35" s="19"/>
      <c r="G35" s="136" t="s">
        <v>148</v>
      </c>
      <c r="H35" s="125" t="s">
        <v>123</v>
      </c>
      <c r="I35" s="107" t="str">
        <f>TRANSPOSE(S66)</f>
        <v/>
      </c>
      <c r="L35" s="5" t="s">
        <v>76</v>
      </c>
      <c r="M35" s="58">
        <v>12.65</v>
      </c>
      <c r="N35" s="68"/>
      <c r="O35" s="68"/>
      <c r="P35" s="68"/>
      <c r="Q35" s="68"/>
      <c r="R35" s="68"/>
      <c r="S35" s="68"/>
      <c r="T35" s="68"/>
    </row>
    <row r="36" spans="1:20" s="27" customFormat="1" ht="19.5" customHeight="1" x14ac:dyDescent="0.25">
      <c r="A36" s="94"/>
      <c r="B36" s="99" t="s">
        <v>146</v>
      </c>
      <c r="C36" s="100"/>
      <c r="D36" s="100"/>
      <c r="E36" s="100"/>
      <c r="F36" s="28">
        <v>2</v>
      </c>
      <c r="G36" s="137"/>
      <c r="H36" s="109"/>
      <c r="I36" s="108"/>
      <c r="L36" s="5" t="s">
        <v>77</v>
      </c>
      <c r="M36" s="58">
        <v>12.28</v>
      </c>
      <c r="N36" s="68"/>
      <c r="O36" s="68"/>
      <c r="P36" s="68"/>
      <c r="Q36" s="68"/>
      <c r="R36" s="68"/>
      <c r="S36" s="68"/>
      <c r="T36" s="68"/>
    </row>
    <row r="37" spans="1:20" s="27" customFormat="1" ht="19.5" customHeight="1" x14ac:dyDescent="0.25">
      <c r="A37" s="94"/>
      <c r="B37" s="99" t="s">
        <v>147</v>
      </c>
      <c r="C37" s="100"/>
      <c r="D37" s="100"/>
      <c r="E37" s="100"/>
      <c r="F37" s="28">
        <v>4</v>
      </c>
      <c r="G37" s="137"/>
      <c r="H37" s="109"/>
      <c r="I37" s="108"/>
      <c r="L37" s="5" t="s">
        <v>78</v>
      </c>
      <c r="M37" s="58">
        <v>12.04</v>
      </c>
      <c r="N37" s="68"/>
      <c r="O37" s="68"/>
      <c r="P37" s="68"/>
      <c r="Q37" s="68"/>
      <c r="R37" s="68"/>
      <c r="S37" s="68"/>
      <c r="T37" s="68"/>
    </row>
    <row r="38" spans="1:20" ht="19.5" hidden="1" customHeight="1" x14ac:dyDescent="0.2">
      <c r="A38" s="95"/>
      <c r="B38" s="105"/>
      <c r="C38" s="103"/>
      <c r="D38" s="103"/>
      <c r="E38" s="103"/>
      <c r="F38" s="22"/>
      <c r="G38" s="138"/>
      <c r="H38" s="110"/>
      <c r="I38" s="111"/>
      <c r="L38" s="5" t="s">
        <v>79</v>
      </c>
      <c r="M38" s="58">
        <v>8.34</v>
      </c>
      <c r="N38" s="66"/>
      <c r="O38" s="66"/>
      <c r="P38" s="66"/>
      <c r="Q38" s="66"/>
      <c r="R38" s="66"/>
      <c r="S38" s="66"/>
      <c r="T38" s="66"/>
    </row>
    <row r="39" spans="1:20" ht="94.5" hidden="1" customHeight="1" x14ac:dyDescent="0.2">
      <c r="A39" s="35"/>
      <c r="B39" s="101"/>
      <c r="C39" s="90"/>
      <c r="D39" s="90"/>
      <c r="E39" s="91"/>
      <c r="F39" s="23"/>
      <c r="G39" s="36"/>
      <c r="H39" s="32"/>
      <c r="I39" s="31"/>
      <c r="L39" s="5" t="s">
        <v>80</v>
      </c>
      <c r="M39" s="58">
        <v>12.53</v>
      </c>
      <c r="N39" s="66"/>
      <c r="O39" s="66"/>
      <c r="P39" s="72"/>
      <c r="Q39" s="72"/>
      <c r="R39" s="66"/>
      <c r="S39" s="66"/>
      <c r="T39" s="66"/>
    </row>
    <row r="40" spans="1:20" ht="42" customHeight="1" x14ac:dyDescent="0.2">
      <c r="A40" s="118" t="s">
        <v>13</v>
      </c>
      <c r="B40" s="96" t="s">
        <v>149</v>
      </c>
      <c r="C40" s="97"/>
      <c r="D40" s="97"/>
      <c r="E40" s="98"/>
      <c r="F40" s="19"/>
      <c r="G40" s="157" t="s">
        <v>150</v>
      </c>
      <c r="H40" s="20" t="s">
        <v>137</v>
      </c>
      <c r="I40" s="115" t="str">
        <f>TRANSPOSE(Q41)</f>
        <v/>
      </c>
      <c r="L40" s="5" t="s">
        <v>81</v>
      </c>
      <c r="M40" s="58">
        <v>11.87</v>
      </c>
      <c r="N40" s="66"/>
      <c r="O40" s="73" t="s">
        <v>138</v>
      </c>
      <c r="P40" s="71" t="e">
        <f>H41/P33</f>
        <v>#DIV/0!</v>
      </c>
      <c r="Q40" s="74">
        <f>IFERROR(P40,0)</f>
        <v>0</v>
      </c>
      <c r="R40" s="66"/>
      <c r="S40" s="66"/>
      <c r="T40" s="66"/>
    </row>
    <row r="41" spans="1:20" ht="27" customHeight="1" x14ac:dyDescent="0.2">
      <c r="A41" s="126"/>
      <c r="B41" s="99" t="s">
        <v>36</v>
      </c>
      <c r="C41" s="100"/>
      <c r="D41" s="100"/>
      <c r="E41" s="158"/>
      <c r="F41" s="28">
        <v>23</v>
      </c>
      <c r="G41" s="137"/>
      <c r="H41" s="112"/>
      <c r="I41" s="116"/>
      <c r="L41" s="5" t="s">
        <v>82</v>
      </c>
      <c r="M41" s="58">
        <v>12.6</v>
      </c>
      <c r="N41" s="66"/>
      <c r="O41" s="66"/>
      <c r="P41" s="66"/>
      <c r="Q41" s="72" t="str">
        <f>IF(OR(C16="",C8="",C21="",H41=""),"",IF(Q40&gt;=0.6,23,IF(AND(Q40&lt;0.6,Q40&gt;=0.4),20,IF(AND(Q40&lt;0.4,Q40&gt;=0.2),16,IF(Q40&lt;0.2,10,"")))))</f>
        <v/>
      </c>
      <c r="R41" s="66"/>
      <c r="S41" s="66"/>
      <c r="T41" s="66"/>
    </row>
    <row r="42" spans="1:20" ht="27" customHeight="1" x14ac:dyDescent="0.2">
      <c r="A42" s="126"/>
      <c r="B42" s="99" t="s">
        <v>37</v>
      </c>
      <c r="C42" s="100"/>
      <c r="D42" s="100"/>
      <c r="E42" s="158"/>
      <c r="F42" s="28">
        <v>20</v>
      </c>
      <c r="G42" s="137"/>
      <c r="H42" s="113"/>
      <c r="I42" s="116"/>
      <c r="L42" s="5" t="s">
        <v>83</v>
      </c>
      <c r="M42" s="58">
        <v>11.18</v>
      </c>
      <c r="N42" s="66"/>
      <c r="O42" s="66"/>
      <c r="P42" s="66"/>
      <c r="Q42" s="66"/>
      <c r="R42" s="66"/>
      <c r="S42" s="66"/>
      <c r="T42" s="66"/>
    </row>
    <row r="43" spans="1:20" ht="27" customHeight="1" x14ac:dyDescent="0.2">
      <c r="A43" s="126"/>
      <c r="B43" s="99" t="s">
        <v>38</v>
      </c>
      <c r="C43" s="100"/>
      <c r="D43" s="100"/>
      <c r="E43" s="158"/>
      <c r="F43" s="28">
        <v>16</v>
      </c>
      <c r="G43" s="137"/>
      <c r="H43" s="113"/>
      <c r="I43" s="116"/>
      <c r="L43" s="5" t="s">
        <v>84</v>
      </c>
      <c r="M43" s="58">
        <v>8.5399999999999991</v>
      </c>
      <c r="N43" s="66"/>
      <c r="O43" s="66"/>
      <c r="P43" s="66"/>
      <c r="Q43" s="66"/>
      <c r="R43" s="66"/>
      <c r="S43" s="66"/>
      <c r="T43" s="66"/>
    </row>
    <row r="44" spans="1:20" ht="27" customHeight="1" x14ac:dyDescent="0.2">
      <c r="A44" s="119"/>
      <c r="B44" s="102" t="s">
        <v>39</v>
      </c>
      <c r="C44" s="103"/>
      <c r="D44" s="103"/>
      <c r="E44" s="104"/>
      <c r="F44" s="29">
        <v>10</v>
      </c>
      <c r="G44" s="138"/>
      <c r="H44" s="114"/>
      <c r="I44" s="117"/>
      <c r="L44" s="5" t="s">
        <v>85</v>
      </c>
      <c r="M44" s="58">
        <v>8.9</v>
      </c>
      <c r="N44" s="66"/>
      <c r="O44" s="66"/>
      <c r="P44" s="66"/>
      <c r="Q44" s="66"/>
      <c r="R44" s="66"/>
      <c r="S44" s="66"/>
      <c r="T44" s="66"/>
    </row>
    <row r="45" spans="1:20" ht="57" customHeight="1" x14ac:dyDescent="0.2">
      <c r="A45" s="82" t="s">
        <v>14</v>
      </c>
      <c r="B45" s="102" t="s">
        <v>40</v>
      </c>
      <c r="C45" s="103"/>
      <c r="D45" s="103"/>
      <c r="E45" s="104"/>
      <c r="F45" s="29">
        <v>4</v>
      </c>
      <c r="G45" s="83" t="s">
        <v>41</v>
      </c>
      <c r="H45" s="37"/>
      <c r="I45" s="31" t="str">
        <f>TRANSPOSE(Q45)</f>
        <v/>
      </c>
      <c r="L45" s="5" t="s">
        <v>86</v>
      </c>
      <c r="M45" s="58">
        <v>17.510000000000002</v>
      </c>
      <c r="N45" s="66"/>
      <c r="O45" s="66"/>
      <c r="P45" s="72">
        <v>0</v>
      </c>
      <c r="Q45" s="72" t="str">
        <f>IF(OR(P45="",P45=0),"",IF(P45=1,4,IF(P45=2,0,"")))</f>
        <v/>
      </c>
      <c r="R45" s="66"/>
      <c r="S45" s="66"/>
      <c r="T45" s="66"/>
    </row>
    <row r="46" spans="1:20" ht="29.25" customHeight="1" x14ac:dyDescent="0.2">
      <c r="A46" s="118" t="s">
        <v>15</v>
      </c>
      <c r="B46" s="96" t="s">
        <v>42</v>
      </c>
      <c r="C46" s="97"/>
      <c r="D46" s="97"/>
      <c r="E46" s="98"/>
      <c r="F46" s="120">
        <v>4</v>
      </c>
      <c r="G46" s="121"/>
      <c r="H46" s="20" t="s">
        <v>137</v>
      </c>
      <c r="I46" s="123" t="str">
        <f>TRANSPOSE(Q47)</f>
        <v/>
      </c>
      <c r="L46" s="5" t="s">
        <v>87</v>
      </c>
      <c r="M46" s="58">
        <v>13.41</v>
      </c>
      <c r="N46" s="66"/>
      <c r="O46" s="73" t="s">
        <v>138</v>
      </c>
      <c r="P46" s="72" t="e">
        <f>H47/P33</f>
        <v>#DIV/0!</v>
      </c>
      <c r="Q46" s="72">
        <f>IFERROR(P46,0)</f>
        <v>0</v>
      </c>
      <c r="R46" s="66"/>
      <c r="S46" s="66"/>
      <c r="T46" s="66"/>
    </row>
    <row r="47" spans="1:20" ht="36" customHeight="1" x14ac:dyDescent="0.2">
      <c r="A47" s="119"/>
      <c r="B47" s="105"/>
      <c r="C47" s="103"/>
      <c r="D47" s="103"/>
      <c r="E47" s="104"/>
      <c r="F47" s="119"/>
      <c r="G47" s="122"/>
      <c r="H47" s="64"/>
      <c r="I47" s="124"/>
      <c r="L47" s="5" t="s">
        <v>88</v>
      </c>
      <c r="M47" s="58">
        <v>14.57</v>
      </c>
      <c r="N47" s="66"/>
      <c r="O47" s="66"/>
      <c r="P47" s="66"/>
      <c r="Q47" s="72" t="str">
        <f>IF(OR(C16="",C8="",C21="",H47="",C12=""),"",IF(Q46&gt;0.4,0,IF(Q46&lt;=0.4,4,"")))</f>
        <v/>
      </c>
      <c r="R47" s="66"/>
      <c r="S47" s="66"/>
      <c r="T47" s="66"/>
    </row>
    <row r="48" spans="1:20" ht="70.5" customHeight="1" x14ac:dyDescent="0.2">
      <c r="A48" s="82" t="s">
        <v>16</v>
      </c>
      <c r="B48" s="89" t="s">
        <v>151</v>
      </c>
      <c r="C48" s="90"/>
      <c r="D48" s="90"/>
      <c r="E48" s="91"/>
      <c r="F48" s="29">
        <v>4</v>
      </c>
      <c r="G48" s="30"/>
      <c r="H48" s="37"/>
      <c r="I48" s="63" t="str">
        <f>TRANSPOSE(Q48)</f>
        <v/>
      </c>
      <c r="L48" s="5" t="s">
        <v>89</v>
      </c>
      <c r="M48" s="58">
        <v>16.95</v>
      </c>
      <c r="N48" s="66"/>
      <c r="O48" s="66"/>
      <c r="P48" s="66">
        <v>0</v>
      </c>
      <c r="Q48" s="66" t="str">
        <f>IF(OR(P48="",P48=0),"",IF(P48=1,4,IF(P48=2,0,"")))</f>
        <v/>
      </c>
      <c r="R48" s="66"/>
      <c r="S48" s="66"/>
      <c r="T48" s="66"/>
    </row>
    <row r="49" spans="1:20" ht="48.75" customHeight="1" x14ac:dyDescent="0.2">
      <c r="A49" s="82" t="s">
        <v>17</v>
      </c>
      <c r="B49" s="89" t="s">
        <v>152</v>
      </c>
      <c r="C49" s="90"/>
      <c r="D49" s="90"/>
      <c r="E49" s="91"/>
      <c r="F49" s="29">
        <v>4</v>
      </c>
      <c r="G49" s="83" t="s">
        <v>153</v>
      </c>
      <c r="H49" s="37"/>
      <c r="I49" s="63" t="str">
        <f>TRANSPOSE(Q49)</f>
        <v/>
      </c>
      <c r="L49" s="5" t="s">
        <v>90</v>
      </c>
      <c r="M49" s="58">
        <v>20.079999999999998</v>
      </c>
      <c r="N49" s="66"/>
      <c r="O49" s="66"/>
      <c r="P49" s="66">
        <v>0</v>
      </c>
      <c r="Q49" s="66" t="str">
        <f>IF(OR(P49="",P49=0),"",IF(P49=1,4,IF(P49=2,0,"")))</f>
        <v/>
      </c>
      <c r="R49" s="66"/>
      <c r="S49" s="66"/>
      <c r="T49" s="66"/>
    </row>
    <row r="50" spans="1:20" ht="48.75" customHeight="1" x14ac:dyDescent="0.2">
      <c r="A50" s="84" t="s">
        <v>157</v>
      </c>
      <c r="B50" s="89" t="s">
        <v>154</v>
      </c>
      <c r="C50" s="90"/>
      <c r="D50" s="90"/>
      <c r="E50" s="91"/>
      <c r="F50" s="29">
        <v>5</v>
      </c>
      <c r="G50" s="83" t="s">
        <v>155</v>
      </c>
      <c r="H50" s="37"/>
      <c r="I50" s="63" t="str">
        <f>TRANSPOSE(Q50)</f>
        <v/>
      </c>
      <c r="L50" s="5" t="s">
        <v>91</v>
      </c>
      <c r="M50" s="58">
        <v>23.57</v>
      </c>
      <c r="N50" s="66"/>
      <c r="O50" s="66"/>
      <c r="P50" s="66">
        <v>0</v>
      </c>
      <c r="Q50" s="66" t="str">
        <f>IF(OR(P50="",P50=0),"",IF(P50=1,5,IF(P50=2,0,"")))</f>
        <v/>
      </c>
      <c r="R50" s="66"/>
      <c r="S50" s="66"/>
      <c r="T50" s="66"/>
    </row>
    <row r="51" spans="1:20" x14ac:dyDescent="0.2">
      <c r="A51" s="92" t="s">
        <v>136</v>
      </c>
      <c r="B51" s="92"/>
      <c r="C51" s="92"/>
      <c r="D51" s="92"/>
      <c r="E51" s="92"/>
      <c r="F51" s="92"/>
      <c r="G51" s="92"/>
      <c r="H51" s="33" t="s">
        <v>123</v>
      </c>
      <c r="I51" s="34">
        <f>SUM(I28:I50)</f>
        <v>7</v>
      </c>
      <c r="L51" s="5" t="s">
        <v>92</v>
      </c>
      <c r="M51" s="58">
        <v>26.82</v>
      </c>
      <c r="N51" s="66"/>
      <c r="O51" s="66"/>
      <c r="P51" s="66"/>
      <c r="Q51" s="66"/>
      <c r="R51" s="66"/>
      <c r="S51" s="66"/>
      <c r="T51" s="66"/>
    </row>
    <row r="52" spans="1:20" x14ac:dyDescent="0.2">
      <c r="L52" s="5" t="s">
        <v>93</v>
      </c>
      <c r="M52" s="58">
        <v>29.84</v>
      </c>
      <c r="N52" s="66"/>
      <c r="O52" s="66"/>
      <c r="P52" s="66"/>
      <c r="Q52" s="66"/>
      <c r="R52" s="66"/>
      <c r="S52" s="66"/>
      <c r="T52" s="66"/>
    </row>
    <row r="53" spans="1:20" x14ac:dyDescent="0.2">
      <c r="B53" s="65" t="s">
        <v>139</v>
      </c>
      <c r="L53" s="5" t="s">
        <v>94</v>
      </c>
      <c r="M53" s="58">
        <v>22.17</v>
      </c>
      <c r="N53" s="66"/>
      <c r="O53" s="85" t="s">
        <v>161</v>
      </c>
      <c r="P53" s="59" t="s">
        <v>124</v>
      </c>
      <c r="Q53" s="59" t="s">
        <v>125</v>
      </c>
      <c r="R53" s="66"/>
      <c r="S53" s="66"/>
      <c r="T53" s="66"/>
    </row>
    <row r="54" spans="1:20" x14ac:dyDescent="0.2">
      <c r="B54" s="65"/>
      <c r="C54" s="65"/>
      <c r="D54" s="65"/>
      <c r="E54" s="65"/>
      <c r="L54" s="5" t="s">
        <v>95</v>
      </c>
      <c r="M54" s="58">
        <v>10.55</v>
      </c>
      <c r="N54" s="66"/>
      <c r="O54" s="66"/>
      <c r="P54" s="60" t="s">
        <v>126</v>
      </c>
      <c r="Q54" s="60" t="s">
        <v>126</v>
      </c>
      <c r="R54" s="66"/>
      <c r="S54" s="66"/>
      <c r="T54" s="66"/>
    </row>
    <row r="55" spans="1:20" x14ac:dyDescent="0.2">
      <c r="B55" s="88" t="str">
        <f>IF(OR(C8=""),"nie sú zadané OV pre výstup na prílohe I menej rozvinuté regióny - aj nulové hodnoty","")</f>
        <v>nie sú zadané OV pre výstup na prílohe I menej rozvinuté regióny - aj nulové hodnoty</v>
      </c>
      <c r="C55" s="88"/>
      <c r="D55" s="88"/>
      <c r="E55" s="88"/>
      <c r="F55" s="88"/>
      <c r="G55" s="88"/>
      <c r="L55" s="5" t="s">
        <v>96</v>
      </c>
      <c r="M55" s="58">
        <v>16.46</v>
      </c>
      <c r="N55" s="66"/>
      <c r="O55" s="66"/>
      <c r="P55" s="61">
        <v>0.5</v>
      </c>
      <c r="Q55" s="61">
        <v>0.4</v>
      </c>
      <c r="R55" s="66"/>
      <c r="S55" s="66"/>
      <c r="T55" s="66"/>
    </row>
    <row r="56" spans="1:20" x14ac:dyDescent="0.2">
      <c r="B56" s="88" t="str">
        <f>IF(OR(C9=""),"nie je vyplnený požadovaný NFP pre výstup na prílohe I menej rozvinuté regióny - aj nulové hodnoty","")</f>
        <v>nie je vyplnený požadovaný NFP pre výstup na prílohe I menej rozvinuté regióny - aj nulové hodnoty</v>
      </c>
      <c r="C56" s="88"/>
      <c r="D56" s="88"/>
      <c r="E56" s="88"/>
      <c r="F56" s="88"/>
      <c r="G56" s="88"/>
      <c r="L56" s="5" t="s">
        <v>97</v>
      </c>
      <c r="M56" s="58">
        <v>13.34</v>
      </c>
      <c r="N56" s="66"/>
      <c r="O56" s="75" t="s">
        <v>130</v>
      </c>
      <c r="P56" s="61">
        <v>0.35</v>
      </c>
      <c r="Q56" s="66"/>
      <c r="R56" s="66"/>
      <c r="S56" s="66"/>
      <c r="T56" s="66"/>
    </row>
    <row r="57" spans="1:20" x14ac:dyDescent="0.2">
      <c r="B57" s="88" t="str">
        <f>IF(OR(C8&gt;0,C9&gt;0),IF(OR(P59="",P59=0),"označte kategóriu podniku - výstup na prílohe I menej rozvinuté regióny",""),"")</f>
        <v/>
      </c>
      <c r="C57" s="88"/>
      <c r="D57" s="88"/>
      <c r="E57" s="88"/>
      <c r="F57" s="88"/>
      <c r="G57" s="88"/>
      <c r="L57" s="5" t="s">
        <v>98</v>
      </c>
      <c r="M57" s="58">
        <v>19.600000000000001</v>
      </c>
      <c r="N57" s="66"/>
      <c r="O57" s="66"/>
      <c r="P57" s="66"/>
      <c r="Q57" s="66"/>
      <c r="R57" s="66"/>
      <c r="S57" s="66"/>
      <c r="T57" s="66"/>
    </row>
    <row r="58" spans="1:20" x14ac:dyDescent="0.2">
      <c r="B58" s="88" t="str">
        <f>IF(OR(C12=""),"nie sú zadané OV pre výstup na prílohe I iné regióny - aj nulové hodnoty","")</f>
        <v>nie sú zadané OV pre výstup na prílohe I iné regióny - aj nulové hodnoty</v>
      </c>
      <c r="C58" s="88"/>
      <c r="D58" s="88"/>
      <c r="E58" s="88"/>
      <c r="F58" s="88"/>
      <c r="G58" s="88"/>
      <c r="L58" s="5" t="s">
        <v>99</v>
      </c>
      <c r="M58" s="58">
        <v>16.489999999999998</v>
      </c>
      <c r="N58" s="66"/>
      <c r="O58" s="66" t="s">
        <v>127</v>
      </c>
      <c r="P58" s="76"/>
      <c r="Q58" s="76" t="str">
        <f>IF(OR(C8="",C9="",C8=0,C9=0),"",IF(AND(P59=1),IF(AND((P55-P60)&gt;=0.05,(P55-P60)&lt;0.1),2,IF((P55-P60)&gt;=0.1,4,)),""))</f>
        <v/>
      </c>
      <c r="R58" s="72">
        <f>SUM(Q58:Q61)</f>
        <v>0</v>
      </c>
      <c r="S58" s="66"/>
      <c r="T58" s="66"/>
    </row>
    <row r="59" spans="1:20" x14ac:dyDescent="0.2">
      <c r="B59" s="88" t="str">
        <f>IF(OR(C13=""),"nie je vyplnený požadovaný NFP pre výstup na prílohe I iné regióny - aj nulové hodnoty","")</f>
        <v>nie je vyplnený požadovaný NFP pre výstup na prílohe I iné regióny - aj nulové hodnoty</v>
      </c>
      <c r="C59" s="88"/>
      <c r="D59" s="88"/>
      <c r="E59" s="88"/>
      <c r="F59" s="88"/>
      <c r="G59" s="88"/>
      <c r="L59" s="5" t="s">
        <v>100</v>
      </c>
      <c r="M59" s="58">
        <v>25.59</v>
      </c>
      <c r="N59" s="66"/>
      <c r="O59" s="66" t="s">
        <v>128</v>
      </c>
      <c r="P59" s="76">
        <v>0</v>
      </c>
      <c r="Q59" s="76"/>
      <c r="R59" s="66"/>
      <c r="S59" s="66"/>
      <c r="T59" s="66"/>
    </row>
    <row r="60" spans="1:20" x14ac:dyDescent="0.2">
      <c r="B60" s="88" t="str">
        <f>IF(OR(C12&gt;0,C13&gt;0),IF(OR(P63="",P63=0),"označte kategóriu podniku - výstup na prílohe I iné regióny",""),"")</f>
        <v/>
      </c>
      <c r="C60" s="88"/>
      <c r="D60" s="88"/>
      <c r="E60" s="88"/>
      <c r="F60" s="88"/>
      <c r="G60" s="88"/>
      <c r="L60" s="5" t="s">
        <v>101</v>
      </c>
      <c r="M60" s="58">
        <v>16.440000000000001</v>
      </c>
      <c r="N60" s="66"/>
      <c r="O60" s="66" t="e">
        <f>C9/C8</f>
        <v>#DIV/0!</v>
      </c>
      <c r="P60" s="76" t="str">
        <f>IFERROR(O60,"")</f>
        <v/>
      </c>
      <c r="Q60" s="76"/>
      <c r="R60" s="66"/>
      <c r="S60" s="66"/>
      <c r="T60" s="66"/>
    </row>
    <row r="61" spans="1:20" x14ac:dyDescent="0.2">
      <c r="B61" s="88" t="str">
        <f>IF(OR(C16=""),"nie sú zadané OV pre výstup mimo prílohy I PO, KE, BB, ZA kraj - aj nulové hodnoty ","")</f>
        <v xml:space="preserve">nie sú zadané OV pre výstup mimo prílohy I PO, KE, BB, ZA kraj - aj nulové hodnoty </v>
      </c>
      <c r="C61" s="88"/>
      <c r="D61" s="88"/>
      <c r="E61" s="88"/>
      <c r="F61" s="88"/>
      <c r="G61" s="88"/>
      <c r="L61" s="5" t="s">
        <v>102</v>
      </c>
      <c r="M61" s="58">
        <v>19.95</v>
      </c>
      <c r="N61" s="66"/>
      <c r="O61" s="66"/>
      <c r="P61" s="66"/>
      <c r="Q61" s="76" t="str">
        <f>IF(OR(C8="",C9="",C8=0,C9=0),"",IF(AND(P59=2),IF(AND((P56-P60)&gt;=0.05,(P56-P60)&lt;0.1),2,IF((P56-P60)&gt;=0.1,4,)),""))</f>
        <v/>
      </c>
      <c r="R61" s="66"/>
      <c r="S61" s="66"/>
      <c r="T61" s="66"/>
    </row>
    <row r="62" spans="1:20" x14ac:dyDescent="0.2">
      <c r="B62" s="88" t="str">
        <f>IF(OR(C17=""),"nie je vyplnený požadovaný NFP pre výstup mimo prílohy I PO, KE, BB, ZA kraj - aj nulové hodnoty","")</f>
        <v>nie je vyplnený požadovaný NFP pre výstup mimo prílohy I PO, KE, BB, ZA kraj - aj nulové hodnoty</v>
      </c>
      <c r="C62" s="88"/>
      <c r="D62" s="88"/>
      <c r="E62" s="88"/>
      <c r="F62" s="88"/>
      <c r="G62" s="88"/>
      <c r="L62" s="5" t="s">
        <v>103</v>
      </c>
      <c r="M62" s="58">
        <v>11.01</v>
      </c>
      <c r="N62" s="66"/>
      <c r="O62" s="87" t="s">
        <v>162</v>
      </c>
      <c r="P62" s="86"/>
      <c r="Q62" s="86" t="str">
        <f>IF(OR(C12="",C13="",C12=0,C13=0),"",IF(AND(P63=1),IF(AND((Q55-P64)&gt;=0.05,(Q55-P64)&lt;0.1),2,IF((Q55-P64)&gt;=0.1,4,)),""))</f>
        <v/>
      </c>
      <c r="R62" s="86">
        <f>SUM(Q62:Q64)</f>
        <v>0</v>
      </c>
      <c r="S62" s="86"/>
      <c r="T62" s="66"/>
    </row>
    <row r="63" spans="1:20" x14ac:dyDescent="0.2">
      <c r="B63" s="88" t="str">
        <f>IF(OR(C16&gt;0,C17&gt;0),IF(OR(P72="",P72=0),"označte kategóriu podniku PO, KE, BB, ZA kraj - výstup mimo prílohy I",""),"")</f>
        <v/>
      </c>
      <c r="C63" s="88"/>
      <c r="D63" s="88"/>
      <c r="E63" s="88"/>
      <c r="F63" s="88"/>
      <c r="G63" s="88"/>
      <c r="L63" s="5" t="s">
        <v>104</v>
      </c>
      <c r="M63" s="58">
        <v>14.84</v>
      </c>
      <c r="N63" s="66"/>
      <c r="O63" s="87" t="s">
        <v>128</v>
      </c>
      <c r="P63" s="86"/>
      <c r="Q63" s="86"/>
      <c r="R63" s="86"/>
      <c r="S63" s="86"/>
      <c r="T63" s="66"/>
    </row>
    <row r="64" spans="1:20" x14ac:dyDescent="0.2">
      <c r="B64" s="88" t="str">
        <f>IF(OR(C21=""),"nie sú zadané OV pre výstup mimo prílohy I TN, NR, TT, BA kraj - aj nulové hodnoty ","")</f>
        <v xml:space="preserve">nie sú zadané OV pre výstup mimo prílohy I TN, NR, TT, BA kraj - aj nulové hodnoty </v>
      </c>
      <c r="C64" s="88"/>
      <c r="D64" s="88"/>
      <c r="E64" s="88"/>
      <c r="F64" s="88"/>
      <c r="G64" s="88"/>
      <c r="L64" s="5" t="s">
        <v>105</v>
      </c>
      <c r="M64" s="58">
        <v>21.86</v>
      </c>
      <c r="N64" s="66"/>
      <c r="O64" s="86" t="e">
        <f>C13/C12</f>
        <v>#DIV/0!</v>
      </c>
      <c r="P64" s="86" t="str">
        <f>IFERROR(O64,"")</f>
        <v/>
      </c>
      <c r="Q64" s="86" t="str">
        <f>IF(OR(C12="",C13="",C12=0,C13=0),"",IF(AND(P63=2),IF(AND((P56-P64)&gt;=0.05,(P56-P64)&lt;0.1),2,IF((P56-P64)&gt;=0.1,4,)),""))</f>
        <v/>
      </c>
      <c r="R64" s="86"/>
      <c r="S64" s="86"/>
      <c r="T64" s="66"/>
    </row>
    <row r="65" spans="2:20" x14ac:dyDescent="0.2">
      <c r="B65" s="88" t="str">
        <f>IF(OR(C22=""),"nie je vyplnený požadovaný NFP pre výstup mimo prílohy I TN, NR, TT, BA kraj - aj nulové hodnoty","")</f>
        <v>nie je vyplnený požadovaný NFP pre výstup mimo prílohy I TN, NR, TT, BA kraj - aj nulové hodnoty</v>
      </c>
      <c r="C65" s="88"/>
      <c r="D65" s="88"/>
      <c r="E65" s="88"/>
      <c r="F65" s="88"/>
      <c r="G65" s="88"/>
      <c r="L65" s="5" t="s">
        <v>106</v>
      </c>
      <c r="M65" s="58">
        <v>19.059999999999999</v>
      </c>
      <c r="N65" s="66"/>
      <c r="O65" s="66"/>
      <c r="P65" s="66"/>
      <c r="Q65" s="66"/>
      <c r="R65" s="66"/>
      <c r="S65" s="66"/>
      <c r="T65" s="66"/>
    </row>
    <row r="66" spans="2:20" x14ac:dyDescent="0.2">
      <c r="B66" s="88" t="str">
        <f>IF(OR(C21&gt;0,C22&gt;0),IF(OR(P77="",P77=0),"označte kategóriu podniku TN, NR, TT, BA kraj - výstup mimo prílohy I",""),"")</f>
        <v/>
      </c>
      <c r="C66" s="88"/>
      <c r="D66" s="88"/>
      <c r="E66" s="88"/>
      <c r="F66" s="88"/>
      <c r="G66" s="88"/>
      <c r="L66" s="5" t="s">
        <v>107</v>
      </c>
      <c r="M66" s="58">
        <v>13.1</v>
      </c>
      <c r="N66" s="66"/>
      <c r="O66" s="72" t="s">
        <v>129</v>
      </c>
      <c r="P66" s="62" t="s">
        <v>131</v>
      </c>
      <c r="Q66" s="62" t="s">
        <v>132</v>
      </c>
      <c r="R66" s="66"/>
      <c r="S66" s="72" t="str">
        <f>IF(OR(C8="",C9="",C16="",C17="",C21="",C22="",C12="",C13=""),"",IF(AND(R58&gt;0,C16=0,C17=0,C21=0,C22=0,C12=0,C13=0),R58,IF(AND(R71&gt;0,C8=0,C9=0,C21=0,C22=0,C12=0,C13=0),R71,IF(AND(R74&gt;0,C8=0,C9=0,C16=0,C17=0,C12=0,C13=0),R74,IF(AND(R62&gt;0,C8=0,C9=0,C16=0,C17=0,C21=0,C22=0),R62,IF(AND(R58&gt;0,R71&gt;0,R74&gt;0,R62&gt;0,R58=R71=R74=R62),R58,IF(AND(R58&gt;0,R71&gt;0,R74&gt;0,R62&gt;0),MIN(R58,R71,R74,R62),IF(AND(R58&gt;0,R71&gt;0),MIN(R58,R71),IF(AND(R58&gt;0,R74&gt;0),MIN(R58,R74),IF(AND(R71&gt;0,R74&gt;0),MIN(R71,R74),IF(AND(R58&gt;0,R62&gt;0),MIN(R58,R62),IF(AND(R62&gt;0,R71&gt;0),MIN(R62,R71),IF(AND(R62&gt;0,R74&gt;0),MIN(R74,R62),IF(AND(R58&gt;0,R62&gt;0,R71&gt;0),MIN(R58,R62,R71),IF(AND(R58&gt;0,R62&gt;0,R74&gt;0),MIN(R58,R62,R74),IF(AND(R58&gt;0,R71&gt;0,R74&gt;0),MIN(R58,R71,R74),IF(AND(R62&gt;0,R71&gt;0,R74&gt;0),MIN(R62,R71,R74),"")))))))))))))))))</f>
        <v/>
      </c>
      <c r="T66" s="66"/>
    </row>
    <row r="67" spans="2:20" x14ac:dyDescent="0.2">
      <c r="B67" s="88" t="str">
        <f>IF(OR(C23=""),"nie je vyplnený požadovaný NFP pre výstup mimo prílohy I  BA kraj - aj nulové hodnoty","")</f>
        <v>nie je vyplnený požadovaný NFP pre výstup mimo prílohy I  BA kraj - aj nulové hodnoty</v>
      </c>
      <c r="C67" s="88"/>
      <c r="D67" s="88"/>
      <c r="E67" s="88"/>
      <c r="F67" s="88"/>
      <c r="G67" s="88"/>
      <c r="L67" s="5" t="s">
        <v>108</v>
      </c>
      <c r="M67" s="58">
        <v>17.399999999999999</v>
      </c>
      <c r="N67" s="66"/>
      <c r="O67" s="66"/>
      <c r="P67" s="60" t="s">
        <v>126</v>
      </c>
      <c r="Q67" s="60" t="s">
        <v>126</v>
      </c>
      <c r="R67" s="66"/>
      <c r="S67" s="66"/>
      <c r="T67" s="66"/>
    </row>
    <row r="68" spans="2:20" x14ac:dyDescent="0.2">
      <c r="B68" s="88" t="str">
        <f>IF(H29=0,"nie je vyplnený hárok nezamestanosť","")</f>
        <v>nie je vyplnený hárok nezamestanosť</v>
      </c>
      <c r="C68" s="88"/>
      <c r="D68" s="88"/>
      <c r="E68" s="88"/>
      <c r="F68" s="88"/>
      <c r="G68" s="88"/>
      <c r="L68" s="5" t="s">
        <v>109</v>
      </c>
      <c r="M68" s="58">
        <v>20.05</v>
      </c>
      <c r="N68" s="66"/>
      <c r="O68" s="77" t="s">
        <v>133</v>
      </c>
      <c r="P68" s="61">
        <v>0.55000000000000004</v>
      </c>
      <c r="Q68" s="61">
        <v>0.45</v>
      </c>
      <c r="R68" s="66"/>
      <c r="S68" s="66"/>
      <c r="T68" s="66"/>
    </row>
    <row r="69" spans="2:20" x14ac:dyDescent="0.2">
      <c r="B69" s="88" t="str">
        <f>IF(I31="","označte jednu možnosť v bodovacom kritériu č. 2","")</f>
        <v>označte jednu možnosť v bodovacom kritériu č. 2</v>
      </c>
      <c r="C69" s="88"/>
      <c r="D69" s="88"/>
      <c r="E69" s="88"/>
      <c r="F69" s="88"/>
      <c r="G69" s="88"/>
      <c r="L69" s="5" t="s">
        <v>110</v>
      </c>
      <c r="M69" s="58">
        <v>21.25</v>
      </c>
      <c r="N69" s="66"/>
      <c r="O69" s="77" t="s">
        <v>134</v>
      </c>
      <c r="P69" s="61">
        <v>0.45</v>
      </c>
      <c r="Q69" s="61">
        <v>0.35</v>
      </c>
      <c r="R69" s="66"/>
      <c r="S69" s="66"/>
      <c r="T69" s="66"/>
    </row>
    <row r="70" spans="2:20" x14ac:dyDescent="0.2">
      <c r="B70" s="88" t="str">
        <f>IF(I32="","označte jednu možnosť v bodovacom kritériu č. 3","")</f>
        <v>označte jednu možnosť v bodovacom kritériu č. 3</v>
      </c>
      <c r="C70" s="88"/>
      <c r="D70" s="88"/>
      <c r="E70" s="88"/>
      <c r="F70" s="88"/>
      <c r="G70" s="88"/>
      <c r="L70" s="5" t="s">
        <v>111</v>
      </c>
      <c r="M70" s="58">
        <v>17.91</v>
      </c>
      <c r="N70" s="66"/>
      <c r="O70" s="77" t="s">
        <v>135</v>
      </c>
      <c r="P70" s="61">
        <v>0.35</v>
      </c>
      <c r="Q70" s="61">
        <v>0.25</v>
      </c>
      <c r="R70" s="66"/>
      <c r="S70" s="66"/>
      <c r="T70" s="66"/>
    </row>
    <row r="71" spans="2:20" x14ac:dyDescent="0.2">
      <c r="B71" s="88" t="str">
        <f>IF(OR(H41=""),"zadajte Výdavky v bodovacom kritériu č. 5 - aj nulové hodnoty","")</f>
        <v>zadajte Výdavky v bodovacom kritériu č. 5 - aj nulové hodnoty</v>
      </c>
      <c r="C71" s="88"/>
      <c r="D71" s="88"/>
      <c r="E71" s="88"/>
      <c r="F71" s="88"/>
      <c r="G71" s="88"/>
      <c r="L71" s="5" t="s">
        <v>112</v>
      </c>
      <c r="M71" s="58">
        <v>9.81</v>
      </c>
      <c r="N71" s="66"/>
      <c r="O71" s="79" t="s">
        <v>127</v>
      </c>
      <c r="P71" s="79">
        <v>2</v>
      </c>
      <c r="Q71" s="72" t="str">
        <f>IF(OR(C16="",C17="",C16=0,C17=0),"",IF(AND(P72=1),IF(AND((P68-P73)&gt;=0.05,(P68-P73)&lt;0.1),2,IF((P68-P73)&gt;=0.1,4,)),""))</f>
        <v/>
      </c>
      <c r="R71" s="72">
        <f>SUM(Q71:Q73)</f>
        <v>0</v>
      </c>
      <c r="S71" s="66"/>
      <c r="T71" s="66"/>
    </row>
    <row r="72" spans="2:20" x14ac:dyDescent="0.2">
      <c r="B72" s="88" t="str">
        <f>IF(I45="","označte jednu možnosť v bodovacom kritériu č. 6","")</f>
        <v>označte jednu možnosť v bodovacom kritériu č. 6</v>
      </c>
      <c r="C72" s="88"/>
      <c r="D72" s="88"/>
      <c r="E72" s="88"/>
      <c r="F72" s="88"/>
      <c r="G72" s="88"/>
      <c r="L72" s="5" t="s">
        <v>113</v>
      </c>
      <c r="M72" s="58">
        <v>9.39</v>
      </c>
      <c r="N72" s="66"/>
      <c r="O72" s="80" t="s">
        <v>142</v>
      </c>
      <c r="P72" s="76">
        <v>0</v>
      </c>
      <c r="Q72" s="72" t="str">
        <f>IF(OR(C16="",C17="",C16=0,C17=0),"",IF(AND(P72=2),IF(AND((P69-P73)&gt;=0.05,(P69-P73)&lt;0.1),2,IF((P69-P73)&gt;=0.1,4,)),""))</f>
        <v/>
      </c>
      <c r="R72" s="66"/>
      <c r="S72" s="66"/>
      <c r="T72" s="66"/>
    </row>
    <row r="73" spans="2:20" x14ac:dyDescent="0.2">
      <c r="B73" s="88" t="str">
        <f>IF(OR(H47=""),"zadajte Výdavky v bodovacom kritériu č. 7 - aj nulové hodnoty","")</f>
        <v>zadajte Výdavky v bodovacom kritériu č. 7 - aj nulové hodnoty</v>
      </c>
      <c r="C73" s="88"/>
      <c r="D73" s="88"/>
      <c r="E73" s="88"/>
      <c r="F73" s="88"/>
      <c r="G73" s="88"/>
      <c r="L73" s="5" t="s">
        <v>114</v>
      </c>
      <c r="M73" s="58">
        <v>8.56</v>
      </c>
      <c r="N73" s="66"/>
      <c r="O73" s="66" t="e">
        <f>C17/C16</f>
        <v>#DIV/0!</v>
      </c>
      <c r="P73" s="76" t="str">
        <f>IFERROR(O73,"")</f>
        <v/>
      </c>
      <c r="Q73" s="72" t="str">
        <f>IF(OR(C16="",C17="",C16=0,C17=0),"",IF(AND(P72=3),IF(AND((P70-P73)&gt;=0.05,(P70-P73)&lt;0.1),2,IF((P70-P73)&gt;=0.1,4,)),""))</f>
        <v/>
      </c>
      <c r="R73" s="66"/>
      <c r="S73" s="66"/>
      <c r="T73" s="66"/>
    </row>
    <row r="74" spans="2:20" x14ac:dyDescent="0.2">
      <c r="B74" s="88" t="str">
        <f>IF(I48="","označte jednu možnosť v bodovacom kritériu č. 8","")</f>
        <v>označte jednu možnosť v bodovacom kritériu č. 8</v>
      </c>
      <c r="C74" s="88"/>
      <c r="D74" s="88"/>
      <c r="E74" s="88"/>
      <c r="F74" s="88"/>
      <c r="G74" s="88"/>
      <c r="L74" s="5" t="s">
        <v>115</v>
      </c>
      <c r="M74" s="58">
        <v>9.3699999999999992</v>
      </c>
      <c r="N74" s="66"/>
      <c r="O74" s="66"/>
      <c r="P74" s="66"/>
      <c r="Q74" s="72" t="str">
        <f>IF(OR(C21="",C22="",C21=0,C22=0),"",IF(AND(P77=1),IF(AND((Q68-P78)&gt;=0.05,(Q68-P78)&lt;0.1),2,IF((Q68-P78)&gt;=0.1,4,)),""))</f>
        <v/>
      </c>
      <c r="R74" s="72">
        <f>SUM(Q74:Q76)</f>
        <v>0</v>
      </c>
      <c r="S74" s="66"/>
      <c r="T74" s="66"/>
    </row>
    <row r="75" spans="2:20" x14ac:dyDescent="0.2">
      <c r="B75" s="88" t="str">
        <f>IF(I49="","označte jednu možnosť v bodovacom kritériu č. 9","")</f>
        <v>označte jednu možnosť v bodovacom kritériu č. 9</v>
      </c>
      <c r="C75" s="88"/>
      <c r="D75" s="88"/>
      <c r="E75" s="88"/>
      <c r="F75" s="88"/>
      <c r="G75" s="88"/>
      <c r="L75" s="5" t="s">
        <v>116</v>
      </c>
      <c r="M75" s="58">
        <v>19.2</v>
      </c>
      <c r="N75" s="66"/>
      <c r="O75" s="66"/>
      <c r="P75" s="66"/>
      <c r="Q75" s="72" t="str">
        <f>IF(OR(C21="",C22="",C21=0,C22=0),"",IF(AND(P77=2),IF(AND((Q69-P78)&gt;=0.05,(Q69-P78)&lt;0.1),2,IF((Q69-P78)&gt;=0.1,4,)),""))</f>
        <v/>
      </c>
      <c r="R75" s="66"/>
      <c r="S75" s="66"/>
      <c r="T75" s="66"/>
    </row>
    <row r="76" spans="2:20" x14ac:dyDescent="0.2">
      <c r="B76" s="88" t="str">
        <f>IF(I50="","označte jednu možnosť v bodovacom kritériu č. 10","")</f>
        <v>označte jednu možnosť v bodovacom kritériu č. 10</v>
      </c>
      <c r="C76" s="88"/>
      <c r="D76" s="88"/>
      <c r="E76" s="88"/>
      <c r="F76" s="88"/>
      <c r="G76" s="88"/>
      <c r="L76" s="5" t="s">
        <v>117</v>
      </c>
      <c r="M76" s="58">
        <v>16.78</v>
      </c>
      <c r="N76" s="66"/>
      <c r="O76" s="66"/>
      <c r="P76" s="66"/>
      <c r="Q76" s="72" t="str">
        <f>IF(OR(C21="",C22="",C21=0,C22=0),"",IF(AND(P77=3),IF(AND((Q70-P78)&gt;=0.05,(Q70-P78)&lt;0.1),2,IF((Q70-P78)&gt;=0.1,4,)),""))</f>
        <v/>
      </c>
      <c r="R76" s="66"/>
      <c r="S76" s="66"/>
      <c r="T76" s="66"/>
    </row>
    <row r="77" spans="2:20" x14ac:dyDescent="0.2">
      <c r="B77" s="65"/>
      <c r="C77" s="65"/>
      <c r="D77" s="65"/>
      <c r="E77" s="65"/>
      <c r="F77" s="1"/>
      <c r="L77" s="5" t="s">
        <v>118</v>
      </c>
      <c r="M77" s="58">
        <v>24.27</v>
      </c>
      <c r="N77" s="66"/>
      <c r="O77" s="80" t="s">
        <v>143</v>
      </c>
      <c r="P77" s="76">
        <v>0</v>
      </c>
      <c r="Q77" s="66"/>
      <c r="R77" s="66"/>
      <c r="S77" s="66"/>
      <c r="T77" s="66"/>
    </row>
    <row r="78" spans="2:20" x14ac:dyDescent="0.2">
      <c r="F78" s="1"/>
      <c r="L78" s="5" t="s">
        <v>119</v>
      </c>
      <c r="M78" s="58">
        <v>20.91</v>
      </c>
      <c r="N78" s="66"/>
      <c r="O78" s="66" t="e">
        <f>C22/C21</f>
        <v>#DIV/0!</v>
      </c>
      <c r="P78" s="66" t="str">
        <f>IFERROR(O78,"")</f>
        <v/>
      </c>
      <c r="Q78" s="66"/>
      <c r="R78" s="66"/>
      <c r="S78" s="66"/>
      <c r="T78" s="66"/>
    </row>
    <row r="79" spans="2:20" x14ac:dyDescent="0.2">
      <c r="L79" s="5" t="s">
        <v>120</v>
      </c>
      <c r="M79" s="58">
        <v>15.12</v>
      </c>
      <c r="N79" s="66"/>
      <c r="O79" s="66"/>
      <c r="P79" s="66"/>
      <c r="Q79" s="66"/>
      <c r="R79" s="66"/>
      <c r="S79" s="66"/>
      <c r="T79" s="66"/>
    </row>
    <row r="80" spans="2:20" x14ac:dyDescent="0.2">
      <c r="L80" s="5" t="s">
        <v>121</v>
      </c>
      <c r="M80" s="58">
        <v>20.010000000000002</v>
      </c>
      <c r="N80" s="66"/>
      <c r="O80" s="66"/>
      <c r="P80" s="66"/>
      <c r="Q80" s="66"/>
      <c r="R80" s="66"/>
      <c r="S80" s="66"/>
      <c r="T80" s="66"/>
    </row>
    <row r="81" spans="14:20" x14ac:dyDescent="0.2">
      <c r="N81" s="66"/>
      <c r="O81" s="66"/>
      <c r="P81" s="66"/>
      <c r="Q81" s="66"/>
      <c r="R81" s="66"/>
      <c r="S81" s="66"/>
      <c r="T81" s="66"/>
    </row>
    <row r="82" spans="14:20" x14ac:dyDescent="0.2">
      <c r="N82" s="66"/>
      <c r="O82" s="66"/>
      <c r="P82" s="66"/>
      <c r="Q82" s="76"/>
      <c r="R82" s="66"/>
      <c r="S82" s="66"/>
      <c r="T82" s="66"/>
    </row>
    <row r="83" spans="14:20" x14ac:dyDescent="0.2">
      <c r="N83" s="66"/>
      <c r="O83" s="66"/>
      <c r="P83" s="66"/>
      <c r="Q83" s="66"/>
      <c r="R83" s="66"/>
      <c r="S83" s="66"/>
      <c r="T83" s="66"/>
    </row>
    <row r="84" spans="14:20" x14ac:dyDescent="0.2">
      <c r="N84" s="66"/>
      <c r="O84" s="66"/>
      <c r="P84" s="66"/>
      <c r="Q84" s="66"/>
      <c r="R84" s="66"/>
      <c r="S84" s="66"/>
      <c r="T84" s="66"/>
    </row>
    <row r="85" spans="14:20" x14ac:dyDescent="0.2">
      <c r="N85" s="66"/>
      <c r="O85" s="66"/>
      <c r="P85" s="66"/>
      <c r="Q85" s="66"/>
      <c r="R85" s="66"/>
      <c r="S85" s="66"/>
      <c r="T85" s="66"/>
    </row>
    <row r="86" spans="14:20" x14ac:dyDescent="0.2">
      <c r="O86" s="66"/>
      <c r="P86" s="66"/>
      <c r="Q86" s="66"/>
      <c r="R86" s="66"/>
      <c r="S86" s="66"/>
    </row>
    <row r="87" spans="14:20" x14ac:dyDescent="0.2">
      <c r="O87" s="66"/>
      <c r="P87" s="66"/>
      <c r="Q87" s="66"/>
      <c r="R87" s="66"/>
      <c r="S87" s="66"/>
    </row>
    <row r="88" spans="14:20" x14ac:dyDescent="0.2">
      <c r="O88" s="66"/>
      <c r="P88" s="66"/>
      <c r="Q88" s="66"/>
      <c r="R88" s="66"/>
      <c r="S88" s="66"/>
    </row>
  </sheetData>
  <sheetProtection algorithmName="SHA-512" hashValue="Dw1GFVg2+m07wl7Iw1VanFEFErKLBprYb2cS4npcY+QDkzBL7igL8QHS4u7oLXII8kLzyQB+H5RzWsF/koMXHg==" saltValue="bE95QHU+c+pwNk4IobusRA==" spinCount="100000" sheet="1" objects="1" scenarios="1"/>
  <mergeCells count="84">
    <mergeCell ref="B76:G76"/>
    <mergeCell ref="C18:D18"/>
    <mergeCell ref="C19:D19"/>
    <mergeCell ref="G32:G34"/>
    <mergeCell ref="G35:G38"/>
    <mergeCell ref="G40:G44"/>
    <mergeCell ref="B31:E31"/>
    <mergeCell ref="B40:E40"/>
    <mergeCell ref="B41:E41"/>
    <mergeCell ref="B42:E42"/>
    <mergeCell ref="B43:E43"/>
    <mergeCell ref="B44:E44"/>
    <mergeCell ref="B20:D20"/>
    <mergeCell ref="C21:D21"/>
    <mergeCell ref="C22:D22"/>
    <mergeCell ref="C24:D24"/>
    <mergeCell ref="C23:D23"/>
    <mergeCell ref="C4:I4"/>
    <mergeCell ref="C5:D5"/>
    <mergeCell ref="C8:D8"/>
    <mergeCell ref="C9:D9"/>
    <mergeCell ref="C10:D10"/>
    <mergeCell ref="C17:D17"/>
    <mergeCell ref="C16:D16"/>
    <mergeCell ref="B7:D7"/>
    <mergeCell ref="B15:D15"/>
    <mergeCell ref="B11:D11"/>
    <mergeCell ref="C14:D14"/>
    <mergeCell ref="C12:D12"/>
    <mergeCell ref="C13:D13"/>
    <mergeCell ref="A28:A30"/>
    <mergeCell ref="B28:E28"/>
    <mergeCell ref="G28:G30"/>
    <mergeCell ref="I28:I30"/>
    <mergeCell ref="B29:E29"/>
    <mergeCell ref="H29:H30"/>
    <mergeCell ref="B30:E30"/>
    <mergeCell ref="A32:A34"/>
    <mergeCell ref="I32:I34"/>
    <mergeCell ref="H32:H34"/>
    <mergeCell ref="F32:F34"/>
    <mergeCell ref="B48:E48"/>
    <mergeCell ref="I35:I38"/>
    <mergeCell ref="H41:H44"/>
    <mergeCell ref="I40:I44"/>
    <mergeCell ref="A46:A47"/>
    <mergeCell ref="B46:E47"/>
    <mergeCell ref="F46:F47"/>
    <mergeCell ref="G46:G47"/>
    <mergeCell ref="I46:I47"/>
    <mergeCell ref="H35:H38"/>
    <mergeCell ref="A40:A44"/>
    <mergeCell ref="B32:E34"/>
    <mergeCell ref="B49:E49"/>
    <mergeCell ref="A51:G51"/>
    <mergeCell ref="A35:A38"/>
    <mergeCell ref="B35:E35"/>
    <mergeCell ref="B36:E36"/>
    <mergeCell ref="B37:E37"/>
    <mergeCell ref="B39:E39"/>
    <mergeCell ref="B45:E45"/>
    <mergeCell ref="B50:E50"/>
    <mergeCell ref="B38:E38"/>
    <mergeCell ref="B55:G55"/>
    <mergeCell ref="B56:G56"/>
    <mergeCell ref="B57:G57"/>
    <mergeCell ref="B60:G60"/>
    <mergeCell ref="B61:G61"/>
    <mergeCell ref="B58:G58"/>
    <mergeCell ref="B59:G59"/>
    <mergeCell ref="B62:G62"/>
    <mergeCell ref="B63:G63"/>
    <mergeCell ref="B66:G66"/>
    <mergeCell ref="B68:G68"/>
    <mergeCell ref="B69:G69"/>
    <mergeCell ref="B64:G64"/>
    <mergeCell ref="B65:G65"/>
    <mergeCell ref="B67:G67"/>
    <mergeCell ref="B74:G74"/>
    <mergeCell ref="B75:G75"/>
    <mergeCell ref="B70:G70"/>
    <mergeCell ref="B71:G71"/>
    <mergeCell ref="B72:G72"/>
    <mergeCell ref="B73:G73"/>
  </mergeCells>
  <conditionalFormatting sqref="B61:G61">
    <cfRule type="cellIs" dxfId="23" priority="33" operator="equal">
      <formula>"nie sú zadané OV pre výstup mimo prílohy I PO, KE, BB, ZA kraj - aj nulové hodnoty "</formula>
    </cfRule>
  </conditionalFormatting>
  <conditionalFormatting sqref="B62:G62">
    <cfRule type="cellIs" dxfId="22" priority="32" operator="equal">
      <formula>"nie je vyplnený požadovaný NFP pre výstup mimo prílohy I PO, KE, BB, ZA kraj - aj nulové hodnoty"</formula>
    </cfRule>
  </conditionalFormatting>
  <conditionalFormatting sqref="B66">
    <cfRule type="cellIs" dxfId="21" priority="18" operator="equal">
      <formula>"označte kategóriu podniku TN, NR, TT, BA kraj - výstup mimo prílohy I"</formula>
    </cfRule>
  </conditionalFormatting>
  <conditionalFormatting sqref="B64:G64">
    <cfRule type="cellIs" dxfId="20" priority="20" operator="equal">
      <formula>"nie sú zadané OV pre výstup mimo prílohy I TN, NR, TT, BA kraj - aj nulové hodnoty "</formula>
    </cfRule>
  </conditionalFormatting>
  <conditionalFormatting sqref="B65:G65">
    <cfRule type="cellIs" dxfId="19" priority="19" operator="equal">
      <formula>"nie je vyplnený požadovaný NFP pre výstup mimo prílohy I TN, NR, TT, BA kraj - aj nulové hodnoty"</formula>
    </cfRule>
  </conditionalFormatting>
  <conditionalFormatting sqref="B63:G63">
    <cfRule type="cellIs" dxfId="18" priority="17" operator="equal">
      <formula>"označte kategóriu podniku PO, KE, BB, ZA kraj - výstup mimo prílohy I"</formula>
    </cfRule>
  </conditionalFormatting>
  <conditionalFormatting sqref="B68:G68">
    <cfRule type="cellIs" dxfId="17" priority="16" operator="equal">
      <formula>"nie je vyplnený hárok nezamestanosť"</formula>
    </cfRule>
  </conditionalFormatting>
  <conditionalFormatting sqref="B71:G71">
    <cfRule type="cellIs" dxfId="16" priority="15" operator="equal">
      <formula>"zadajte Výdavky v bodovacom kritériu č. 5 - aj nulové hodnoty"</formula>
    </cfRule>
  </conditionalFormatting>
  <conditionalFormatting sqref="B72:G72">
    <cfRule type="cellIs" dxfId="15" priority="14" operator="equal">
      <formula>"označte jednu možnosť v bodovacom kritériu č. 6"</formula>
    </cfRule>
  </conditionalFormatting>
  <conditionalFormatting sqref="B73:G73">
    <cfRule type="cellIs" dxfId="14" priority="13" operator="equal">
      <formula>"zadajte Výdavky v bodovacom kritériu č. 7 - aj nulové hodnoty"</formula>
    </cfRule>
  </conditionalFormatting>
  <conditionalFormatting sqref="B74:G74">
    <cfRule type="cellIs" dxfId="13" priority="12" operator="equal">
      <formula>"označte jednu možnosť v bodovacom kritériu č. 8"</formula>
    </cfRule>
  </conditionalFormatting>
  <conditionalFormatting sqref="B75:G75">
    <cfRule type="cellIs" dxfId="12" priority="11" operator="equal">
      <formula>"označte jednu možnosť v bodovacom kritériu č. 9"</formula>
    </cfRule>
  </conditionalFormatting>
  <conditionalFormatting sqref="B76:G76">
    <cfRule type="cellIs" dxfId="11" priority="10" operator="equal">
      <formula>"označte jednu možnosť v bodovacom kritériu č. 10"</formula>
    </cfRule>
  </conditionalFormatting>
  <conditionalFormatting sqref="B69:G69">
    <cfRule type="cellIs" dxfId="10" priority="9" operator="equal">
      <formula>"označte jednu možnosť v bodovacom kritériu č. 2"</formula>
    </cfRule>
  </conditionalFormatting>
  <conditionalFormatting sqref="B70">
    <cfRule type="cellIs" dxfId="9" priority="8" operator="equal">
      <formula>"označte jednu možnosť v bodovacom kritériu č. 3"</formula>
    </cfRule>
  </conditionalFormatting>
  <conditionalFormatting sqref="B55">
    <cfRule type="cellIs" dxfId="8" priority="7" operator="equal">
      <formula>"nie sú zadané OV pre výstup na prílohe I menej rozvinuté regióny - aj nulové hodnoty"</formula>
    </cfRule>
  </conditionalFormatting>
  <conditionalFormatting sqref="B56:G56">
    <cfRule type="cellIs" dxfId="7" priority="6" operator="equal">
      <formula>"nie je vyplnený požadovaný NFP pre výstup na prílohe I menej rozvinuté regióny - aj nulové hodnoty"</formula>
    </cfRule>
  </conditionalFormatting>
  <conditionalFormatting sqref="B57:G57">
    <cfRule type="cellIs" dxfId="6" priority="5" operator="equal">
      <formula>"označte kategóriu podniku - výstup na prílohe I menej rozvinuté regióny"</formula>
    </cfRule>
  </conditionalFormatting>
  <conditionalFormatting sqref="B58">
    <cfRule type="cellIs" dxfId="5" priority="4" operator="equal">
      <formula>"nie sú zadané OV pre výstup na prílohe I iné regióny - aj nulové hodnoty"</formula>
    </cfRule>
  </conditionalFormatting>
  <conditionalFormatting sqref="B59">
    <cfRule type="cellIs" dxfId="4" priority="3" operator="equal">
      <formula>"nie je vyplnený požadovaný NFP pre výstup na prílohe I iné regióny - aj nulové hodnoty"</formula>
    </cfRule>
  </conditionalFormatting>
  <conditionalFormatting sqref="B60:G60">
    <cfRule type="cellIs" dxfId="3" priority="2" operator="equal">
      <formula>"označte kategóriu podniku - výstup na prílohe I iné regióny"</formula>
    </cfRule>
  </conditionalFormatting>
  <conditionalFormatting sqref="B67">
    <cfRule type="cellIs" dxfId="2" priority="1" operator="equal">
      <formula>"nie je vyplnený požadovaný NFP pre výstup mimo prílohy I  BA kraj - aj nulové hodnoty"</formula>
    </cfRule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85" fitToHeight="3" orientation="landscape" horizontalDpi="4294967293" verticalDpi="4294967293" r:id="rId1"/>
  <rowBreaks count="2" manualBreakCount="2">
    <brk id="30" max="16383" man="1"/>
    <brk id="4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428625</xdr:colOff>
                    <xdr:row>30</xdr:row>
                    <xdr:rowOff>342900</xdr:rowOff>
                  </from>
                  <to>
                    <xdr:col>7</xdr:col>
                    <xdr:colOff>933450</xdr:colOff>
                    <xdr:row>30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7</xdr:col>
                    <xdr:colOff>419100</xdr:colOff>
                    <xdr:row>30</xdr:row>
                    <xdr:rowOff>695325</xdr:rowOff>
                  </from>
                  <to>
                    <xdr:col>7</xdr:col>
                    <xdr:colOff>1143000</xdr:colOff>
                    <xdr:row>30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4">
              <controlPr defaultSize="0" autoFill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7</xdr:col>
                    <xdr:colOff>371475</xdr:colOff>
                    <xdr:row>44</xdr:row>
                    <xdr:rowOff>114300</xdr:rowOff>
                  </from>
                  <to>
                    <xdr:col>7</xdr:col>
                    <xdr:colOff>1038225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7</xdr:col>
                    <xdr:colOff>371475</xdr:colOff>
                    <xdr:row>44</xdr:row>
                    <xdr:rowOff>381000</xdr:rowOff>
                  </from>
                  <to>
                    <xdr:col>7</xdr:col>
                    <xdr:colOff>1028700</xdr:colOff>
                    <xdr:row>44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Group Box 10">
              <controlPr defaultSize="0" autoFill="0" autoPict="0">
                <anchor moveWithCells="1">
                  <from>
                    <xdr:col>7</xdr:col>
                    <xdr:colOff>0</xdr:colOff>
                    <xdr:row>47</xdr:row>
                    <xdr:rowOff>0</xdr:rowOff>
                  </from>
                  <to>
                    <xdr:col>8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Group Box 11">
              <controlPr defaultSize="0" autoFill="0" autoPict="0">
                <anchor moveWithCells="1">
                  <from>
                    <xdr:col>7</xdr:col>
                    <xdr:colOff>0</xdr:colOff>
                    <xdr:row>48</xdr:row>
                    <xdr:rowOff>0</xdr:rowOff>
                  </from>
                  <to>
                    <xdr:col>8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Option Button 12">
              <controlPr defaultSize="0" autoFill="0" autoLine="0" autoPict="0">
                <anchor moveWithCells="1">
                  <from>
                    <xdr:col>7</xdr:col>
                    <xdr:colOff>381000</xdr:colOff>
                    <xdr:row>47</xdr:row>
                    <xdr:rowOff>133350</xdr:rowOff>
                  </from>
                  <to>
                    <xdr:col>7</xdr:col>
                    <xdr:colOff>971550</xdr:colOff>
                    <xdr:row>47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Option Button 13">
              <controlPr defaultSize="0" autoFill="0" autoLine="0" autoPict="0">
                <anchor moveWithCells="1">
                  <from>
                    <xdr:col>7</xdr:col>
                    <xdr:colOff>381000</xdr:colOff>
                    <xdr:row>47</xdr:row>
                    <xdr:rowOff>457200</xdr:rowOff>
                  </from>
                  <to>
                    <xdr:col>7</xdr:col>
                    <xdr:colOff>1019175</xdr:colOff>
                    <xdr:row>47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Option Button 14">
              <controlPr defaultSize="0" autoFill="0" autoLine="0" autoPict="0">
                <anchor moveWithCells="1">
                  <from>
                    <xdr:col>7</xdr:col>
                    <xdr:colOff>371475</xdr:colOff>
                    <xdr:row>48</xdr:row>
                    <xdr:rowOff>104775</xdr:rowOff>
                  </from>
                  <to>
                    <xdr:col>7</xdr:col>
                    <xdr:colOff>1028700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Option Button 16">
              <controlPr defaultSize="0" autoFill="0" autoLine="0" autoPict="0">
                <anchor moveWithCells="1">
                  <from>
                    <xdr:col>7</xdr:col>
                    <xdr:colOff>371475</xdr:colOff>
                    <xdr:row>48</xdr:row>
                    <xdr:rowOff>361950</xdr:rowOff>
                  </from>
                  <to>
                    <xdr:col>7</xdr:col>
                    <xdr:colOff>914400</xdr:colOff>
                    <xdr:row>48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Group Box 17">
              <controlPr defaultSize="0" autoFill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Option Button 19">
              <controlPr defaultSize="0" autoFill="0" autoLine="0" autoPict="0">
                <anchor moveWithCells="1">
                  <from>
                    <xdr:col>2</xdr:col>
                    <xdr:colOff>28575</xdr:colOff>
                    <xdr:row>9</xdr:row>
                    <xdr:rowOff>114300</xdr:rowOff>
                  </from>
                  <to>
                    <xdr:col>3</xdr:col>
                    <xdr:colOff>571500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Option Button 24">
              <controlPr defaultSize="0" autoFill="0" autoLine="0" autoPict="0">
                <anchor moveWithCells="1">
                  <from>
                    <xdr:col>2</xdr:col>
                    <xdr:colOff>28575</xdr:colOff>
                    <xdr:row>9</xdr:row>
                    <xdr:rowOff>342900</xdr:rowOff>
                  </from>
                  <to>
                    <xdr:col>3</xdr:col>
                    <xdr:colOff>104775</xdr:colOff>
                    <xdr:row>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Group Box 27">
              <controlPr defaultSize="0" autoFill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Option Button 28">
              <controlPr defaultSize="0" autoFill="0" autoLine="0" autoPict="0">
                <anchor moveWithCells="1">
                  <from>
                    <xdr:col>2</xdr:col>
                    <xdr:colOff>28575</xdr:colOff>
                    <xdr:row>17</xdr:row>
                    <xdr:rowOff>114300</xdr:rowOff>
                  </from>
                  <to>
                    <xdr:col>3</xdr:col>
                    <xdr:colOff>247650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Group Box 35">
              <controlPr defaultSize="0" autoFill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8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Option Button 36">
              <controlPr defaultSize="0" autoFill="0" autoLine="0" autoPict="0">
                <anchor moveWithCells="1">
                  <from>
                    <xdr:col>7</xdr:col>
                    <xdr:colOff>371475</xdr:colOff>
                    <xdr:row>49</xdr:row>
                    <xdr:rowOff>104775</xdr:rowOff>
                  </from>
                  <to>
                    <xdr:col>7</xdr:col>
                    <xdr:colOff>1028700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Option Button 37">
              <controlPr defaultSize="0" autoFill="0" autoLine="0" autoPict="0">
                <anchor moveWithCells="1">
                  <from>
                    <xdr:col>7</xdr:col>
                    <xdr:colOff>371475</xdr:colOff>
                    <xdr:row>49</xdr:row>
                    <xdr:rowOff>361950</xdr:rowOff>
                  </from>
                  <to>
                    <xdr:col>7</xdr:col>
                    <xdr:colOff>914400</xdr:colOff>
                    <xdr:row>49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Option Button 38">
              <controlPr defaultSize="0" autoFill="0" autoLine="0" autoPict="0">
                <anchor moveWithCells="1">
                  <from>
                    <xdr:col>2</xdr:col>
                    <xdr:colOff>28575</xdr:colOff>
                    <xdr:row>17</xdr:row>
                    <xdr:rowOff>361950</xdr:rowOff>
                  </from>
                  <to>
                    <xdr:col>2</xdr:col>
                    <xdr:colOff>962025</xdr:colOff>
                    <xdr:row>17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Option Button 39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638175</xdr:rowOff>
                  </from>
                  <to>
                    <xdr:col>2</xdr:col>
                    <xdr:colOff>1114425</xdr:colOff>
                    <xdr:row>17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Group Box 49">
              <controlPr defaultSize="0" autoFill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Option Button 50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114300</xdr:rowOff>
                  </from>
                  <to>
                    <xdr:col>3</xdr:col>
                    <xdr:colOff>247650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Option Button 51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361950</xdr:rowOff>
                  </from>
                  <to>
                    <xdr:col>2</xdr:col>
                    <xdr:colOff>962025</xdr:colOff>
                    <xdr:row>23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Option Button 52">
              <controlPr defaultSize="0" autoFill="0" autoLine="0" autoPict="0">
                <anchor moveWithCells="1">
                  <from>
                    <xdr:col>2</xdr:col>
                    <xdr:colOff>38100</xdr:colOff>
                    <xdr:row>23</xdr:row>
                    <xdr:rowOff>638175</xdr:rowOff>
                  </from>
                  <to>
                    <xdr:col>2</xdr:col>
                    <xdr:colOff>1114425</xdr:colOff>
                    <xdr:row>23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0" name="Group Box 54">
              <controlPr defaultSize="0" autoFill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1" name="Option Button 55">
              <controlPr defaultSize="0" autoFill="0" autoLine="0" autoPict="0">
                <anchor moveWithCells="1">
                  <from>
                    <xdr:col>7</xdr:col>
                    <xdr:colOff>428625</xdr:colOff>
                    <xdr:row>31</xdr:row>
                    <xdr:rowOff>342900</xdr:rowOff>
                  </from>
                  <to>
                    <xdr:col>7</xdr:col>
                    <xdr:colOff>933450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Option Button 56">
              <controlPr defaultSize="0" autoFill="0" autoLine="0" autoPict="0">
                <anchor moveWithCells="1">
                  <from>
                    <xdr:col>7</xdr:col>
                    <xdr:colOff>428625</xdr:colOff>
                    <xdr:row>32</xdr:row>
                    <xdr:rowOff>295275</xdr:rowOff>
                  </from>
                  <to>
                    <xdr:col>7</xdr:col>
                    <xdr:colOff>1038225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Group Box 57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4" name="Option Button 58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114300</xdr:rowOff>
                  </from>
                  <to>
                    <xdr:col>3</xdr:col>
                    <xdr:colOff>571500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5" name="Option Button 59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342900</xdr:rowOff>
                  </from>
                  <to>
                    <xdr:col>3</xdr:col>
                    <xdr:colOff>104775</xdr:colOff>
                    <xdr:row>13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B11" sqref="B11:B12"/>
    </sheetView>
  </sheetViews>
  <sheetFormatPr defaultRowHeight="15" x14ac:dyDescent="0.25"/>
  <cols>
    <col min="1" max="1" width="10" style="39" customWidth="1"/>
    <col min="2" max="2" width="31.5703125" style="39" customWidth="1"/>
    <col min="3" max="3" width="9.140625" style="39" hidden="1" customWidth="1"/>
    <col min="4" max="4" width="12.5703125" style="39" hidden="1" customWidth="1"/>
    <col min="5" max="5" width="12.5703125" style="39" bestFit="1" customWidth="1"/>
    <col min="6" max="6" width="14.7109375" style="39" hidden="1" customWidth="1"/>
    <col min="7" max="7" width="5.28515625" style="39" hidden="1" customWidth="1"/>
    <col min="8" max="8" width="23.28515625" style="39" customWidth="1"/>
    <col min="9" max="9" width="22.28515625" style="39" customWidth="1"/>
    <col min="10" max="16384" width="9.140625" style="39"/>
  </cols>
  <sheetData>
    <row r="1" spans="1:9" x14ac:dyDescent="0.25">
      <c r="A1" s="38" t="s">
        <v>18</v>
      </c>
    </row>
    <row r="2" spans="1:9" x14ac:dyDescent="0.25">
      <c r="A2" s="40" t="s">
        <v>19</v>
      </c>
    </row>
    <row r="4" spans="1:9" x14ac:dyDescent="0.25">
      <c r="A4" s="41" t="s">
        <v>0</v>
      </c>
      <c r="B4" s="159"/>
      <c r="C4" s="159"/>
      <c r="D4" s="159"/>
      <c r="E4" s="159"/>
      <c r="F4" s="159"/>
      <c r="G4" s="159"/>
      <c r="H4" s="159"/>
      <c r="I4" s="159"/>
    </row>
    <row r="5" spans="1:9" x14ac:dyDescent="0.25">
      <c r="A5" s="41" t="s">
        <v>1</v>
      </c>
      <c r="B5" s="159"/>
      <c r="C5" s="159"/>
      <c r="D5" s="159"/>
      <c r="E5" s="159"/>
      <c r="F5" s="159"/>
      <c r="G5" s="159"/>
      <c r="H5" s="159"/>
      <c r="I5" s="159"/>
    </row>
    <row r="8" spans="1:9" x14ac:dyDescent="0.25">
      <c r="A8" s="42" t="s">
        <v>20</v>
      </c>
    </row>
    <row r="9" spans="1:9" x14ac:dyDescent="0.25">
      <c r="C9" s="43" t="s">
        <v>21</v>
      </c>
      <c r="D9" s="43" t="s">
        <v>21</v>
      </c>
      <c r="F9" s="43" t="s">
        <v>21</v>
      </c>
      <c r="G9" s="43" t="s">
        <v>21</v>
      </c>
    </row>
    <row r="10" spans="1:9" x14ac:dyDescent="0.25">
      <c r="A10" s="44" t="s">
        <v>3</v>
      </c>
      <c r="B10" s="44" t="s">
        <v>22</v>
      </c>
      <c r="C10" s="44" t="s">
        <v>23</v>
      </c>
      <c r="D10" s="44" t="s">
        <v>24</v>
      </c>
      <c r="E10" s="44" t="s">
        <v>24</v>
      </c>
      <c r="F10" s="45"/>
      <c r="G10" s="45"/>
      <c r="H10" s="44" t="s">
        <v>25</v>
      </c>
      <c r="I10" s="44" t="s">
        <v>26</v>
      </c>
    </row>
    <row r="11" spans="1:9" x14ac:dyDescent="0.25">
      <c r="A11" s="46">
        <v>1</v>
      </c>
      <c r="B11" s="47"/>
      <c r="C11" s="48"/>
      <c r="D11" s="45" t="e">
        <f>VLOOKUP(B11,'4.2_2B'!$L$2:$M$80,2,0)</f>
        <v>#N/A</v>
      </c>
      <c r="E11" s="49">
        <f>IFERROR(D11,0)</f>
        <v>0</v>
      </c>
      <c r="F11" s="49" t="str">
        <f>IF(E11&gt;0,1,"")</f>
        <v/>
      </c>
      <c r="G11" s="49">
        <f>COUNTIF($B$11:$B$40,B11)</f>
        <v>0</v>
      </c>
      <c r="H11" s="50" t="str">
        <f>IF(G11&gt;1,"okres je zadaný viackrát","")</f>
        <v/>
      </c>
      <c r="I11" s="50" t="str">
        <f>IF(B11="","nezadané miesto realizácie"," ")</f>
        <v>nezadané miesto realizácie</v>
      </c>
    </row>
    <row r="12" spans="1:9" x14ac:dyDescent="0.25">
      <c r="A12" s="46">
        <v>2</v>
      </c>
      <c r="B12" s="47"/>
      <c r="C12" s="48"/>
      <c r="D12" s="45" t="e">
        <f>VLOOKUP(B12,'4.2_2B'!$L$2:$M$80,2,0)</f>
        <v>#N/A</v>
      </c>
      <c r="E12" s="49">
        <f t="shared" ref="E12:E40" si="0">IFERROR(D12,0)</f>
        <v>0</v>
      </c>
      <c r="F12" s="49" t="str">
        <f t="shared" ref="F12:F40" si="1">IF(E12&gt;0,1," ")</f>
        <v xml:space="preserve"> </v>
      </c>
      <c r="G12" s="49">
        <f t="shared" ref="G12:G40" si="2">COUNTIF($B$11:$B$40,B12)</f>
        <v>0</v>
      </c>
      <c r="H12" s="50" t="str">
        <f t="shared" ref="H12:H40" si="3">IF(G12&gt;1,"okres je zadaný viackrát","")</f>
        <v/>
      </c>
      <c r="I12" s="50"/>
    </row>
    <row r="13" spans="1:9" x14ac:dyDescent="0.25">
      <c r="A13" s="46">
        <v>3</v>
      </c>
      <c r="B13" s="47"/>
      <c r="C13" s="48"/>
      <c r="D13" s="45" t="e">
        <f>VLOOKUP(B13,'4.2_2B'!$L$2:$M$80,2,0)</f>
        <v>#N/A</v>
      </c>
      <c r="E13" s="49">
        <f t="shared" si="0"/>
        <v>0</v>
      </c>
      <c r="F13" s="49" t="str">
        <f t="shared" si="1"/>
        <v xml:space="preserve"> </v>
      </c>
      <c r="G13" s="49">
        <f t="shared" si="2"/>
        <v>0</v>
      </c>
      <c r="H13" s="50" t="str">
        <f t="shared" si="3"/>
        <v/>
      </c>
      <c r="I13" s="50"/>
    </row>
    <row r="14" spans="1:9" x14ac:dyDescent="0.25">
      <c r="A14" s="46">
        <v>4</v>
      </c>
      <c r="B14" s="47"/>
      <c r="C14" s="48"/>
      <c r="D14" s="45" t="e">
        <f>VLOOKUP(B14,'4.2_2B'!$L$2:$M$80,2,0)</f>
        <v>#N/A</v>
      </c>
      <c r="E14" s="49">
        <f t="shared" si="0"/>
        <v>0</v>
      </c>
      <c r="F14" s="49" t="str">
        <f t="shared" si="1"/>
        <v xml:space="preserve"> </v>
      </c>
      <c r="G14" s="49">
        <f t="shared" si="2"/>
        <v>0</v>
      </c>
      <c r="H14" s="50" t="str">
        <f t="shared" si="3"/>
        <v/>
      </c>
      <c r="I14" s="50"/>
    </row>
    <row r="15" spans="1:9" x14ac:dyDescent="0.25">
      <c r="A15" s="46">
        <v>5</v>
      </c>
      <c r="B15" s="47"/>
      <c r="C15" s="48"/>
      <c r="D15" s="45" t="e">
        <f>VLOOKUP(B15,'4.2_2B'!$L$2:$M$80,2,0)</f>
        <v>#N/A</v>
      </c>
      <c r="E15" s="49">
        <f t="shared" si="0"/>
        <v>0</v>
      </c>
      <c r="F15" s="49" t="str">
        <f t="shared" si="1"/>
        <v xml:space="preserve"> </v>
      </c>
      <c r="G15" s="49">
        <f t="shared" si="2"/>
        <v>0</v>
      </c>
      <c r="H15" s="50" t="str">
        <f t="shared" si="3"/>
        <v/>
      </c>
      <c r="I15" s="50"/>
    </row>
    <row r="16" spans="1:9" x14ac:dyDescent="0.25">
      <c r="A16" s="46">
        <v>6</v>
      </c>
      <c r="B16" s="47"/>
      <c r="C16" s="48"/>
      <c r="D16" s="45" t="e">
        <f>VLOOKUP(B16,'4.2_2B'!$L$2:$M$80,2,0)</f>
        <v>#N/A</v>
      </c>
      <c r="E16" s="49">
        <f t="shared" si="0"/>
        <v>0</v>
      </c>
      <c r="F16" s="49" t="str">
        <f t="shared" si="1"/>
        <v xml:space="preserve"> </v>
      </c>
      <c r="G16" s="49">
        <f t="shared" si="2"/>
        <v>0</v>
      </c>
      <c r="H16" s="50" t="str">
        <f t="shared" si="3"/>
        <v/>
      </c>
      <c r="I16" s="50"/>
    </row>
    <row r="17" spans="1:9" x14ac:dyDescent="0.25">
      <c r="A17" s="46">
        <v>7</v>
      </c>
      <c r="B17" s="47"/>
      <c r="C17" s="48"/>
      <c r="D17" s="45" t="e">
        <f>VLOOKUP(B17,'4.2_2B'!$L$2:$M$80,2,0)</f>
        <v>#N/A</v>
      </c>
      <c r="E17" s="49">
        <f t="shared" si="0"/>
        <v>0</v>
      </c>
      <c r="F17" s="49" t="str">
        <f t="shared" si="1"/>
        <v xml:space="preserve"> </v>
      </c>
      <c r="G17" s="49">
        <f t="shared" si="2"/>
        <v>0</v>
      </c>
      <c r="H17" s="50" t="str">
        <f t="shared" si="3"/>
        <v/>
      </c>
      <c r="I17" s="50"/>
    </row>
    <row r="18" spans="1:9" x14ac:dyDescent="0.25">
      <c r="A18" s="46">
        <v>8</v>
      </c>
      <c r="B18" s="47"/>
      <c r="C18" s="48"/>
      <c r="D18" s="45" t="e">
        <f>VLOOKUP(B18,'4.2_2B'!$L$2:$M$80,2,0)</f>
        <v>#N/A</v>
      </c>
      <c r="E18" s="49">
        <f t="shared" si="0"/>
        <v>0</v>
      </c>
      <c r="F18" s="49" t="str">
        <f t="shared" si="1"/>
        <v xml:space="preserve"> </v>
      </c>
      <c r="G18" s="49">
        <f t="shared" si="2"/>
        <v>0</v>
      </c>
      <c r="H18" s="50" t="str">
        <f t="shared" si="3"/>
        <v/>
      </c>
      <c r="I18" s="50"/>
    </row>
    <row r="19" spans="1:9" x14ac:dyDescent="0.25">
      <c r="A19" s="46">
        <v>9</v>
      </c>
      <c r="B19" s="47"/>
      <c r="C19" s="48"/>
      <c r="D19" s="45" t="e">
        <f>VLOOKUP(B19,'4.2_2B'!$L$2:$M$80,2,0)</f>
        <v>#N/A</v>
      </c>
      <c r="E19" s="49">
        <f t="shared" si="0"/>
        <v>0</v>
      </c>
      <c r="F19" s="49" t="str">
        <f t="shared" si="1"/>
        <v xml:space="preserve"> </v>
      </c>
      <c r="G19" s="49">
        <f t="shared" si="2"/>
        <v>0</v>
      </c>
      <c r="H19" s="50" t="str">
        <f t="shared" si="3"/>
        <v/>
      </c>
      <c r="I19" s="50"/>
    </row>
    <row r="20" spans="1:9" x14ac:dyDescent="0.25">
      <c r="A20" s="46">
        <v>10</v>
      </c>
      <c r="B20" s="47"/>
      <c r="C20" s="48"/>
      <c r="D20" s="45" t="e">
        <f>VLOOKUP(B20,'4.2_2B'!$L$2:$M$80,2,0)</f>
        <v>#N/A</v>
      </c>
      <c r="E20" s="49">
        <f t="shared" si="0"/>
        <v>0</v>
      </c>
      <c r="F20" s="49" t="str">
        <f t="shared" si="1"/>
        <v xml:space="preserve"> </v>
      </c>
      <c r="G20" s="49">
        <f t="shared" si="2"/>
        <v>0</v>
      </c>
      <c r="H20" s="50" t="str">
        <f t="shared" si="3"/>
        <v/>
      </c>
      <c r="I20" s="50"/>
    </row>
    <row r="21" spans="1:9" x14ac:dyDescent="0.25">
      <c r="A21" s="46">
        <v>11</v>
      </c>
      <c r="B21" s="47"/>
      <c r="C21" s="48"/>
      <c r="D21" s="45" t="e">
        <f>VLOOKUP(B21,'4.2_2B'!$L$2:$M$80,2,0)</f>
        <v>#N/A</v>
      </c>
      <c r="E21" s="49">
        <f t="shared" si="0"/>
        <v>0</v>
      </c>
      <c r="F21" s="49" t="str">
        <f t="shared" si="1"/>
        <v xml:space="preserve"> </v>
      </c>
      <c r="G21" s="49">
        <f t="shared" si="2"/>
        <v>0</v>
      </c>
      <c r="H21" s="50" t="str">
        <f t="shared" si="3"/>
        <v/>
      </c>
      <c r="I21" s="50"/>
    </row>
    <row r="22" spans="1:9" x14ac:dyDescent="0.25">
      <c r="A22" s="46">
        <v>12</v>
      </c>
      <c r="B22" s="47"/>
      <c r="C22" s="48"/>
      <c r="D22" s="45" t="e">
        <f>VLOOKUP(B22,'4.2_2B'!$L$2:$M$80,2,0)</f>
        <v>#N/A</v>
      </c>
      <c r="E22" s="49">
        <f t="shared" si="0"/>
        <v>0</v>
      </c>
      <c r="F22" s="49" t="str">
        <f t="shared" si="1"/>
        <v xml:space="preserve"> </v>
      </c>
      <c r="G22" s="49">
        <f t="shared" si="2"/>
        <v>0</v>
      </c>
      <c r="H22" s="50" t="str">
        <f t="shared" si="3"/>
        <v/>
      </c>
      <c r="I22" s="50"/>
    </row>
    <row r="23" spans="1:9" x14ac:dyDescent="0.25">
      <c r="A23" s="46">
        <v>13</v>
      </c>
      <c r="B23" s="47"/>
      <c r="C23" s="48"/>
      <c r="D23" s="45" t="e">
        <f>VLOOKUP(B23,'4.2_2B'!$L$2:$M$80,2,0)</f>
        <v>#N/A</v>
      </c>
      <c r="E23" s="49">
        <f t="shared" si="0"/>
        <v>0</v>
      </c>
      <c r="F23" s="49" t="str">
        <f t="shared" si="1"/>
        <v xml:space="preserve"> </v>
      </c>
      <c r="G23" s="49">
        <f t="shared" si="2"/>
        <v>0</v>
      </c>
      <c r="H23" s="50" t="str">
        <f t="shared" si="3"/>
        <v/>
      </c>
      <c r="I23" s="50"/>
    </row>
    <row r="24" spans="1:9" x14ac:dyDescent="0.25">
      <c r="A24" s="46">
        <v>14</v>
      </c>
      <c r="B24" s="47"/>
      <c r="C24" s="48"/>
      <c r="D24" s="45" t="e">
        <f>VLOOKUP(B24,'4.2_2B'!$L$2:$M$80,2,0)</f>
        <v>#N/A</v>
      </c>
      <c r="E24" s="49">
        <f t="shared" si="0"/>
        <v>0</v>
      </c>
      <c r="F24" s="49" t="str">
        <f t="shared" si="1"/>
        <v xml:space="preserve"> </v>
      </c>
      <c r="G24" s="49">
        <f t="shared" si="2"/>
        <v>0</v>
      </c>
      <c r="H24" s="50" t="str">
        <f t="shared" si="3"/>
        <v/>
      </c>
      <c r="I24" s="50"/>
    </row>
    <row r="25" spans="1:9" x14ac:dyDescent="0.25">
      <c r="A25" s="46">
        <v>15</v>
      </c>
      <c r="B25" s="47"/>
      <c r="C25" s="48"/>
      <c r="D25" s="45" t="e">
        <f>VLOOKUP(B25,'4.2_2B'!$L$2:$M$80,2,0)</f>
        <v>#N/A</v>
      </c>
      <c r="E25" s="49">
        <f t="shared" si="0"/>
        <v>0</v>
      </c>
      <c r="F25" s="49" t="str">
        <f t="shared" si="1"/>
        <v xml:space="preserve"> </v>
      </c>
      <c r="G25" s="49">
        <f t="shared" si="2"/>
        <v>0</v>
      </c>
      <c r="H25" s="50" t="str">
        <f t="shared" si="3"/>
        <v/>
      </c>
      <c r="I25" s="50"/>
    </row>
    <row r="26" spans="1:9" x14ac:dyDescent="0.25">
      <c r="A26" s="46">
        <v>16</v>
      </c>
      <c r="B26" s="47"/>
      <c r="C26" s="48"/>
      <c r="D26" s="45" t="e">
        <f>VLOOKUP(B26,'4.2_2B'!$L$2:$M$80,2,0)</f>
        <v>#N/A</v>
      </c>
      <c r="E26" s="49">
        <f t="shared" si="0"/>
        <v>0</v>
      </c>
      <c r="F26" s="49" t="str">
        <f t="shared" si="1"/>
        <v xml:space="preserve"> </v>
      </c>
      <c r="G26" s="49">
        <f t="shared" si="2"/>
        <v>0</v>
      </c>
      <c r="H26" s="50" t="str">
        <f t="shared" si="3"/>
        <v/>
      </c>
      <c r="I26" s="50"/>
    </row>
    <row r="27" spans="1:9" x14ac:dyDescent="0.25">
      <c r="A27" s="46">
        <v>17</v>
      </c>
      <c r="B27" s="47"/>
      <c r="C27" s="48"/>
      <c r="D27" s="45" t="e">
        <f>VLOOKUP(B27,'4.2_2B'!$L$2:$M$80,2,0)</f>
        <v>#N/A</v>
      </c>
      <c r="E27" s="49">
        <f t="shared" si="0"/>
        <v>0</v>
      </c>
      <c r="F27" s="49" t="str">
        <f t="shared" si="1"/>
        <v xml:space="preserve"> </v>
      </c>
      <c r="G27" s="49">
        <f t="shared" si="2"/>
        <v>0</v>
      </c>
      <c r="H27" s="50" t="str">
        <f t="shared" si="3"/>
        <v/>
      </c>
      <c r="I27" s="50"/>
    </row>
    <row r="28" spans="1:9" x14ac:dyDescent="0.25">
      <c r="A28" s="46">
        <v>18</v>
      </c>
      <c r="B28" s="47"/>
      <c r="C28" s="48"/>
      <c r="D28" s="45" t="e">
        <f>VLOOKUP(B28,'4.2_2B'!$L$2:$M$80,2,0)</f>
        <v>#N/A</v>
      </c>
      <c r="E28" s="49">
        <f t="shared" si="0"/>
        <v>0</v>
      </c>
      <c r="F28" s="49" t="str">
        <f t="shared" si="1"/>
        <v xml:space="preserve"> </v>
      </c>
      <c r="G28" s="49">
        <f t="shared" si="2"/>
        <v>0</v>
      </c>
      <c r="H28" s="50" t="str">
        <f t="shared" si="3"/>
        <v/>
      </c>
      <c r="I28" s="50"/>
    </row>
    <row r="29" spans="1:9" x14ac:dyDescent="0.25">
      <c r="A29" s="46">
        <v>19</v>
      </c>
      <c r="B29" s="47"/>
      <c r="C29" s="48"/>
      <c r="D29" s="45" t="e">
        <f>VLOOKUP(B29,'4.2_2B'!$L$2:$M$80,2,0)</f>
        <v>#N/A</v>
      </c>
      <c r="E29" s="49">
        <f t="shared" si="0"/>
        <v>0</v>
      </c>
      <c r="F29" s="49" t="str">
        <f t="shared" si="1"/>
        <v xml:space="preserve"> </v>
      </c>
      <c r="G29" s="49">
        <f t="shared" si="2"/>
        <v>0</v>
      </c>
      <c r="H29" s="50" t="str">
        <f t="shared" si="3"/>
        <v/>
      </c>
      <c r="I29" s="50"/>
    </row>
    <row r="30" spans="1:9" x14ac:dyDescent="0.25">
      <c r="A30" s="46">
        <v>20</v>
      </c>
      <c r="B30" s="47"/>
      <c r="C30" s="48"/>
      <c r="D30" s="45" t="e">
        <f>VLOOKUP(B30,'4.2_2B'!$L$2:$M$80,2,0)</f>
        <v>#N/A</v>
      </c>
      <c r="E30" s="49">
        <f t="shared" si="0"/>
        <v>0</v>
      </c>
      <c r="F30" s="49" t="str">
        <f t="shared" si="1"/>
        <v xml:space="preserve"> </v>
      </c>
      <c r="G30" s="49">
        <f t="shared" si="2"/>
        <v>0</v>
      </c>
      <c r="H30" s="50" t="str">
        <f t="shared" si="3"/>
        <v/>
      </c>
      <c r="I30" s="50"/>
    </row>
    <row r="31" spans="1:9" x14ac:dyDescent="0.25">
      <c r="A31" s="46">
        <v>21</v>
      </c>
      <c r="B31" s="47"/>
      <c r="C31" s="48"/>
      <c r="D31" s="45" t="e">
        <f>VLOOKUP(B31,'4.2_2B'!$L$2:$M$80,2,0)</f>
        <v>#N/A</v>
      </c>
      <c r="E31" s="49">
        <f t="shared" si="0"/>
        <v>0</v>
      </c>
      <c r="F31" s="49" t="str">
        <f t="shared" si="1"/>
        <v xml:space="preserve"> </v>
      </c>
      <c r="G31" s="49">
        <f t="shared" si="2"/>
        <v>0</v>
      </c>
      <c r="H31" s="50" t="str">
        <f t="shared" si="3"/>
        <v/>
      </c>
      <c r="I31" s="50"/>
    </row>
    <row r="32" spans="1:9" x14ac:dyDescent="0.25">
      <c r="A32" s="46">
        <v>22</v>
      </c>
      <c r="B32" s="47"/>
      <c r="C32" s="48"/>
      <c r="D32" s="45" t="e">
        <f>VLOOKUP(B32,'4.2_2B'!$L$2:$M$80,2,0)</f>
        <v>#N/A</v>
      </c>
      <c r="E32" s="49">
        <f t="shared" si="0"/>
        <v>0</v>
      </c>
      <c r="F32" s="49" t="str">
        <f t="shared" si="1"/>
        <v xml:space="preserve"> </v>
      </c>
      <c r="G32" s="49">
        <f t="shared" si="2"/>
        <v>0</v>
      </c>
      <c r="H32" s="50" t="str">
        <f t="shared" si="3"/>
        <v/>
      </c>
      <c r="I32" s="50"/>
    </row>
    <row r="33" spans="1:9" x14ac:dyDescent="0.25">
      <c r="A33" s="46">
        <v>23</v>
      </c>
      <c r="B33" s="47"/>
      <c r="C33" s="48"/>
      <c r="D33" s="45" t="e">
        <f>VLOOKUP(B33,'4.2_2B'!$L$2:$M$80,2,0)</f>
        <v>#N/A</v>
      </c>
      <c r="E33" s="49">
        <f t="shared" si="0"/>
        <v>0</v>
      </c>
      <c r="F33" s="49" t="str">
        <f t="shared" si="1"/>
        <v xml:space="preserve"> </v>
      </c>
      <c r="G33" s="49">
        <f t="shared" si="2"/>
        <v>0</v>
      </c>
      <c r="H33" s="50" t="str">
        <f t="shared" si="3"/>
        <v/>
      </c>
      <c r="I33" s="50"/>
    </row>
    <row r="34" spans="1:9" x14ac:dyDescent="0.25">
      <c r="A34" s="46">
        <v>24</v>
      </c>
      <c r="B34" s="47"/>
      <c r="C34" s="48"/>
      <c r="D34" s="45" t="e">
        <f>VLOOKUP(B34,'4.2_2B'!$L$2:$M$80,2,0)</f>
        <v>#N/A</v>
      </c>
      <c r="E34" s="49">
        <f t="shared" si="0"/>
        <v>0</v>
      </c>
      <c r="F34" s="49" t="str">
        <f t="shared" si="1"/>
        <v xml:space="preserve"> </v>
      </c>
      <c r="G34" s="49">
        <f t="shared" si="2"/>
        <v>0</v>
      </c>
      <c r="H34" s="50" t="str">
        <f t="shared" si="3"/>
        <v/>
      </c>
      <c r="I34" s="50"/>
    </row>
    <row r="35" spans="1:9" x14ac:dyDescent="0.25">
      <c r="A35" s="46">
        <v>25</v>
      </c>
      <c r="B35" s="47"/>
      <c r="C35" s="48"/>
      <c r="D35" s="45" t="e">
        <f>VLOOKUP(B35,'4.2_2B'!$L$2:$M$80,2,0)</f>
        <v>#N/A</v>
      </c>
      <c r="E35" s="49">
        <f t="shared" si="0"/>
        <v>0</v>
      </c>
      <c r="F35" s="49" t="str">
        <f t="shared" si="1"/>
        <v xml:space="preserve"> </v>
      </c>
      <c r="G35" s="49">
        <f t="shared" si="2"/>
        <v>0</v>
      </c>
      <c r="H35" s="50" t="str">
        <f t="shared" si="3"/>
        <v/>
      </c>
      <c r="I35" s="50"/>
    </row>
    <row r="36" spans="1:9" x14ac:dyDescent="0.25">
      <c r="A36" s="46">
        <v>26</v>
      </c>
      <c r="B36" s="47"/>
      <c r="C36" s="48"/>
      <c r="D36" s="45" t="e">
        <f>VLOOKUP(B36,'4.2_2B'!$L$2:$M$80,2,0)</f>
        <v>#N/A</v>
      </c>
      <c r="E36" s="49">
        <f t="shared" si="0"/>
        <v>0</v>
      </c>
      <c r="F36" s="49" t="str">
        <f t="shared" si="1"/>
        <v xml:space="preserve"> </v>
      </c>
      <c r="G36" s="49">
        <f t="shared" si="2"/>
        <v>0</v>
      </c>
      <c r="H36" s="50" t="str">
        <f t="shared" si="3"/>
        <v/>
      </c>
      <c r="I36" s="50"/>
    </row>
    <row r="37" spans="1:9" x14ac:dyDescent="0.25">
      <c r="A37" s="46">
        <v>27</v>
      </c>
      <c r="B37" s="47"/>
      <c r="C37" s="48"/>
      <c r="D37" s="45" t="e">
        <f>VLOOKUP(B37,'4.2_2B'!$L$2:$M$80,2,0)</f>
        <v>#N/A</v>
      </c>
      <c r="E37" s="49">
        <f t="shared" si="0"/>
        <v>0</v>
      </c>
      <c r="F37" s="49" t="str">
        <f t="shared" si="1"/>
        <v xml:space="preserve"> </v>
      </c>
      <c r="G37" s="49">
        <f t="shared" si="2"/>
        <v>0</v>
      </c>
      <c r="H37" s="50" t="str">
        <f t="shared" si="3"/>
        <v/>
      </c>
      <c r="I37" s="50"/>
    </row>
    <row r="38" spans="1:9" x14ac:dyDescent="0.25">
      <c r="A38" s="46">
        <v>28</v>
      </c>
      <c r="B38" s="47"/>
      <c r="C38" s="48"/>
      <c r="D38" s="45" t="e">
        <f>VLOOKUP(B38,'4.2_2B'!$L$2:$M$80,2,0)</f>
        <v>#N/A</v>
      </c>
      <c r="E38" s="49">
        <f t="shared" si="0"/>
        <v>0</v>
      </c>
      <c r="F38" s="49" t="str">
        <f t="shared" si="1"/>
        <v xml:space="preserve"> </v>
      </c>
      <c r="G38" s="49">
        <f t="shared" si="2"/>
        <v>0</v>
      </c>
      <c r="H38" s="50" t="str">
        <f t="shared" si="3"/>
        <v/>
      </c>
      <c r="I38" s="50"/>
    </row>
    <row r="39" spans="1:9" x14ac:dyDescent="0.25">
      <c r="A39" s="46">
        <v>29</v>
      </c>
      <c r="B39" s="47"/>
      <c r="C39" s="48"/>
      <c r="D39" s="45" t="e">
        <f>VLOOKUP(B39,'4.2_2B'!$L$2:$M$80,2,0)</f>
        <v>#N/A</v>
      </c>
      <c r="E39" s="49">
        <f t="shared" si="0"/>
        <v>0</v>
      </c>
      <c r="F39" s="49" t="str">
        <f t="shared" si="1"/>
        <v xml:space="preserve"> </v>
      </c>
      <c r="G39" s="49">
        <f t="shared" si="2"/>
        <v>0</v>
      </c>
      <c r="H39" s="50" t="str">
        <f t="shared" si="3"/>
        <v/>
      </c>
      <c r="I39" s="50"/>
    </row>
    <row r="40" spans="1:9" x14ac:dyDescent="0.25">
      <c r="A40" s="46">
        <v>30</v>
      </c>
      <c r="B40" s="47"/>
      <c r="C40" s="48"/>
      <c r="D40" s="45" t="e">
        <f>VLOOKUP(B40,'4.2_2B'!$L$2:$M$80,2,0)</f>
        <v>#N/A</v>
      </c>
      <c r="E40" s="49">
        <f t="shared" si="0"/>
        <v>0</v>
      </c>
      <c r="F40" s="49" t="str">
        <f t="shared" si="1"/>
        <v xml:space="preserve"> </v>
      </c>
      <c r="G40" s="49">
        <f t="shared" si="2"/>
        <v>0</v>
      </c>
      <c r="H40" s="50" t="str">
        <f t="shared" si="3"/>
        <v/>
      </c>
      <c r="I40" s="50"/>
    </row>
    <row r="43" spans="1:9" hidden="1" x14ac:dyDescent="0.25">
      <c r="A43" s="51"/>
      <c r="B43" s="51"/>
      <c r="C43" s="51"/>
      <c r="D43" s="51"/>
      <c r="E43" s="52">
        <f>SUM(E11:E40)</f>
        <v>0</v>
      </c>
      <c r="F43" s="53">
        <f>COUNT(F11:F40)</f>
        <v>0</v>
      </c>
      <c r="G43" s="51"/>
      <c r="H43" s="51"/>
      <c r="I43" s="51"/>
    </row>
    <row r="44" spans="1:9" x14ac:dyDescent="0.25">
      <c r="B44" s="42" t="s">
        <v>27</v>
      </c>
      <c r="E44" s="54">
        <f>IFERROR(F44,0)</f>
        <v>0</v>
      </c>
      <c r="F44" s="55" t="e">
        <f>E43/F43</f>
        <v>#DIV/0!</v>
      </c>
    </row>
  </sheetData>
  <sheetProtection password="CD91" sheet="1" objects="1" scenarios="1"/>
  <mergeCells count="2">
    <mergeCell ref="B4:I4"/>
    <mergeCell ref="B5:I5"/>
  </mergeCells>
  <conditionalFormatting sqref="H11:H40">
    <cfRule type="cellIs" dxfId="1" priority="2" operator="equal">
      <formula>"okres je zadaný viackrát"</formula>
    </cfRule>
  </conditionalFormatting>
  <conditionalFormatting sqref="I11:I40">
    <cfRule type="cellIs" dxfId="0" priority="1" operator="equal">
      <formula>"nezadané miesto realizácie"</formula>
    </cfRule>
  </conditionalFormatting>
  <pageMargins left="0.19685039370078741" right="0.1968503937007874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'4.2_2B'!$L$2:$L$80</xm:f>
          </x14:formula1>
          <xm:sqref>B11:B40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4.2_2B</vt:lpstr>
      <vt:lpstr>Nezamestanosť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Kužma Emil</cp:lastModifiedBy>
  <cp:lastPrinted>2015-06-16T12:40:08Z</cp:lastPrinted>
  <dcterms:created xsi:type="dcterms:W3CDTF">2015-05-23T18:54:24Z</dcterms:created>
  <dcterms:modified xsi:type="dcterms:W3CDTF">2015-06-16T13:04:43Z</dcterms:modified>
</cp:coreProperties>
</file>