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kuzma\Desktop\4.1_7.2_1.2_2.3_16.4\Aktualizácia_č_2_16.4\"/>
    </mc:Choice>
  </mc:AlternateContent>
  <bookViews>
    <workbookView xWindow="0" yWindow="0" windowWidth="38400" windowHeight="17700" tabRatio="897"/>
  </bookViews>
  <sheets>
    <sheet name="Oprávnené výdavky" sheetId="38" r:id="rId1"/>
    <sheet name="zoznam partnerov" sheetId="30" r:id="rId2"/>
    <sheet name="Fokusové oblasti" sheetId="31" r:id="rId3"/>
    <sheet name="Harmonogram" sheetId="13" r:id="rId4"/>
    <sheet name="Intenzita pomoci" sheetId="2" r:id="rId5"/>
    <sheet name="kontrola vyplnenia" sheetId="39" state="hidden" r:id="rId6"/>
    <sheet name="ŽoNFP" sheetId="40" state="hidden" r:id="rId7"/>
  </sheets>
  <definedNames>
    <definedName name="ine_regiony">'Oprávnené výdavky'!$Y$8:$Y$9</definedName>
    <definedName name="MRR">'Oprávnené výdavky'!$Z$11:$Z$13</definedName>
    <definedName name="MRR_1">'Oprávnené výdavky'!$W$18</definedName>
    <definedName name="OR_1">'Oprávnené výdavky'!$W$19</definedName>
    <definedName name="podopatrenie16.4">'Oprávnené výdavky'!$X$16</definedName>
    <definedName name="podopatrenie4.1">'Oprávnené výdavky'!$X$12</definedName>
    <definedName name="podopatrenie4.2">'Oprávnené výdavky'!$X$15</definedName>
    <definedName name="vydavky_16_4">'Oprávnené výdavky'!$AB$1:$AB$6</definedName>
    <definedName name="vystupZFEU">'Oprávnené výdavky'!$W$3:$W$7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38" l="1"/>
  <c r="E140" i="38"/>
  <c r="E139" i="38"/>
  <c r="E138" i="38"/>
  <c r="E137" i="38"/>
  <c r="E136" i="38"/>
  <c r="E135" i="38"/>
  <c r="E134" i="38"/>
  <c r="E133" i="38"/>
  <c r="E132" i="38"/>
  <c r="E131" i="38"/>
  <c r="E130" i="38"/>
  <c r="E129" i="38"/>
  <c r="E128" i="38"/>
  <c r="E127" i="38"/>
  <c r="E126" i="38"/>
  <c r="E125" i="38"/>
  <c r="E124" i="38"/>
  <c r="E123" i="38"/>
  <c r="E122" i="38"/>
  <c r="E121" i="38"/>
  <c r="E120" i="38"/>
  <c r="E119" i="38"/>
  <c r="E118" i="38"/>
  <c r="E117" i="38"/>
  <c r="E116" i="38"/>
  <c r="E115" i="38"/>
  <c r="E114" i="38"/>
  <c r="E113" i="38"/>
  <c r="E112" i="38"/>
  <c r="E111" i="38"/>
  <c r="E110" i="38"/>
  <c r="E109" i="38"/>
  <c r="E108" i="38"/>
  <c r="E107" i="38"/>
  <c r="E106" i="38"/>
  <c r="E105" i="38"/>
  <c r="E104" i="38"/>
  <c r="E103" i="38"/>
  <c r="E102" i="38"/>
  <c r="E101" i="38"/>
  <c r="E100" i="38"/>
  <c r="E99" i="38"/>
  <c r="E98" i="38"/>
  <c r="E97" i="38"/>
  <c r="E96" i="38"/>
  <c r="E95" i="38"/>
  <c r="E94" i="38"/>
  <c r="E93" i="38"/>
  <c r="E92" i="38"/>
  <c r="E91" i="38"/>
  <c r="E90" i="38"/>
  <c r="E89" i="38"/>
  <c r="E88" i="38"/>
  <c r="E87" i="38"/>
  <c r="E86" i="38"/>
  <c r="E85" i="38"/>
  <c r="E84" i="38"/>
  <c r="E83" i="38"/>
  <c r="E82" i="38"/>
  <c r="E81" i="38"/>
  <c r="E80" i="38"/>
  <c r="E79" i="38"/>
  <c r="E78" i="38"/>
  <c r="E77" i="38"/>
  <c r="E76" i="38"/>
  <c r="E75" i="38"/>
  <c r="E74" i="38"/>
  <c r="E73" i="38"/>
  <c r="E72" i="38"/>
  <c r="E71" i="38"/>
  <c r="E70" i="38"/>
  <c r="E69" i="38"/>
  <c r="E68" i="38"/>
  <c r="E67" i="38"/>
  <c r="E66" i="38"/>
  <c r="E65" i="38"/>
  <c r="E64" i="38"/>
  <c r="E63" i="38"/>
  <c r="E62" i="38"/>
  <c r="E61" i="38"/>
  <c r="E60" i="38"/>
  <c r="E59" i="38"/>
  <c r="E58" i="38"/>
  <c r="E57" i="38"/>
  <c r="E56" i="38"/>
  <c r="E55" i="38"/>
  <c r="E54" i="38"/>
  <c r="E53" i="38"/>
  <c r="E52" i="38"/>
  <c r="E51" i="38"/>
  <c r="E50" i="38"/>
  <c r="E49" i="38"/>
  <c r="E48" i="38"/>
  <c r="E47" i="38"/>
  <c r="E46" i="38"/>
  <c r="E45" i="38"/>
  <c r="E44" i="38"/>
  <c r="E43" i="38"/>
  <c r="E42" i="38"/>
  <c r="E41" i="38"/>
  <c r="E40" i="38"/>
  <c r="E39" i="38"/>
  <c r="E38" i="38"/>
  <c r="E37" i="38"/>
  <c r="E36" i="38"/>
  <c r="E35" i="38"/>
  <c r="E34" i="38"/>
  <c r="E33" i="38"/>
  <c r="E32" i="38"/>
  <c r="E30" i="38"/>
  <c r="I140" i="38" l="1"/>
  <c r="I139" i="38"/>
  <c r="I138" i="38"/>
  <c r="I137" i="38"/>
  <c r="I136" i="38"/>
  <c r="I135" i="38"/>
  <c r="I134" i="38"/>
  <c r="I133" i="38"/>
  <c r="I132" i="38"/>
  <c r="I131" i="38"/>
  <c r="I130" i="38"/>
  <c r="I129" i="38"/>
  <c r="I128" i="38"/>
  <c r="I127" i="38"/>
  <c r="I126" i="38"/>
  <c r="I125" i="38"/>
  <c r="I124" i="38"/>
  <c r="I123" i="38"/>
  <c r="I122" i="38"/>
  <c r="I121" i="38"/>
  <c r="I120" i="38"/>
  <c r="I119" i="38"/>
  <c r="I118" i="38"/>
  <c r="I117" i="38"/>
  <c r="I116" i="38"/>
  <c r="I115" i="38"/>
  <c r="I114" i="38"/>
  <c r="I113" i="38"/>
  <c r="I112" i="38"/>
  <c r="I111" i="38"/>
  <c r="I110" i="38"/>
  <c r="I109" i="38"/>
  <c r="I108" i="38"/>
  <c r="I107" i="38"/>
  <c r="I106" i="38"/>
  <c r="I105" i="38"/>
  <c r="I104" i="38"/>
  <c r="I103" i="38"/>
  <c r="I102" i="38"/>
  <c r="I101" i="38"/>
  <c r="I100" i="38"/>
  <c r="I99" i="38"/>
  <c r="I98" i="38"/>
  <c r="I97" i="38"/>
  <c r="I96" i="38"/>
  <c r="I95" i="38"/>
  <c r="I94" i="38"/>
  <c r="I93" i="38"/>
  <c r="I92" i="38"/>
  <c r="I91" i="38"/>
  <c r="I90" i="38"/>
  <c r="I89" i="38"/>
  <c r="I88" i="38"/>
  <c r="I87" i="38"/>
  <c r="I86" i="38"/>
  <c r="I85" i="38"/>
  <c r="I84" i="38"/>
  <c r="I83" i="38"/>
  <c r="I82" i="38"/>
  <c r="I81" i="38"/>
  <c r="I80" i="38"/>
  <c r="I79" i="38"/>
  <c r="I78" i="38"/>
  <c r="I77" i="38"/>
  <c r="I76" i="38"/>
  <c r="I75" i="38"/>
  <c r="I74" i="38"/>
  <c r="I73" i="38"/>
  <c r="I72" i="38"/>
  <c r="I71" i="38"/>
  <c r="I70" i="38"/>
  <c r="I69" i="38"/>
  <c r="I68" i="38"/>
  <c r="I67" i="38"/>
  <c r="I66" i="38"/>
  <c r="I65" i="38"/>
  <c r="I64" i="38"/>
  <c r="I63" i="38"/>
  <c r="I62" i="38"/>
  <c r="I61" i="38"/>
  <c r="I60" i="38"/>
  <c r="I59" i="38"/>
  <c r="I58" i="38"/>
  <c r="I57" i="38"/>
  <c r="I56" i="38"/>
  <c r="I55" i="38"/>
  <c r="I54" i="38"/>
  <c r="I53" i="38"/>
  <c r="I52" i="38"/>
  <c r="I51" i="38"/>
  <c r="I50" i="38"/>
  <c r="I49" i="38"/>
  <c r="I48" i="38"/>
  <c r="I47" i="38"/>
  <c r="I46" i="38"/>
  <c r="I45" i="38"/>
  <c r="I44" i="38"/>
  <c r="I43" i="38"/>
  <c r="I42" i="38"/>
  <c r="I41" i="38"/>
  <c r="I40" i="38"/>
  <c r="I39" i="38"/>
  <c r="I38" i="38"/>
  <c r="I37" i="38"/>
  <c r="I36" i="38"/>
  <c r="I35" i="38"/>
  <c r="I34" i="38"/>
  <c r="I33" i="38"/>
  <c r="I32" i="38"/>
  <c r="I31" i="38"/>
  <c r="I30" i="38" l="1"/>
  <c r="R7" i="38" l="1"/>
  <c r="R6" i="38"/>
  <c r="R5" i="38"/>
  <c r="R3" i="38"/>
  <c r="N1" i="2" l="1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S140" i="38" l="1"/>
  <c r="S139" i="38"/>
  <c r="S138" i="38"/>
  <c r="S137" i="38"/>
  <c r="S136" i="38"/>
  <c r="S135" i="38"/>
  <c r="S134" i="38"/>
  <c r="S133" i="38"/>
  <c r="S132" i="38"/>
  <c r="S131" i="38"/>
  <c r="S130" i="38"/>
  <c r="S129" i="38"/>
  <c r="S128" i="38"/>
  <c r="S127" i="38"/>
  <c r="S126" i="38"/>
  <c r="S125" i="38"/>
  <c r="S124" i="38"/>
  <c r="S123" i="38"/>
  <c r="S122" i="38"/>
  <c r="S121" i="38"/>
  <c r="S120" i="38"/>
  <c r="S119" i="38"/>
  <c r="S118" i="38"/>
  <c r="S117" i="38"/>
  <c r="S116" i="38"/>
  <c r="S115" i="38"/>
  <c r="S114" i="38"/>
  <c r="S113" i="38"/>
  <c r="S112" i="38"/>
  <c r="S111" i="38"/>
  <c r="S110" i="38"/>
  <c r="S109" i="38"/>
  <c r="S108" i="38"/>
  <c r="S107" i="38"/>
  <c r="S106" i="38"/>
  <c r="S105" i="38"/>
  <c r="S104" i="38"/>
  <c r="S103" i="38"/>
  <c r="S102" i="38"/>
  <c r="S101" i="38"/>
  <c r="S100" i="38"/>
  <c r="S99" i="38"/>
  <c r="S98" i="38"/>
  <c r="S97" i="38"/>
  <c r="S96" i="38"/>
  <c r="S95" i="38"/>
  <c r="S94" i="38"/>
  <c r="S93" i="38"/>
  <c r="S92" i="38"/>
  <c r="S91" i="38"/>
  <c r="S90" i="38"/>
  <c r="S89" i="38"/>
  <c r="S88" i="38"/>
  <c r="S87" i="38"/>
  <c r="S86" i="38"/>
  <c r="S85" i="38"/>
  <c r="S84" i="38"/>
  <c r="S83" i="38"/>
  <c r="S82" i="38"/>
  <c r="S81" i="38"/>
  <c r="S80" i="38"/>
  <c r="S79" i="38"/>
  <c r="S78" i="38"/>
  <c r="S77" i="38"/>
  <c r="S76" i="38"/>
  <c r="S75" i="38"/>
  <c r="S74" i="38"/>
  <c r="S73" i="38"/>
  <c r="S72" i="38"/>
  <c r="S71" i="38"/>
  <c r="S70" i="38"/>
  <c r="S69" i="38"/>
  <c r="S68" i="38"/>
  <c r="S67" i="38"/>
  <c r="S66" i="38"/>
  <c r="S65" i="38"/>
  <c r="S64" i="38"/>
  <c r="S63" i="38"/>
  <c r="S62" i="38"/>
  <c r="S61" i="38"/>
  <c r="S60" i="38"/>
  <c r="S59" i="38"/>
  <c r="S58" i="38"/>
  <c r="S57" i="38"/>
  <c r="S56" i="38"/>
  <c r="S55" i="38"/>
  <c r="S54" i="38"/>
  <c r="S53" i="38"/>
  <c r="S52" i="38"/>
  <c r="S51" i="38"/>
  <c r="S50" i="38"/>
  <c r="S49" i="38"/>
  <c r="S48" i="38"/>
  <c r="S47" i="38"/>
  <c r="S46" i="38"/>
  <c r="S45" i="38"/>
  <c r="S44" i="38"/>
  <c r="S43" i="38"/>
  <c r="S42" i="38"/>
  <c r="S41" i="38"/>
  <c r="S40" i="38"/>
  <c r="S39" i="38"/>
  <c r="S38" i="38"/>
  <c r="S37" i="38"/>
  <c r="S36" i="38"/>
  <c r="S35" i="38"/>
  <c r="S34" i="38"/>
  <c r="S33" i="38"/>
  <c r="S32" i="38"/>
  <c r="S31" i="38"/>
  <c r="V31" i="38"/>
  <c r="V32" i="38"/>
  <c r="V33" i="38"/>
  <c r="V34" i="38"/>
  <c r="V35" i="38"/>
  <c r="V36" i="38"/>
  <c r="V37" i="38"/>
  <c r="V38" i="38"/>
  <c r="V39" i="38"/>
  <c r="V40" i="38"/>
  <c r="V41" i="38"/>
  <c r="V42" i="38"/>
  <c r="V43" i="38"/>
  <c r="V44" i="38"/>
  <c r="V45" i="38"/>
  <c r="V46" i="38"/>
  <c r="V47" i="38"/>
  <c r="V48" i="38"/>
  <c r="V49" i="38"/>
  <c r="V50" i="38"/>
  <c r="V51" i="38"/>
  <c r="V52" i="38"/>
  <c r="V53" i="38"/>
  <c r="V54" i="38"/>
  <c r="V55" i="38"/>
  <c r="V56" i="38"/>
  <c r="V57" i="38"/>
  <c r="V58" i="38"/>
  <c r="V59" i="38"/>
  <c r="V60" i="38"/>
  <c r="V61" i="38"/>
  <c r="V62" i="38"/>
  <c r="V63" i="38"/>
  <c r="V64" i="38"/>
  <c r="V65" i="38"/>
  <c r="V66" i="38"/>
  <c r="V67" i="38"/>
  <c r="V68" i="38"/>
  <c r="V69" i="38"/>
  <c r="V70" i="38"/>
  <c r="V71" i="38"/>
  <c r="V72" i="38"/>
  <c r="V73" i="38"/>
  <c r="V74" i="38"/>
  <c r="V75" i="38"/>
  <c r="V76" i="38"/>
  <c r="V77" i="38"/>
  <c r="V78" i="38"/>
  <c r="V79" i="38"/>
  <c r="V80" i="38"/>
  <c r="V81" i="38"/>
  <c r="V82" i="38"/>
  <c r="V83" i="38"/>
  <c r="V84" i="38"/>
  <c r="V85" i="38"/>
  <c r="V86" i="38"/>
  <c r="V87" i="38"/>
  <c r="V88" i="38"/>
  <c r="V89" i="38"/>
  <c r="V90" i="38"/>
  <c r="V91" i="38"/>
  <c r="V92" i="38"/>
  <c r="V93" i="38"/>
  <c r="V94" i="38"/>
  <c r="V95" i="38"/>
  <c r="V96" i="38"/>
  <c r="V97" i="38"/>
  <c r="V98" i="38"/>
  <c r="V99" i="38"/>
  <c r="V100" i="38"/>
  <c r="V101" i="38"/>
  <c r="V102" i="38"/>
  <c r="V103" i="38"/>
  <c r="V104" i="38"/>
  <c r="V105" i="38"/>
  <c r="V106" i="38"/>
  <c r="V107" i="38"/>
  <c r="V108" i="38"/>
  <c r="V109" i="38"/>
  <c r="V110" i="38"/>
  <c r="V111" i="38"/>
  <c r="V112" i="38"/>
  <c r="V113" i="38"/>
  <c r="V114" i="38"/>
  <c r="V115" i="38"/>
  <c r="V116" i="38"/>
  <c r="V117" i="38"/>
  <c r="V118" i="38"/>
  <c r="V119" i="38"/>
  <c r="V120" i="38"/>
  <c r="V121" i="38"/>
  <c r="V122" i="38"/>
  <c r="V123" i="38"/>
  <c r="V124" i="38"/>
  <c r="V125" i="38"/>
  <c r="V126" i="38"/>
  <c r="V127" i="38"/>
  <c r="V128" i="38"/>
  <c r="V129" i="38"/>
  <c r="V130" i="38"/>
  <c r="V131" i="38"/>
  <c r="V132" i="38"/>
  <c r="V133" i="38"/>
  <c r="V134" i="38"/>
  <c r="V135" i="38"/>
  <c r="V136" i="38"/>
  <c r="V137" i="38"/>
  <c r="V138" i="38"/>
  <c r="V139" i="38"/>
  <c r="V140" i="38"/>
  <c r="V30" i="38"/>
  <c r="B13" i="2" l="1"/>
  <c r="B14" i="2"/>
  <c r="B15" i="2"/>
  <c r="B16" i="2"/>
  <c r="B17" i="2"/>
  <c r="B18" i="2"/>
  <c r="B19" i="2"/>
  <c r="B20" i="2"/>
  <c r="B21" i="2"/>
  <c r="B22" i="2"/>
  <c r="B23" i="2"/>
  <c r="B24" i="2"/>
  <c r="B25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AG78" i="2" l="1"/>
  <c r="AF78" i="2"/>
  <c r="AE78" i="2"/>
  <c r="AD78" i="2"/>
  <c r="AG77" i="2"/>
  <c r="AF77" i="2"/>
  <c r="AE77" i="2"/>
  <c r="AD77" i="2"/>
  <c r="AG76" i="2"/>
  <c r="AF76" i="2"/>
  <c r="AE76" i="2"/>
  <c r="AD76" i="2"/>
  <c r="AG75" i="2"/>
  <c r="AF75" i="2"/>
  <c r="AE75" i="2"/>
  <c r="AD75" i="2"/>
  <c r="AG74" i="2"/>
  <c r="AF74" i="2"/>
  <c r="AE74" i="2"/>
  <c r="AD74" i="2"/>
  <c r="AG73" i="2"/>
  <c r="AF73" i="2"/>
  <c r="AE73" i="2"/>
  <c r="AD73" i="2"/>
  <c r="AG72" i="2"/>
  <c r="AF72" i="2"/>
  <c r="AE72" i="2"/>
  <c r="AD72" i="2"/>
  <c r="AG71" i="2"/>
  <c r="AF71" i="2"/>
  <c r="AE71" i="2"/>
  <c r="AD71" i="2"/>
  <c r="AG70" i="2"/>
  <c r="AF70" i="2"/>
  <c r="AE70" i="2"/>
  <c r="AD70" i="2"/>
  <c r="AG69" i="2"/>
  <c r="AF69" i="2"/>
  <c r="AE69" i="2"/>
  <c r="AD69" i="2"/>
  <c r="AG68" i="2"/>
  <c r="AF68" i="2"/>
  <c r="AE68" i="2"/>
  <c r="AD68" i="2"/>
  <c r="AG67" i="2"/>
  <c r="AF67" i="2"/>
  <c r="AE67" i="2"/>
  <c r="AD67" i="2"/>
  <c r="AG66" i="2"/>
  <c r="AF66" i="2"/>
  <c r="AE66" i="2"/>
  <c r="AD66" i="2"/>
  <c r="AG65" i="2"/>
  <c r="AF65" i="2"/>
  <c r="AE65" i="2"/>
  <c r="AD65" i="2"/>
  <c r="AG64" i="2"/>
  <c r="AF64" i="2"/>
  <c r="AE64" i="2"/>
  <c r="AD64" i="2"/>
  <c r="AG63" i="2"/>
  <c r="AF63" i="2"/>
  <c r="AE63" i="2"/>
  <c r="AD63" i="2"/>
  <c r="AG62" i="2"/>
  <c r="AF62" i="2"/>
  <c r="AE62" i="2"/>
  <c r="AD62" i="2"/>
  <c r="AG61" i="2"/>
  <c r="AF61" i="2"/>
  <c r="AE61" i="2"/>
  <c r="AD61" i="2"/>
  <c r="AG60" i="2"/>
  <c r="AF60" i="2"/>
  <c r="AE60" i="2"/>
  <c r="AD60" i="2"/>
  <c r="AG59" i="2"/>
  <c r="AF59" i="2"/>
  <c r="AE59" i="2"/>
  <c r="AD59" i="2"/>
  <c r="AG58" i="2"/>
  <c r="AF58" i="2"/>
  <c r="AE58" i="2"/>
  <c r="AD58" i="2"/>
  <c r="AG57" i="2"/>
  <c r="AF57" i="2"/>
  <c r="AE57" i="2"/>
  <c r="AD57" i="2"/>
  <c r="AG56" i="2"/>
  <c r="AF56" i="2"/>
  <c r="AE56" i="2"/>
  <c r="AD56" i="2"/>
  <c r="AG55" i="2"/>
  <c r="AF55" i="2"/>
  <c r="AE55" i="2"/>
  <c r="AD55" i="2"/>
  <c r="AG54" i="2"/>
  <c r="AF54" i="2"/>
  <c r="AE54" i="2"/>
  <c r="AD54" i="2"/>
  <c r="AG53" i="2"/>
  <c r="AF53" i="2"/>
  <c r="AE53" i="2"/>
  <c r="AD53" i="2"/>
  <c r="AG52" i="2"/>
  <c r="AF52" i="2"/>
  <c r="AE52" i="2"/>
  <c r="AD52" i="2"/>
  <c r="AG51" i="2"/>
  <c r="AF51" i="2"/>
  <c r="AE51" i="2"/>
  <c r="AD51" i="2"/>
  <c r="AG50" i="2"/>
  <c r="AF50" i="2"/>
  <c r="AE50" i="2"/>
  <c r="AD50" i="2"/>
  <c r="AG49" i="2"/>
  <c r="AF49" i="2"/>
  <c r="AE49" i="2"/>
  <c r="AD49" i="2"/>
  <c r="AG48" i="2"/>
  <c r="AF48" i="2"/>
  <c r="AE48" i="2"/>
  <c r="AD48" i="2"/>
  <c r="AG47" i="2"/>
  <c r="AF47" i="2"/>
  <c r="AE47" i="2"/>
  <c r="AD47" i="2"/>
  <c r="AG46" i="2"/>
  <c r="AF46" i="2"/>
  <c r="AE46" i="2"/>
  <c r="AD46" i="2"/>
  <c r="AG45" i="2"/>
  <c r="AF45" i="2"/>
  <c r="AE45" i="2"/>
  <c r="AD45" i="2"/>
  <c r="AG44" i="2"/>
  <c r="AF44" i="2"/>
  <c r="AE44" i="2"/>
  <c r="AD44" i="2"/>
  <c r="AG43" i="2"/>
  <c r="AF43" i="2"/>
  <c r="AE43" i="2"/>
  <c r="AD43" i="2"/>
  <c r="AG42" i="2"/>
  <c r="AF42" i="2"/>
  <c r="AE42" i="2"/>
  <c r="AD42" i="2"/>
  <c r="AG41" i="2"/>
  <c r="AF41" i="2"/>
  <c r="AE41" i="2"/>
  <c r="AD41" i="2"/>
  <c r="AG40" i="2"/>
  <c r="AF40" i="2"/>
  <c r="AE40" i="2"/>
  <c r="AD40" i="2"/>
  <c r="AG39" i="2"/>
  <c r="AF39" i="2"/>
  <c r="AE39" i="2"/>
  <c r="AD39" i="2"/>
  <c r="AG38" i="2"/>
  <c r="AF38" i="2"/>
  <c r="AE38" i="2"/>
  <c r="AD38" i="2"/>
  <c r="AG37" i="2"/>
  <c r="AF37" i="2"/>
  <c r="AE37" i="2"/>
  <c r="AD37" i="2"/>
  <c r="AG36" i="2"/>
  <c r="AF36" i="2"/>
  <c r="AE36" i="2"/>
  <c r="AD36" i="2"/>
  <c r="AG35" i="2"/>
  <c r="AF35" i="2"/>
  <c r="AE35" i="2"/>
  <c r="AD35" i="2"/>
  <c r="AG34" i="2"/>
  <c r="AF34" i="2"/>
  <c r="AE34" i="2"/>
  <c r="AD34" i="2"/>
  <c r="AG33" i="2"/>
  <c r="AF33" i="2"/>
  <c r="AE33" i="2"/>
  <c r="AD33" i="2"/>
  <c r="AG32" i="2"/>
  <c r="AF32" i="2"/>
  <c r="AE32" i="2"/>
  <c r="AD32" i="2"/>
  <c r="AG31" i="2"/>
  <c r="AF31" i="2"/>
  <c r="AE31" i="2"/>
  <c r="AD31" i="2"/>
  <c r="AG30" i="2"/>
  <c r="AF30" i="2"/>
  <c r="AE30" i="2"/>
  <c r="AD30" i="2"/>
  <c r="AG29" i="2"/>
  <c r="AF29" i="2"/>
  <c r="AE29" i="2"/>
  <c r="AD29" i="2"/>
  <c r="AG28" i="2"/>
  <c r="AF28" i="2"/>
  <c r="AE28" i="2"/>
  <c r="AD28" i="2"/>
  <c r="AG27" i="2"/>
  <c r="AF27" i="2"/>
  <c r="AE27" i="2"/>
  <c r="AD27" i="2"/>
  <c r="AG25" i="2"/>
  <c r="AF25" i="2"/>
  <c r="AE25" i="2"/>
  <c r="AD25" i="2"/>
  <c r="AG24" i="2"/>
  <c r="AF24" i="2"/>
  <c r="AE24" i="2"/>
  <c r="AD24" i="2"/>
  <c r="AG23" i="2"/>
  <c r="AF23" i="2"/>
  <c r="AE23" i="2"/>
  <c r="AD23" i="2"/>
  <c r="AG22" i="2"/>
  <c r="AF22" i="2"/>
  <c r="AE22" i="2"/>
  <c r="AD22" i="2"/>
  <c r="AG21" i="2"/>
  <c r="AF21" i="2"/>
  <c r="AE21" i="2"/>
  <c r="AD21" i="2"/>
  <c r="AG20" i="2"/>
  <c r="AF20" i="2"/>
  <c r="AE20" i="2"/>
  <c r="AD20" i="2"/>
  <c r="AG19" i="2"/>
  <c r="AF19" i="2"/>
  <c r="AE19" i="2"/>
  <c r="AD19" i="2"/>
  <c r="AG18" i="2"/>
  <c r="AF18" i="2"/>
  <c r="AE18" i="2"/>
  <c r="AD18" i="2"/>
  <c r="AG17" i="2"/>
  <c r="AF17" i="2"/>
  <c r="AE17" i="2"/>
  <c r="AD17" i="2"/>
  <c r="AG16" i="2"/>
  <c r="AF16" i="2"/>
  <c r="AE16" i="2"/>
  <c r="AD16" i="2"/>
  <c r="AG15" i="2"/>
  <c r="AF15" i="2"/>
  <c r="AE15" i="2"/>
  <c r="AD15" i="2"/>
  <c r="AG14" i="2"/>
  <c r="AF14" i="2"/>
  <c r="AE14" i="2"/>
  <c r="AD14" i="2"/>
  <c r="AG13" i="2"/>
  <c r="AF13" i="2"/>
  <c r="AE13" i="2"/>
  <c r="AD13" i="2"/>
  <c r="BE13" i="2" l="1"/>
  <c r="BD13" i="2"/>
  <c r="BD15" i="2"/>
  <c r="BE15" i="2"/>
  <c r="BE17" i="2"/>
  <c r="BD17" i="2"/>
  <c r="BD19" i="2"/>
  <c r="BE19" i="2"/>
  <c r="BE21" i="2"/>
  <c r="BD21" i="2"/>
  <c r="BE23" i="2"/>
  <c r="BD23" i="2"/>
  <c r="BE25" i="2"/>
  <c r="BD25" i="2"/>
  <c r="BD27" i="2"/>
  <c r="BE27" i="2"/>
  <c r="BE29" i="2"/>
  <c r="BD29" i="2"/>
  <c r="BD31" i="2"/>
  <c r="BE31" i="2"/>
  <c r="BE33" i="2"/>
  <c r="BD33" i="2"/>
  <c r="BD35" i="2"/>
  <c r="BE35" i="2"/>
  <c r="BE37" i="2"/>
  <c r="BD37" i="2"/>
  <c r="BD39" i="2"/>
  <c r="BE39" i="2"/>
  <c r="BE41" i="2"/>
  <c r="BD41" i="2"/>
  <c r="BD43" i="2"/>
  <c r="BE43" i="2"/>
  <c r="BE45" i="2"/>
  <c r="BD45" i="2"/>
  <c r="BE47" i="2"/>
  <c r="BD47" i="2"/>
  <c r="BE49" i="2"/>
  <c r="BD49" i="2"/>
  <c r="BD51" i="2"/>
  <c r="BE51" i="2"/>
  <c r="BE53" i="2"/>
  <c r="BD53" i="2"/>
  <c r="BD55" i="2"/>
  <c r="BE55" i="2"/>
  <c r="BE57" i="2"/>
  <c r="BD57" i="2"/>
  <c r="BD59" i="2"/>
  <c r="BE59" i="2"/>
  <c r="BE61" i="2"/>
  <c r="BD61" i="2"/>
  <c r="BE63" i="2"/>
  <c r="BD63" i="2"/>
  <c r="BE65" i="2"/>
  <c r="BD65" i="2"/>
  <c r="BD67" i="2"/>
  <c r="BE67" i="2"/>
  <c r="BE69" i="2"/>
  <c r="BD69" i="2"/>
  <c r="BE71" i="2"/>
  <c r="BD71" i="2"/>
  <c r="BE73" i="2"/>
  <c r="BD73" i="2"/>
  <c r="BD75" i="2"/>
  <c r="BE75" i="2"/>
  <c r="BE77" i="2"/>
  <c r="BD77" i="2"/>
  <c r="BE14" i="2"/>
  <c r="BD14" i="2"/>
  <c r="BE16" i="2"/>
  <c r="BD16" i="2"/>
  <c r="BD18" i="2"/>
  <c r="BE18" i="2"/>
  <c r="BD20" i="2"/>
  <c r="BE20" i="2"/>
  <c r="BE22" i="2"/>
  <c r="BD22" i="2"/>
  <c r="BE24" i="2"/>
  <c r="BD24" i="2"/>
  <c r="BD28" i="2"/>
  <c r="BE28" i="2"/>
  <c r="BE30" i="2"/>
  <c r="BD30" i="2"/>
  <c r="BE32" i="2"/>
  <c r="BD32" i="2"/>
  <c r="BD34" i="2"/>
  <c r="BE34" i="2"/>
  <c r="BD36" i="2"/>
  <c r="BE36" i="2"/>
  <c r="BE38" i="2"/>
  <c r="BD38" i="2"/>
  <c r="BE40" i="2"/>
  <c r="BD40" i="2"/>
  <c r="BD42" i="2"/>
  <c r="BE42" i="2"/>
  <c r="BD44" i="2"/>
  <c r="BE44" i="2"/>
  <c r="BE46" i="2"/>
  <c r="BD46" i="2"/>
  <c r="BE48" i="2"/>
  <c r="BD48" i="2"/>
  <c r="BD50" i="2"/>
  <c r="BE50" i="2"/>
  <c r="BE52" i="2"/>
  <c r="BD52" i="2"/>
  <c r="BE54" i="2"/>
  <c r="BD54" i="2"/>
  <c r="BE56" i="2"/>
  <c r="BD56" i="2"/>
  <c r="BD58" i="2"/>
  <c r="BE58" i="2"/>
  <c r="BE60" i="2"/>
  <c r="BD60" i="2"/>
  <c r="BE62" i="2"/>
  <c r="BD62" i="2"/>
  <c r="BE64" i="2"/>
  <c r="BD64" i="2"/>
  <c r="BD66" i="2"/>
  <c r="BE66" i="2"/>
  <c r="BD68" i="2"/>
  <c r="BE68" i="2"/>
  <c r="BE70" i="2"/>
  <c r="BD70" i="2"/>
  <c r="BE72" i="2"/>
  <c r="BD72" i="2"/>
  <c r="BD74" i="2"/>
  <c r="BE74" i="2"/>
  <c r="BD76" i="2"/>
  <c r="BE76" i="2"/>
  <c r="BE78" i="2"/>
  <c r="BD78" i="2"/>
  <c r="Q12" i="38" l="1"/>
  <c r="P12" i="38"/>
  <c r="O12" i="38"/>
  <c r="N12" i="38"/>
  <c r="M12" i="38"/>
  <c r="N22" i="38"/>
  <c r="M22" i="38"/>
  <c r="AB140" i="38"/>
  <c r="AB139" i="38"/>
  <c r="AB138" i="38"/>
  <c r="AB137" i="38"/>
  <c r="AB136" i="38"/>
  <c r="AB135" i="38"/>
  <c r="AB134" i="38"/>
  <c r="AB133" i="38"/>
  <c r="AB132" i="38"/>
  <c r="AB131" i="38"/>
  <c r="AB130" i="38"/>
  <c r="AB129" i="38"/>
  <c r="AB128" i="38"/>
  <c r="AB127" i="38"/>
  <c r="AB126" i="38"/>
  <c r="AB125" i="38"/>
  <c r="AB124" i="38"/>
  <c r="AB123" i="38"/>
  <c r="AB122" i="38"/>
  <c r="AB121" i="38"/>
  <c r="AB120" i="38"/>
  <c r="AB119" i="38"/>
  <c r="AB118" i="38"/>
  <c r="AB117" i="38"/>
  <c r="AB116" i="38"/>
  <c r="AB115" i="38"/>
  <c r="AB114" i="38"/>
  <c r="AB113" i="38"/>
  <c r="AB112" i="38"/>
  <c r="AB111" i="38"/>
  <c r="AB110" i="38"/>
  <c r="AB109" i="38"/>
  <c r="AB108" i="38"/>
  <c r="AB107" i="38"/>
  <c r="AB106" i="38"/>
  <c r="AB105" i="38"/>
  <c r="AB104" i="38"/>
  <c r="AB103" i="38"/>
  <c r="AB102" i="38"/>
  <c r="AB101" i="38"/>
  <c r="AB100" i="38"/>
  <c r="AB99" i="38"/>
  <c r="AB98" i="38"/>
  <c r="AB97" i="38"/>
  <c r="AB96" i="38"/>
  <c r="AB95" i="38"/>
  <c r="AB94" i="38"/>
  <c r="AB93" i="38"/>
  <c r="AB92" i="38"/>
  <c r="AB91" i="38"/>
  <c r="AB90" i="38"/>
  <c r="AB89" i="38"/>
  <c r="AB88" i="38"/>
  <c r="AB87" i="38"/>
  <c r="AB86" i="38"/>
  <c r="AB85" i="38"/>
  <c r="AB84" i="38"/>
  <c r="AB83" i="38"/>
  <c r="AB82" i="38"/>
  <c r="AB81" i="38"/>
  <c r="AB80" i="38"/>
  <c r="AB79" i="38"/>
  <c r="AB78" i="38"/>
  <c r="AB77" i="38"/>
  <c r="AB76" i="38"/>
  <c r="AB75" i="38"/>
  <c r="AB74" i="38"/>
  <c r="AB73" i="38"/>
  <c r="AB72" i="38"/>
  <c r="AB71" i="38"/>
  <c r="AB70" i="38"/>
  <c r="AB69" i="38"/>
  <c r="AB68" i="38"/>
  <c r="AB67" i="38"/>
  <c r="AB66" i="38"/>
  <c r="AB65" i="38"/>
  <c r="AB64" i="38"/>
  <c r="AB63" i="38"/>
  <c r="AB62" i="38"/>
  <c r="AB61" i="38"/>
  <c r="AB60" i="38"/>
  <c r="AB59" i="38"/>
  <c r="AB58" i="38"/>
  <c r="AB57" i="38"/>
  <c r="AB56" i="38"/>
  <c r="AB55" i="38"/>
  <c r="AB54" i="38"/>
  <c r="AB53" i="38"/>
  <c r="AB52" i="38"/>
  <c r="AB51" i="38"/>
  <c r="AB50" i="38"/>
  <c r="AB49" i="38"/>
  <c r="AB48" i="38"/>
  <c r="AB47" i="38"/>
  <c r="AB46" i="38"/>
  <c r="AB45" i="38"/>
  <c r="AB44" i="38"/>
  <c r="AB43" i="38"/>
  <c r="AB42" i="38"/>
  <c r="AB41" i="38"/>
  <c r="AB40" i="38"/>
  <c r="AB39" i="38"/>
  <c r="AB38" i="38"/>
  <c r="AB37" i="38"/>
  <c r="AB36" i="38"/>
  <c r="AB35" i="38"/>
  <c r="AB34" i="38"/>
  <c r="AB33" i="38"/>
  <c r="AB32" i="38"/>
  <c r="AB31" i="38"/>
  <c r="AB30" i="38"/>
  <c r="T24" i="38"/>
  <c r="Q24" i="38"/>
  <c r="P24" i="38"/>
  <c r="O24" i="38"/>
  <c r="N24" i="38"/>
  <c r="M24" i="38"/>
  <c r="T20" i="38"/>
  <c r="Q20" i="38"/>
  <c r="P20" i="38"/>
  <c r="O20" i="38"/>
  <c r="N20" i="38"/>
  <c r="M20" i="38"/>
  <c r="T18" i="38"/>
  <c r="Q18" i="38"/>
  <c r="P18" i="38"/>
  <c r="O18" i="38"/>
  <c r="N18" i="38"/>
  <c r="M18" i="38"/>
  <c r="T16" i="38"/>
  <c r="Q16" i="38"/>
  <c r="P16" i="38"/>
  <c r="O16" i="38"/>
  <c r="N16" i="38"/>
  <c r="M16" i="38"/>
  <c r="T13" i="38"/>
  <c r="Q13" i="38"/>
  <c r="P13" i="38"/>
  <c r="O13" i="38"/>
  <c r="N13" i="38"/>
  <c r="M13" i="38"/>
  <c r="A9" i="13"/>
  <c r="D10" i="30" l="1"/>
  <c r="E10" i="30"/>
  <c r="F10" i="30"/>
  <c r="G10" i="30"/>
  <c r="H10" i="30"/>
  <c r="D11" i="30"/>
  <c r="E11" i="30"/>
  <c r="F11" i="30"/>
  <c r="G11" i="30"/>
  <c r="H11" i="30"/>
  <c r="D12" i="30"/>
  <c r="E12" i="30"/>
  <c r="F12" i="30"/>
  <c r="G12" i="30"/>
  <c r="H12" i="30"/>
  <c r="D13" i="30"/>
  <c r="E13" i="30"/>
  <c r="F13" i="30"/>
  <c r="G13" i="30"/>
  <c r="H13" i="30"/>
  <c r="D14" i="30"/>
  <c r="E14" i="30"/>
  <c r="F14" i="30"/>
  <c r="G14" i="30"/>
  <c r="H14" i="30"/>
  <c r="D15" i="30"/>
  <c r="E15" i="30"/>
  <c r="F15" i="30"/>
  <c r="G15" i="30"/>
  <c r="H15" i="30"/>
  <c r="D16" i="30"/>
  <c r="E16" i="30"/>
  <c r="F16" i="30"/>
  <c r="G16" i="30"/>
  <c r="H16" i="30"/>
  <c r="D17" i="30"/>
  <c r="E17" i="30"/>
  <c r="F17" i="30"/>
  <c r="G17" i="30"/>
  <c r="H17" i="30"/>
  <c r="D18" i="30"/>
  <c r="E18" i="30"/>
  <c r="F18" i="30"/>
  <c r="G18" i="30"/>
  <c r="H18" i="30"/>
  <c r="D19" i="30"/>
  <c r="E19" i="30"/>
  <c r="F19" i="30"/>
  <c r="G19" i="30"/>
  <c r="H19" i="30"/>
  <c r="D20" i="30"/>
  <c r="E20" i="30"/>
  <c r="F20" i="30"/>
  <c r="G20" i="30"/>
  <c r="H20" i="30"/>
  <c r="D21" i="30"/>
  <c r="E21" i="30"/>
  <c r="F21" i="30"/>
  <c r="G21" i="30"/>
  <c r="H21" i="30"/>
  <c r="D22" i="30"/>
  <c r="E22" i="30"/>
  <c r="F22" i="30"/>
  <c r="G22" i="30"/>
  <c r="H22" i="30"/>
  <c r="D23" i="30"/>
  <c r="E23" i="30"/>
  <c r="F23" i="30"/>
  <c r="G23" i="30"/>
  <c r="H23" i="30"/>
  <c r="D24" i="30"/>
  <c r="E24" i="30"/>
  <c r="F24" i="30"/>
  <c r="G24" i="30"/>
  <c r="H24" i="30"/>
  <c r="D25" i="30"/>
  <c r="E25" i="30"/>
  <c r="F25" i="30"/>
  <c r="G25" i="30"/>
  <c r="H25" i="30"/>
  <c r="D26" i="30"/>
  <c r="E26" i="30"/>
  <c r="F26" i="30"/>
  <c r="G26" i="30"/>
  <c r="H26" i="30"/>
  <c r="D27" i="30"/>
  <c r="E27" i="30"/>
  <c r="F27" i="30"/>
  <c r="G27" i="30"/>
  <c r="H27" i="30"/>
  <c r="D28" i="30"/>
  <c r="E28" i="30"/>
  <c r="F28" i="30"/>
  <c r="G28" i="30"/>
  <c r="H28" i="30"/>
  <c r="D29" i="30"/>
  <c r="E29" i="30"/>
  <c r="F29" i="30"/>
  <c r="G29" i="30"/>
  <c r="H29" i="30"/>
  <c r="D30" i="30"/>
  <c r="E30" i="30"/>
  <c r="F30" i="30"/>
  <c r="G30" i="30"/>
  <c r="H30" i="30"/>
  <c r="D31" i="30"/>
  <c r="E31" i="30"/>
  <c r="F31" i="30"/>
  <c r="G31" i="30"/>
  <c r="H31" i="30"/>
  <c r="D32" i="30"/>
  <c r="E32" i="30"/>
  <c r="F32" i="30"/>
  <c r="G32" i="30"/>
  <c r="H32" i="30"/>
  <c r="D33" i="30"/>
  <c r="E33" i="30"/>
  <c r="F33" i="30"/>
  <c r="G33" i="30"/>
  <c r="H33" i="30"/>
  <c r="D34" i="30"/>
  <c r="E34" i="30"/>
  <c r="F34" i="30"/>
  <c r="G34" i="30"/>
  <c r="H34" i="30"/>
  <c r="D35" i="30"/>
  <c r="E35" i="30"/>
  <c r="F35" i="30"/>
  <c r="G35" i="30"/>
  <c r="H35" i="30"/>
  <c r="D36" i="30"/>
  <c r="E36" i="30"/>
  <c r="F36" i="30"/>
  <c r="G36" i="30"/>
  <c r="H36" i="30"/>
  <c r="D37" i="30"/>
  <c r="E37" i="30"/>
  <c r="F37" i="30"/>
  <c r="G37" i="30"/>
  <c r="H37" i="30"/>
  <c r="D38" i="30"/>
  <c r="E38" i="30"/>
  <c r="F38" i="30"/>
  <c r="G38" i="30"/>
  <c r="H38" i="30"/>
  <c r="D39" i="30"/>
  <c r="E39" i="30"/>
  <c r="F39" i="30"/>
  <c r="G39" i="30"/>
  <c r="H39" i="30"/>
  <c r="D40" i="30"/>
  <c r="E40" i="30"/>
  <c r="F40" i="30"/>
  <c r="G40" i="30"/>
  <c r="H40" i="30"/>
  <c r="D41" i="30"/>
  <c r="E41" i="30"/>
  <c r="F41" i="30"/>
  <c r="G41" i="30"/>
  <c r="H41" i="30"/>
  <c r="D42" i="30"/>
  <c r="E42" i="30"/>
  <c r="F42" i="30"/>
  <c r="G42" i="30"/>
  <c r="H42" i="30"/>
  <c r="D43" i="30"/>
  <c r="E43" i="30"/>
  <c r="F43" i="30"/>
  <c r="G43" i="30"/>
  <c r="H43" i="30"/>
  <c r="D44" i="30"/>
  <c r="E44" i="30"/>
  <c r="F44" i="30"/>
  <c r="G44" i="30"/>
  <c r="H44" i="30"/>
  <c r="D45" i="30"/>
  <c r="E45" i="30"/>
  <c r="F45" i="30"/>
  <c r="G45" i="30"/>
  <c r="H45" i="30"/>
  <c r="D46" i="30"/>
  <c r="E46" i="30"/>
  <c r="F46" i="30"/>
  <c r="G46" i="30"/>
  <c r="H46" i="30"/>
  <c r="D47" i="30"/>
  <c r="E47" i="30"/>
  <c r="F47" i="30"/>
  <c r="G47" i="30"/>
  <c r="H47" i="30"/>
  <c r="D48" i="30"/>
  <c r="E48" i="30"/>
  <c r="F48" i="30"/>
  <c r="G48" i="30"/>
  <c r="H48" i="30"/>
  <c r="D49" i="30"/>
  <c r="E49" i="30"/>
  <c r="F49" i="30"/>
  <c r="G49" i="30"/>
  <c r="H49" i="30"/>
  <c r="D50" i="30"/>
  <c r="E50" i="30"/>
  <c r="F50" i="30"/>
  <c r="G50" i="30"/>
  <c r="H50" i="30"/>
  <c r="D51" i="30"/>
  <c r="E51" i="30"/>
  <c r="F51" i="30"/>
  <c r="G51" i="30"/>
  <c r="H51" i="30"/>
  <c r="D52" i="30"/>
  <c r="E52" i="30"/>
  <c r="F52" i="30"/>
  <c r="G52" i="30"/>
  <c r="H52" i="30"/>
  <c r="D53" i="30"/>
  <c r="E53" i="30"/>
  <c r="F53" i="30"/>
  <c r="G53" i="30"/>
  <c r="H53" i="30"/>
  <c r="D54" i="30"/>
  <c r="E54" i="30"/>
  <c r="F54" i="30"/>
  <c r="G54" i="30"/>
  <c r="H54" i="30"/>
  <c r="D55" i="30"/>
  <c r="E55" i="30"/>
  <c r="F55" i="30"/>
  <c r="G55" i="30"/>
  <c r="H55" i="30"/>
  <c r="D56" i="30"/>
  <c r="E56" i="30"/>
  <c r="F56" i="30"/>
  <c r="G56" i="30"/>
  <c r="H56" i="30"/>
  <c r="D57" i="30"/>
  <c r="E57" i="30"/>
  <c r="F57" i="30"/>
  <c r="G57" i="30"/>
  <c r="H57" i="30"/>
  <c r="D58" i="30"/>
  <c r="E58" i="30"/>
  <c r="F58" i="30"/>
  <c r="G58" i="30"/>
  <c r="H58" i="30"/>
  <c r="D59" i="30"/>
  <c r="E59" i="30"/>
  <c r="F59" i="30"/>
  <c r="G59" i="30"/>
  <c r="H59" i="30"/>
  <c r="D60" i="30"/>
  <c r="E60" i="30"/>
  <c r="F60" i="30"/>
  <c r="G60" i="30"/>
  <c r="H60" i="30"/>
  <c r="D61" i="30"/>
  <c r="E61" i="30"/>
  <c r="F61" i="30"/>
  <c r="G61" i="30"/>
  <c r="H61" i="30"/>
  <c r="D62" i="30"/>
  <c r="E62" i="30"/>
  <c r="F62" i="30"/>
  <c r="G62" i="30"/>
  <c r="H62" i="30"/>
  <c r="D63" i="30"/>
  <c r="E63" i="30"/>
  <c r="F63" i="30"/>
  <c r="G63" i="30"/>
  <c r="H63" i="30"/>
  <c r="D64" i="30"/>
  <c r="E64" i="30"/>
  <c r="F64" i="30"/>
  <c r="G64" i="30"/>
  <c r="H64" i="30"/>
  <c r="D65" i="30"/>
  <c r="E65" i="30"/>
  <c r="F65" i="30"/>
  <c r="G65" i="30"/>
  <c r="H65" i="30"/>
  <c r="D66" i="30"/>
  <c r="E66" i="30"/>
  <c r="F66" i="30"/>
  <c r="G66" i="30"/>
  <c r="H66" i="30"/>
  <c r="D67" i="30"/>
  <c r="E67" i="30"/>
  <c r="F67" i="30"/>
  <c r="G67" i="30"/>
  <c r="H67" i="30"/>
  <c r="D68" i="30"/>
  <c r="E68" i="30"/>
  <c r="F68" i="30"/>
  <c r="G68" i="30"/>
  <c r="H68" i="30"/>
  <c r="D69" i="30"/>
  <c r="E69" i="30"/>
  <c r="F69" i="30"/>
  <c r="G69" i="30"/>
  <c r="H69" i="30"/>
  <c r="D70" i="30"/>
  <c r="E70" i="30"/>
  <c r="F70" i="30"/>
  <c r="G70" i="30"/>
  <c r="H70" i="30"/>
  <c r="D71" i="30"/>
  <c r="E71" i="30"/>
  <c r="F71" i="30"/>
  <c r="G71" i="30"/>
  <c r="H71" i="30"/>
  <c r="D72" i="30"/>
  <c r="E72" i="30"/>
  <c r="F72" i="30"/>
  <c r="G72" i="30"/>
  <c r="H72" i="30"/>
  <c r="D73" i="30"/>
  <c r="E73" i="30"/>
  <c r="F73" i="30"/>
  <c r="G73" i="30"/>
  <c r="H73" i="30"/>
  <c r="D74" i="30"/>
  <c r="E74" i="30"/>
  <c r="F74" i="30"/>
  <c r="G74" i="30"/>
  <c r="H74" i="30"/>
  <c r="D75" i="30"/>
  <c r="E75" i="30"/>
  <c r="F75" i="30"/>
  <c r="G75" i="30"/>
  <c r="H75" i="30"/>
  <c r="D76" i="30"/>
  <c r="E76" i="30"/>
  <c r="F76" i="30"/>
  <c r="G76" i="30"/>
  <c r="H76" i="30"/>
  <c r="D77" i="30"/>
  <c r="E77" i="30"/>
  <c r="F77" i="30"/>
  <c r="G77" i="30"/>
  <c r="H77" i="30"/>
  <c r="D78" i="30"/>
  <c r="E78" i="30"/>
  <c r="F78" i="30"/>
  <c r="G78" i="30"/>
  <c r="H78" i="30"/>
  <c r="H9" i="30"/>
  <c r="G9" i="30"/>
  <c r="F9" i="30"/>
  <c r="E9" i="30"/>
  <c r="D9" i="30"/>
  <c r="D8" i="30"/>
  <c r="I10" i="30" l="1"/>
  <c r="I29" i="30"/>
  <c r="I70" i="30"/>
  <c r="I64" i="30"/>
  <c r="I54" i="30"/>
  <c r="I48" i="30"/>
  <c r="I32" i="30"/>
  <c r="I16" i="30"/>
  <c r="I38" i="30"/>
  <c r="I22" i="30"/>
  <c r="I77" i="30"/>
  <c r="I61" i="30"/>
  <c r="I45" i="30"/>
  <c r="I75" i="30"/>
  <c r="I59" i="30"/>
  <c r="I43" i="30"/>
  <c r="I27" i="30"/>
  <c r="I15" i="30"/>
  <c r="I78" i="30"/>
  <c r="I76" i="30"/>
  <c r="I74" i="30"/>
  <c r="I73" i="30"/>
  <c r="I72" i="30"/>
  <c r="I71" i="30"/>
  <c r="I69" i="30"/>
  <c r="I68" i="30"/>
  <c r="I67" i="30"/>
  <c r="I66" i="30"/>
  <c r="I65" i="30"/>
  <c r="I63" i="30"/>
  <c r="I62" i="30"/>
  <c r="I60" i="30"/>
  <c r="I58" i="30"/>
  <c r="I57" i="30"/>
  <c r="I56" i="30"/>
  <c r="I55" i="30"/>
  <c r="I53" i="30"/>
  <c r="I52" i="30"/>
  <c r="I51" i="30"/>
  <c r="I50" i="30"/>
  <c r="I49" i="30"/>
  <c r="I47" i="30"/>
  <c r="I46" i="30"/>
  <c r="I44" i="30"/>
  <c r="I42" i="30"/>
  <c r="I41" i="30"/>
  <c r="I40" i="30"/>
  <c r="I39" i="30"/>
  <c r="I37" i="30"/>
  <c r="I36" i="30"/>
  <c r="I35" i="30"/>
  <c r="I34" i="30"/>
  <c r="I33" i="30"/>
  <c r="I31" i="30"/>
  <c r="I30" i="30"/>
  <c r="I28" i="30"/>
  <c r="I26" i="30"/>
  <c r="I25" i="30"/>
  <c r="I24" i="30"/>
  <c r="I23" i="30"/>
  <c r="I21" i="30"/>
  <c r="I20" i="30"/>
  <c r="I19" i="30"/>
  <c r="I18" i="30"/>
  <c r="I17" i="30"/>
  <c r="I14" i="30"/>
  <c r="I13" i="30"/>
  <c r="I12" i="30"/>
  <c r="I11" i="30"/>
  <c r="I9" i="30"/>
  <c r="N23" i="38"/>
  <c r="N19" i="38"/>
  <c r="N17" i="38"/>
  <c r="N15" i="38"/>
  <c r="N14" i="38"/>
  <c r="M29" i="38"/>
  <c r="N11" i="38"/>
  <c r="O11" i="38" l="1"/>
  <c r="O29" i="38" s="1"/>
  <c r="A10" i="13"/>
  <c r="E8" i="30"/>
  <c r="N21" i="38"/>
  <c r="N26" i="38" s="1"/>
  <c r="N29" i="38"/>
  <c r="P11" i="38" l="1"/>
  <c r="A11" i="13"/>
  <c r="F8" i="30"/>
  <c r="C81" i="30"/>
  <c r="Q11" i="38" l="1"/>
  <c r="A12" i="13"/>
  <c r="G8" i="30"/>
  <c r="P29" i="38"/>
  <c r="D163" i="40"/>
  <c r="D165" i="40"/>
  <c r="D164" i="40"/>
  <c r="D161" i="40"/>
  <c r="A13" i="13" l="1"/>
  <c r="H8" i="30"/>
  <c r="Q29" i="38"/>
  <c r="D189" i="40"/>
  <c r="D188" i="40"/>
  <c r="D187" i="40"/>
  <c r="D186" i="40"/>
  <c r="D185" i="40"/>
  <c r="D184" i="40"/>
  <c r="Z31" i="38" l="1"/>
  <c r="Z32" i="38"/>
  <c r="Z33" i="38"/>
  <c r="Z34" i="38"/>
  <c r="Z35" i="38"/>
  <c r="Z36" i="38"/>
  <c r="Z37" i="38"/>
  <c r="Z38" i="38"/>
  <c r="Z39" i="38"/>
  <c r="Z40" i="38"/>
  <c r="Z41" i="38"/>
  <c r="Z42" i="38"/>
  <c r="Z43" i="38"/>
  <c r="Z44" i="38"/>
  <c r="Z45" i="38"/>
  <c r="Z46" i="38"/>
  <c r="Z47" i="38"/>
  <c r="Z48" i="38"/>
  <c r="Z49" i="38"/>
  <c r="Z50" i="38"/>
  <c r="Z51" i="38"/>
  <c r="Z52" i="38"/>
  <c r="Z53" i="38"/>
  <c r="Z54" i="38"/>
  <c r="Z55" i="38"/>
  <c r="Z56" i="38"/>
  <c r="Z57" i="38"/>
  <c r="Z58" i="38"/>
  <c r="Z59" i="38"/>
  <c r="Z60" i="38"/>
  <c r="Z61" i="38"/>
  <c r="Z62" i="38"/>
  <c r="Z63" i="38"/>
  <c r="Z64" i="38"/>
  <c r="Z65" i="38"/>
  <c r="Z66" i="38"/>
  <c r="Z67" i="38"/>
  <c r="Z68" i="38"/>
  <c r="Z69" i="38"/>
  <c r="Z70" i="38"/>
  <c r="Z71" i="38"/>
  <c r="Z72" i="38"/>
  <c r="Z73" i="38"/>
  <c r="Z74" i="38"/>
  <c r="Z75" i="38"/>
  <c r="Z76" i="38"/>
  <c r="Z77" i="38"/>
  <c r="Z78" i="38"/>
  <c r="Z79" i="38"/>
  <c r="Z80" i="38"/>
  <c r="Z81" i="38"/>
  <c r="Z82" i="38"/>
  <c r="Z83" i="38"/>
  <c r="Z84" i="38"/>
  <c r="Z85" i="38"/>
  <c r="Z86" i="38"/>
  <c r="Z87" i="38"/>
  <c r="Z88" i="38"/>
  <c r="Z89" i="38"/>
  <c r="Z90" i="38"/>
  <c r="Z91" i="38"/>
  <c r="Z92" i="38"/>
  <c r="Z93" i="38"/>
  <c r="Z94" i="38"/>
  <c r="Z95" i="38"/>
  <c r="Z96" i="38"/>
  <c r="Z97" i="38"/>
  <c r="Z98" i="38"/>
  <c r="Z99" i="38"/>
  <c r="Z100" i="38"/>
  <c r="Z101" i="38"/>
  <c r="Z102" i="38"/>
  <c r="Z103" i="38"/>
  <c r="Z104" i="38"/>
  <c r="Z105" i="38"/>
  <c r="Z106" i="38"/>
  <c r="Z107" i="38"/>
  <c r="Z108" i="38"/>
  <c r="Z109" i="38"/>
  <c r="Z110" i="38"/>
  <c r="Z111" i="38"/>
  <c r="Z112" i="38"/>
  <c r="Z113" i="38"/>
  <c r="Z114" i="38"/>
  <c r="Z115" i="38"/>
  <c r="Z116" i="38"/>
  <c r="Z117" i="38"/>
  <c r="Z118" i="38"/>
  <c r="Z119" i="38"/>
  <c r="Z120" i="38"/>
  <c r="Z121" i="38"/>
  <c r="Z122" i="38"/>
  <c r="Z123" i="38"/>
  <c r="Z124" i="38"/>
  <c r="Z125" i="38"/>
  <c r="Z126" i="38"/>
  <c r="Z127" i="38"/>
  <c r="Z128" i="38"/>
  <c r="Z129" i="38"/>
  <c r="Z130" i="38"/>
  <c r="Z131" i="38"/>
  <c r="Z132" i="38"/>
  <c r="Z133" i="38"/>
  <c r="Z134" i="38"/>
  <c r="Z135" i="38"/>
  <c r="Z136" i="38"/>
  <c r="Z137" i="38"/>
  <c r="Z138" i="38"/>
  <c r="Z139" i="38"/>
  <c r="Z140" i="38"/>
  <c r="Z30" i="38"/>
  <c r="Z27" i="38" l="1"/>
  <c r="H3" i="38" s="1"/>
  <c r="Z28" i="38"/>
  <c r="K3" i="38" s="1"/>
  <c r="B196" i="40"/>
  <c r="D84" i="40"/>
  <c r="D79" i="40"/>
  <c r="D80" i="40"/>
  <c r="D78" i="40"/>
  <c r="D76" i="40"/>
  <c r="D72" i="40"/>
  <c r="D42" i="40" l="1"/>
  <c r="AC31" i="38"/>
  <c r="AC32" i="38"/>
  <c r="AC33" i="38"/>
  <c r="AC34" i="38"/>
  <c r="AC35" i="38"/>
  <c r="AC36" i="38"/>
  <c r="AC37" i="38"/>
  <c r="AC38" i="38"/>
  <c r="AC39" i="38"/>
  <c r="AC40" i="38"/>
  <c r="AC41" i="38"/>
  <c r="AC42" i="38"/>
  <c r="AC43" i="38"/>
  <c r="AC44" i="38"/>
  <c r="AC45" i="38"/>
  <c r="AC46" i="38"/>
  <c r="AC47" i="38"/>
  <c r="AC48" i="38"/>
  <c r="AC49" i="38"/>
  <c r="AC50" i="38"/>
  <c r="AC51" i="38"/>
  <c r="AC52" i="38"/>
  <c r="AC53" i="38"/>
  <c r="AC54" i="38"/>
  <c r="AC55" i="38"/>
  <c r="AC56" i="38"/>
  <c r="AC57" i="38"/>
  <c r="AC58" i="38"/>
  <c r="AC59" i="38"/>
  <c r="AC60" i="38"/>
  <c r="AC61" i="38"/>
  <c r="AC62" i="38"/>
  <c r="AC63" i="38"/>
  <c r="AC64" i="38"/>
  <c r="AC65" i="38"/>
  <c r="AC66" i="38"/>
  <c r="AC67" i="38"/>
  <c r="AC68" i="38"/>
  <c r="AC69" i="38"/>
  <c r="AC70" i="38"/>
  <c r="AC71" i="38"/>
  <c r="AC72" i="38"/>
  <c r="AC73" i="38"/>
  <c r="AC74" i="38"/>
  <c r="AC75" i="38"/>
  <c r="AC76" i="38"/>
  <c r="AC77" i="38"/>
  <c r="AC78" i="38"/>
  <c r="AC79" i="38"/>
  <c r="AC80" i="38"/>
  <c r="AC81" i="38"/>
  <c r="AC82" i="38"/>
  <c r="AC83" i="38"/>
  <c r="AC84" i="38"/>
  <c r="AC85" i="38"/>
  <c r="AC86" i="38"/>
  <c r="AC87" i="38"/>
  <c r="AC88" i="38"/>
  <c r="AC89" i="38"/>
  <c r="AC90" i="38"/>
  <c r="AC91" i="38"/>
  <c r="AC92" i="38"/>
  <c r="AC93" i="38"/>
  <c r="AC94" i="38"/>
  <c r="AC95" i="38"/>
  <c r="AC96" i="38"/>
  <c r="AC97" i="38"/>
  <c r="AC98" i="38"/>
  <c r="AC99" i="38"/>
  <c r="AC100" i="38"/>
  <c r="AC101" i="38"/>
  <c r="AC102" i="38"/>
  <c r="AC103" i="38"/>
  <c r="AC104" i="38"/>
  <c r="AC105" i="38"/>
  <c r="AC106" i="38"/>
  <c r="AC107" i="38"/>
  <c r="AC108" i="38"/>
  <c r="AC109" i="38"/>
  <c r="AC110" i="38"/>
  <c r="AC111" i="38"/>
  <c r="AC112" i="38"/>
  <c r="AC113" i="38"/>
  <c r="AC114" i="38"/>
  <c r="AC115" i="38"/>
  <c r="AC116" i="38"/>
  <c r="AC117" i="38"/>
  <c r="AC118" i="38"/>
  <c r="AC119" i="38"/>
  <c r="AC120" i="38"/>
  <c r="AC121" i="38"/>
  <c r="AC122" i="38"/>
  <c r="AC123" i="38"/>
  <c r="AC124" i="38"/>
  <c r="AC125" i="38"/>
  <c r="AC126" i="38"/>
  <c r="AC127" i="38"/>
  <c r="AC128" i="38"/>
  <c r="AC129" i="38"/>
  <c r="AC130" i="38"/>
  <c r="AC131" i="38"/>
  <c r="AC132" i="38"/>
  <c r="AC133" i="38"/>
  <c r="AC134" i="38"/>
  <c r="AC135" i="38"/>
  <c r="AC136" i="38"/>
  <c r="AC137" i="38"/>
  <c r="AC138" i="38"/>
  <c r="AC139" i="38"/>
  <c r="AC140" i="38"/>
  <c r="AC30" i="38"/>
  <c r="C16" i="31" l="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59" i="31"/>
  <c r="C60" i="31"/>
  <c r="C61" i="31"/>
  <c r="C62" i="31"/>
  <c r="C63" i="31"/>
  <c r="C64" i="31"/>
  <c r="C65" i="31"/>
  <c r="C66" i="31"/>
  <c r="C67" i="31"/>
  <c r="C68" i="31"/>
  <c r="C69" i="31"/>
  <c r="C70" i="31"/>
  <c r="C71" i="31"/>
  <c r="C72" i="31"/>
  <c r="C73" i="31"/>
  <c r="C74" i="31"/>
  <c r="C75" i="31"/>
  <c r="C76" i="31"/>
  <c r="C77" i="31"/>
  <c r="F40" i="31" l="1"/>
  <c r="D40" i="31"/>
  <c r="E40" i="31"/>
  <c r="D32" i="31"/>
  <c r="F32" i="31"/>
  <c r="E32" i="31"/>
  <c r="D24" i="31"/>
  <c r="E24" i="31"/>
  <c r="F24" i="31"/>
  <c r="E16" i="31"/>
  <c r="F16" i="31"/>
  <c r="D16" i="31"/>
  <c r="E71" i="31"/>
  <c r="F71" i="31"/>
  <c r="D71" i="31"/>
  <c r="E63" i="31"/>
  <c r="F63" i="31"/>
  <c r="D63" i="31"/>
  <c r="E55" i="31"/>
  <c r="D55" i="31"/>
  <c r="F55" i="31"/>
  <c r="E47" i="31"/>
  <c r="D47" i="31"/>
  <c r="F47" i="31"/>
  <c r="E39" i="31"/>
  <c r="D39" i="31"/>
  <c r="F39" i="31"/>
  <c r="E31" i="31"/>
  <c r="F31" i="31"/>
  <c r="D31" i="31"/>
  <c r="E23" i="31"/>
  <c r="D23" i="31"/>
  <c r="F23" i="31"/>
  <c r="D64" i="31"/>
  <c r="E64" i="31"/>
  <c r="F64" i="31"/>
  <c r="E54" i="31"/>
  <c r="F54" i="31"/>
  <c r="D54" i="31"/>
  <c r="D38" i="31"/>
  <c r="F38" i="31"/>
  <c r="E38" i="31"/>
  <c r="D30" i="31"/>
  <c r="E30" i="31"/>
  <c r="F30" i="31"/>
  <c r="E22" i="31"/>
  <c r="F22" i="31"/>
  <c r="D22" i="31"/>
  <c r="F77" i="31"/>
  <c r="E77" i="31"/>
  <c r="D77" i="31"/>
  <c r="F69" i="31"/>
  <c r="D69" i="31"/>
  <c r="E69" i="31"/>
  <c r="D61" i="31"/>
  <c r="E61" i="31"/>
  <c r="F61" i="31"/>
  <c r="D53" i="31"/>
  <c r="E53" i="31"/>
  <c r="F53" i="31"/>
  <c r="E45" i="31"/>
  <c r="F45" i="31"/>
  <c r="D45" i="31"/>
  <c r="F37" i="31"/>
  <c r="D37" i="31"/>
  <c r="E37" i="31"/>
  <c r="D29" i="31"/>
  <c r="E29" i="31"/>
  <c r="F29" i="31"/>
  <c r="D21" i="31"/>
  <c r="E21" i="31"/>
  <c r="F21" i="31"/>
  <c r="E48" i="31"/>
  <c r="F48" i="31"/>
  <c r="D48" i="31"/>
  <c r="F46" i="31"/>
  <c r="D46" i="31"/>
  <c r="E46" i="31"/>
  <c r="F60" i="31"/>
  <c r="E60" i="31"/>
  <c r="D60" i="31"/>
  <c r="F20" i="31"/>
  <c r="E20" i="31"/>
  <c r="D20" i="31"/>
  <c r="F75" i="31"/>
  <c r="E75" i="31"/>
  <c r="D75" i="31"/>
  <c r="D67" i="31"/>
  <c r="E67" i="31"/>
  <c r="F67" i="31"/>
  <c r="D59" i="31"/>
  <c r="E59" i="31"/>
  <c r="F59" i="31"/>
  <c r="E51" i="31"/>
  <c r="F51" i="31"/>
  <c r="D51" i="31"/>
  <c r="F43" i="31"/>
  <c r="D43" i="31"/>
  <c r="E43" i="31"/>
  <c r="D35" i="31"/>
  <c r="F35" i="31"/>
  <c r="E35" i="31"/>
  <c r="D27" i="31"/>
  <c r="E27" i="31"/>
  <c r="F27" i="31"/>
  <c r="E19" i="31"/>
  <c r="F19" i="31"/>
  <c r="D19" i="31"/>
  <c r="F72" i="31"/>
  <c r="D72" i="31"/>
  <c r="E72" i="31"/>
  <c r="D62" i="31"/>
  <c r="E62" i="31"/>
  <c r="F62" i="31"/>
  <c r="F68" i="31"/>
  <c r="E68" i="31"/>
  <c r="D68" i="31"/>
  <c r="F44" i="31"/>
  <c r="D44" i="31"/>
  <c r="E44" i="31"/>
  <c r="F28" i="31"/>
  <c r="E28" i="31"/>
  <c r="D28" i="31"/>
  <c r="D66" i="31"/>
  <c r="F66" i="31"/>
  <c r="E66" i="31"/>
  <c r="D58" i="31"/>
  <c r="E58" i="31"/>
  <c r="F58" i="31"/>
  <c r="D50" i="31"/>
  <c r="E50" i="31"/>
  <c r="F50" i="31"/>
  <c r="D42" i="31"/>
  <c r="E42" i="31"/>
  <c r="F42" i="31"/>
  <c r="D34" i="31"/>
  <c r="F34" i="31"/>
  <c r="E34" i="31"/>
  <c r="D26" i="31"/>
  <c r="F26" i="31"/>
  <c r="E26" i="31"/>
  <c r="D18" i="31"/>
  <c r="E18" i="31"/>
  <c r="F18" i="31"/>
  <c r="D56" i="31"/>
  <c r="E56" i="31"/>
  <c r="F56" i="31"/>
  <c r="D70" i="31"/>
  <c r="E70" i="31"/>
  <c r="F70" i="31"/>
  <c r="F76" i="31"/>
  <c r="D76" i="31"/>
  <c r="E76" i="31"/>
  <c r="F52" i="31"/>
  <c r="D52" i="31"/>
  <c r="E52" i="31"/>
  <c r="F36" i="31"/>
  <c r="D36" i="31"/>
  <c r="E36" i="31"/>
  <c r="D74" i="31"/>
  <c r="F74" i="31"/>
  <c r="E74" i="31"/>
  <c r="E73" i="31"/>
  <c r="F73" i="31"/>
  <c r="D73" i="31"/>
  <c r="D65" i="31"/>
  <c r="E65" i="31"/>
  <c r="F65" i="31"/>
  <c r="E57" i="31"/>
  <c r="F57" i="31"/>
  <c r="D57" i="31"/>
  <c r="F49" i="31"/>
  <c r="D49" i="31"/>
  <c r="E49" i="31"/>
  <c r="D41" i="31"/>
  <c r="E41" i="31"/>
  <c r="F41" i="31"/>
  <c r="D33" i="31"/>
  <c r="E33" i="31"/>
  <c r="F33" i="31"/>
  <c r="E25" i="31"/>
  <c r="F25" i="31"/>
  <c r="D25" i="31"/>
  <c r="F17" i="31"/>
  <c r="E17" i="31"/>
  <c r="D17" i="31"/>
  <c r="D17" i="40"/>
  <c r="D21" i="40" l="1"/>
  <c r="D51" i="40"/>
  <c r="D47" i="40"/>
  <c r="D46" i="40"/>
  <c r="D60" i="40"/>
  <c r="D56" i="40"/>
  <c r="D55" i="40"/>
  <c r="D26" i="40" l="1"/>
  <c r="D25" i="40"/>
  <c r="D30" i="40"/>
  <c r="D13" i="40" s="1"/>
  <c r="Y31" i="38"/>
  <c r="Y32" i="38"/>
  <c r="Y33" i="38"/>
  <c r="Y34" i="38"/>
  <c r="Y35" i="38"/>
  <c r="Y36" i="38"/>
  <c r="Y37" i="38"/>
  <c r="Y38" i="38"/>
  <c r="Y39" i="38"/>
  <c r="Y40" i="38"/>
  <c r="Y41" i="38"/>
  <c r="Y42" i="38"/>
  <c r="Y43" i="38"/>
  <c r="Y44" i="38"/>
  <c r="Y45" i="38"/>
  <c r="Y46" i="38"/>
  <c r="Y47" i="38"/>
  <c r="Y48" i="38"/>
  <c r="Y49" i="38"/>
  <c r="Y50" i="38"/>
  <c r="Y51" i="38"/>
  <c r="Y52" i="38"/>
  <c r="Y53" i="38"/>
  <c r="Y54" i="38"/>
  <c r="Y55" i="38"/>
  <c r="Y56" i="38"/>
  <c r="Y57" i="38"/>
  <c r="Y58" i="38"/>
  <c r="Y59" i="38"/>
  <c r="Y60" i="38"/>
  <c r="Y61" i="38"/>
  <c r="Y62" i="38"/>
  <c r="Y63" i="38"/>
  <c r="Y64" i="38"/>
  <c r="Y65" i="38"/>
  <c r="Y66" i="38"/>
  <c r="Y67" i="38"/>
  <c r="Y68" i="38"/>
  <c r="Y69" i="38"/>
  <c r="Y70" i="38"/>
  <c r="Y71" i="38"/>
  <c r="Y72" i="38"/>
  <c r="Y73" i="38"/>
  <c r="Y74" i="38"/>
  <c r="Y75" i="38"/>
  <c r="Y76" i="38"/>
  <c r="Y77" i="38"/>
  <c r="Y78" i="38"/>
  <c r="Y79" i="38"/>
  <c r="Y80" i="38"/>
  <c r="Y81" i="38"/>
  <c r="Y82" i="38"/>
  <c r="Y83" i="38"/>
  <c r="Y84" i="38"/>
  <c r="Y85" i="38"/>
  <c r="Y86" i="38"/>
  <c r="Y87" i="38"/>
  <c r="Y88" i="38"/>
  <c r="Y89" i="38"/>
  <c r="Y90" i="38"/>
  <c r="Y91" i="38"/>
  <c r="Y92" i="38"/>
  <c r="Y93" i="38"/>
  <c r="Y94" i="38"/>
  <c r="Y95" i="38"/>
  <c r="Y96" i="38"/>
  <c r="Y97" i="38"/>
  <c r="Y98" i="38"/>
  <c r="Y99" i="38"/>
  <c r="Y100" i="38"/>
  <c r="Y101" i="38"/>
  <c r="Y102" i="38"/>
  <c r="Y103" i="38"/>
  <c r="Y104" i="38"/>
  <c r="Y105" i="38"/>
  <c r="Y106" i="38"/>
  <c r="Y107" i="38"/>
  <c r="Y108" i="38"/>
  <c r="Y109" i="38"/>
  <c r="Y110" i="38"/>
  <c r="Y111" i="38"/>
  <c r="Y112" i="38"/>
  <c r="Y113" i="38"/>
  <c r="Y114" i="38"/>
  <c r="Y115" i="38"/>
  <c r="Y116" i="38"/>
  <c r="Y117" i="38"/>
  <c r="Y118" i="38"/>
  <c r="Y119" i="38"/>
  <c r="Y120" i="38"/>
  <c r="Y121" i="38"/>
  <c r="Y122" i="38"/>
  <c r="Y123" i="38"/>
  <c r="Y124" i="38"/>
  <c r="Y125" i="38"/>
  <c r="Y126" i="38"/>
  <c r="Y127" i="38"/>
  <c r="Y128" i="38"/>
  <c r="Y129" i="38"/>
  <c r="Y130" i="38"/>
  <c r="Y131" i="38"/>
  <c r="Y132" i="38"/>
  <c r="Y133" i="38"/>
  <c r="Y134" i="38"/>
  <c r="Y135" i="38"/>
  <c r="Y136" i="38"/>
  <c r="Y137" i="38"/>
  <c r="Y138" i="38"/>
  <c r="Y139" i="38"/>
  <c r="Y140" i="38"/>
  <c r="Y30" i="38"/>
  <c r="AG12" i="2" l="1"/>
  <c r="AF12" i="2"/>
  <c r="AE12" i="2"/>
  <c r="AD12" i="2"/>
  <c r="AG11" i="2"/>
  <c r="BS11" i="2" s="1"/>
  <c r="AE11" i="2"/>
  <c r="AD11" i="2"/>
  <c r="B26" i="2"/>
  <c r="AY26" i="2" s="1"/>
  <c r="AE26" i="2"/>
  <c r="AD26" i="2"/>
  <c r="AG26" i="2"/>
  <c r="BS26" i="2" s="1"/>
  <c r="AF26" i="2"/>
  <c r="BR26" i="2" s="1"/>
  <c r="AE10" i="2"/>
  <c r="BQ10" i="2" s="1"/>
  <c r="AG10" i="2"/>
  <c r="BS10" i="2" s="1"/>
  <c r="N73" i="2"/>
  <c r="BC73" i="2" s="1"/>
  <c r="M73" i="2"/>
  <c r="BN73" i="2" s="1"/>
  <c r="L73" i="2"/>
  <c r="BM73" i="2" s="1"/>
  <c r="K73" i="2"/>
  <c r="J73" i="2"/>
  <c r="C73" i="2"/>
  <c r="AZ73" i="2" s="1"/>
  <c r="N49" i="2"/>
  <c r="M49" i="2"/>
  <c r="BN49" i="2" s="1"/>
  <c r="L49" i="2"/>
  <c r="BM49" i="2" s="1"/>
  <c r="K49" i="2"/>
  <c r="J49" i="2"/>
  <c r="C49" i="2"/>
  <c r="AZ49" i="2" s="1"/>
  <c r="N25" i="2"/>
  <c r="BC25" i="2" s="1"/>
  <c r="M25" i="2"/>
  <c r="BN25" i="2" s="1"/>
  <c r="L25" i="2"/>
  <c r="BM25" i="2" s="1"/>
  <c r="K25" i="2"/>
  <c r="J25" i="2"/>
  <c r="C25" i="2"/>
  <c r="AZ25" i="2" s="1"/>
  <c r="BQ72" i="2"/>
  <c r="M72" i="2"/>
  <c r="BN72" i="2" s="1"/>
  <c r="L72" i="2"/>
  <c r="BM72" i="2" s="1"/>
  <c r="K72" i="2"/>
  <c r="J72" i="2"/>
  <c r="N72" i="2"/>
  <c r="C72" i="2"/>
  <c r="M64" i="2"/>
  <c r="BN64" i="2" s="1"/>
  <c r="L64" i="2"/>
  <c r="BM64" i="2" s="1"/>
  <c r="K64" i="2"/>
  <c r="J64" i="2"/>
  <c r="N64" i="2"/>
  <c r="BC64" i="2" s="1"/>
  <c r="C64" i="2"/>
  <c r="AZ64" i="2" s="1"/>
  <c r="M56" i="2"/>
  <c r="BN56" i="2" s="1"/>
  <c r="L56" i="2"/>
  <c r="BM56" i="2" s="1"/>
  <c r="K56" i="2"/>
  <c r="J56" i="2"/>
  <c r="N56" i="2"/>
  <c r="BC56" i="2" s="1"/>
  <c r="C56" i="2"/>
  <c r="AZ56" i="2" s="1"/>
  <c r="M48" i="2"/>
  <c r="L48" i="2"/>
  <c r="BM48" i="2" s="1"/>
  <c r="K48" i="2"/>
  <c r="J48" i="2"/>
  <c r="N48" i="2"/>
  <c r="BC48" i="2" s="1"/>
  <c r="C48" i="2"/>
  <c r="AZ48" i="2" s="1"/>
  <c r="BQ40" i="2"/>
  <c r="L40" i="2"/>
  <c r="BM40" i="2" s="1"/>
  <c r="K40" i="2"/>
  <c r="J40" i="2"/>
  <c r="N40" i="2"/>
  <c r="M40" i="2"/>
  <c r="BN40" i="2" s="1"/>
  <c r="C40" i="2"/>
  <c r="L32" i="2"/>
  <c r="BM32" i="2" s="1"/>
  <c r="K32" i="2"/>
  <c r="J32" i="2"/>
  <c r="N32" i="2"/>
  <c r="BC32" i="2" s="1"/>
  <c r="M32" i="2"/>
  <c r="BN32" i="2" s="1"/>
  <c r="C32" i="2"/>
  <c r="AZ32" i="2" s="1"/>
  <c r="K24" i="2"/>
  <c r="J24" i="2"/>
  <c r="N24" i="2"/>
  <c r="BC24" i="2" s="1"/>
  <c r="M24" i="2"/>
  <c r="BN24" i="2" s="1"/>
  <c r="L24" i="2"/>
  <c r="BM24" i="2" s="1"/>
  <c r="C24" i="2"/>
  <c r="AZ24" i="2" s="1"/>
  <c r="M16" i="2"/>
  <c r="BN16" i="2" s="1"/>
  <c r="K16" i="2"/>
  <c r="J16" i="2"/>
  <c r="N16" i="2"/>
  <c r="BC16" i="2" s="1"/>
  <c r="L16" i="2"/>
  <c r="BM16" i="2" s="1"/>
  <c r="C16" i="2"/>
  <c r="AZ16" i="2" s="1"/>
  <c r="BR57" i="2"/>
  <c r="N57" i="2"/>
  <c r="M57" i="2"/>
  <c r="BN57" i="2" s="1"/>
  <c r="L57" i="2"/>
  <c r="BM57" i="2" s="1"/>
  <c r="K57" i="2"/>
  <c r="J57" i="2"/>
  <c r="C57" i="2"/>
  <c r="N33" i="2"/>
  <c r="BC33" i="2" s="1"/>
  <c r="M33" i="2"/>
  <c r="L33" i="2"/>
  <c r="BM33" i="2" s="1"/>
  <c r="K33" i="2"/>
  <c r="J33" i="2"/>
  <c r="C33" i="2"/>
  <c r="AZ33" i="2" s="1"/>
  <c r="J71" i="2"/>
  <c r="N71" i="2"/>
  <c r="M71" i="2"/>
  <c r="BN71" i="2" s="1"/>
  <c r="L71" i="2"/>
  <c r="BM71" i="2" s="1"/>
  <c r="K71" i="2"/>
  <c r="C71" i="2"/>
  <c r="AZ71" i="2" s="1"/>
  <c r="J63" i="2"/>
  <c r="N63" i="2"/>
  <c r="BC63" i="2" s="1"/>
  <c r="M63" i="2"/>
  <c r="BN63" i="2" s="1"/>
  <c r="K63" i="2"/>
  <c r="L63" i="2"/>
  <c r="BM63" i="2" s="1"/>
  <c r="C63" i="2"/>
  <c r="AZ63" i="2" s="1"/>
  <c r="J55" i="2"/>
  <c r="N55" i="2"/>
  <c r="M55" i="2"/>
  <c r="BN55" i="2" s="1"/>
  <c r="L55" i="2"/>
  <c r="BM55" i="2" s="1"/>
  <c r="K55" i="2"/>
  <c r="C55" i="2"/>
  <c r="J47" i="2"/>
  <c r="N47" i="2"/>
  <c r="BC47" i="2" s="1"/>
  <c r="M47" i="2"/>
  <c r="BN47" i="2" s="1"/>
  <c r="K47" i="2"/>
  <c r="L47" i="2"/>
  <c r="BM47" i="2" s="1"/>
  <c r="C47" i="2"/>
  <c r="AZ47" i="2" s="1"/>
  <c r="J39" i="2"/>
  <c r="N39" i="2"/>
  <c r="M39" i="2"/>
  <c r="BN39" i="2" s="1"/>
  <c r="L39" i="2"/>
  <c r="BM39" i="2" s="1"/>
  <c r="K39" i="2"/>
  <c r="C39" i="2"/>
  <c r="AZ39" i="2" s="1"/>
  <c r="N31" i="2"/>
  <c r="M31" i="2"/>
  <c r="BN31" i="2" s="1"/>
  <c r="K31" i="2"/>
  <c r="J31" i="2"/>
  <c r="L31" i="2"/>
  <c r="BM31" i="2" s="1"/>
  <c r="C31" i="2"/>
  <c r="AZ31" i="2" s="1"/>
  <c r="BR23" i="2"/>
  <c r="N23" i="2"/>
  <c r="M23" i="2"/>
  <c r="BN23" i="2" s="1"/>
  <c r="J23" i="2"/>
  <c r="L23" i="2"/>
  <c r="BM23" i="2" s="1"/>
  <c r="K23" i="2"/>
  <c r="C23" i="2"/>
  <c r="N15" i="2"/>
  <c r="BC15" i="2" s="1"/>
  <c r="M15" i="2"/>
  <c r="BN15" i="2" s="1"/>
  <c r="K15" i="2"/>
  <c r="L15" i="2"/>
  <c r="BM15" i="2" s="1"/>
  <c r="J15" i="2"/>
  <c r="C15" i="2"/>
  <c r="AZ15" i="2" s="1"/>
  <c r="N65" i="2"/>
  <c r="BC65" i="2" s="1"/>
  <c r="M65" i="2"/>
  <c r="BN65" i="2" s="1"/>
  <c r="L65" i="2"/>
  <c r="BM65" i="2" s="1"/>
  <c r="K65" i="2"/>
  <c r="J65" i="2"/>
  <c r="C65" i="2"/>
  <c r="AZ65" i="2" s="1"/>
  <c r="N41" i="2"/>
  <c r="BC41" i="2" s="1"/>
  <c r="M41" i="2"/>
  <c r="BN41" i="2" s="1"/>
  <c r="L41" i="2"/>
  <c r="BM41" i="2" s="1"/>
  <c r="K41" i="2"/>
  <c r="J41" i="2"/>
  <c r="C41" i="2"/>
  <c r="AZ41" i="2" s="1"/>
  <c r="BR17" i="2"/>
  <c r="N17" i="2"/>
  <c r="BC17" i="2" s="1"/>
  <c r="M17" i="2"/>
  <c r="BN17" i="2" s="1"/>
  <c r="L17" i="2"/>
  <c r="BM17" i="2" s="1"/>
  <c r="K17" i="2"/>
  <c r="J17" i="2"/>
  <c r="C17" i="2"/>
  <c r="N78" i="2"/>
  <c r="BC78" i="2" s="1"/>
  <c r="M78" i="2"/>
  <c r="BN78" i="2" s="1"/>
  <c r="L78" i="2"/>
  <c r="BM78" i="2" s="1"/>
  <c r="K78" i="2"/>
  <c r="J78" i="2"/>
  <c r="C78" i="2"/>
  <c r="AZ78" i="2" s="1"/>
  <c r="N70" i="2"/>
  <c r="BC70" i="2" s="1"/>
  <c r="M70" i="2"/>
  <c r="BN70" i="2" s="1"/>
  <c r="L70" i="2"/>
  <c r="BM70" i="2" s="1"/>
  <c r="K70" i="2"/>
  <c r="J70" i="2"/>
  <c r="C70" i="2"/>
  <c r="AZ70" i="2" s="1"/>
  <c r="BS62" i="2"/>
  <c r="N62" i="2"/>
  <c r="BC62" i="2" s="1"/>
  <c r="M62" i="2"/>
  <c r="BN62" i="2" s="1"/>
  <c r="L62" i="2"/>
  <c r="BM62" i="2" s="1"/>
  <c r="K62" i="2"/>
  <c r="J62" i="2"/>
  <c r="C62" i="2"/>
  <c r="AZ62" i="2" s="1"/>
  <c r="BQ54" i="2"/>
  <c r="N54" i="2"/>
  <c r="BC54" i="2" s="1"/>
  <c r="M54" i="2"/>
  <c r="BN54" i="2" s="1"/>
  <c r="L54" i="2"/>
  <c r="BM54" i="2" s="1"/>
  <c r="K54" i="2"/>
  <c r="J54" i="2"/>
  <c r="C54" i="2"/>
  <c r="AZ54" i="2" s="1"/>
  <c r="N46" i="2"/>
  <c r="BC46" i="2" s="1"/>
  <c r="M46" i="2"/>
  <c r="BN46" i="2" s="1"/>
  <c r="L46" i="2"/>
  <c r="BM46" i="2" s="1"/>
  <c r="K46" i="2"/>
  <c r="J46" i="2"/>
  <c r="C46" i="2"/>
  <c r="AZ46" i="2" s="1"/>
  <c r="N38" i="2"/>
  <c r="BC38" i="2" s="1"/>
  <c r="M38" i="2"/>
  <c r="BN38" i="2" s="1"/>
  <c r="L38" i="2"/>
  <c r="BM38" i="2" s="1"/>
  <c r="K38" i="2"/>
  <c r="J38" i="2"/>
  <c r="C38" i="2"/>
  <c r="AZ38" i="2" s="1"/>
  <c r="N30" i="2"/>
  <c r="BC30" i="2" s="1"/>
  <c r="M30" i="2"/>
  <c r="L30" i="2"/>
  <c r="K30" i="2"/>
  <c r="J30" i="2"/>
  <c r="C30" i="2"/>
  <c r="AZ30" i="2" s="1"/>
  <c r="BQ22" i="2"/>
  <c r="N22" i="2"/>
  <c r="BC22" i="2" s="1"/>
  <c r="M22" i="2"/>
  <c r="BN22" i="2" s="1"/>
  <c r="L22" i="2"/>
  <c r="BM22" i="2" s="1"/>
  <c r="K22" i="2"/>
  <c r="J22" i="2"/>
  <c r="C22" i="2"/>
  <c r="N14" i="2"/>
  <c r="BC14" i="2" s="1"/>
  <c r="M14" i="2"/>
  <c r="L14" i="2"/>
  <c r="BM14" i="2" s="1"/>
  <c r="K14" i="2"/>
  <c r="BL14" i="2" s="1"/>
  <c r="J14" i="2"/>
  <c r="C14" i="2"/>
  <c r="AZ14" i="2" s="1"/>
  <c r="L77" i="2"/>
  <c r="BM77" i="2" s="1"/>
  <c r="K77" i="2"/>
  <c r="J77" i="2"/>
  <c r="N77" i="2"/>
  <c r="BC77" i="2" s="1"/>
  <c r="M77" i="2"/>
  <c r="BN77" i="2" s="1"/>
  <c r="C77" i="2"/>
  <c r="AZ77" i="2" s="1"/>
  <c r="L61" i="2"/>
  <c r="BM61" i="2" s="1"/>
  <c r="K61" i="2"/>
  <c r="J61" i="2"/>
  <c r="N61" i="2"/>
  <c r="M61" i="2"/>
  <c r="BN61" i="2" s="1"/>
  <c r="C61" i="2"/>
  <c r="AZ61" i="2" s="1"/>
  <c r="BR45" i="2"/>
  <c r="K45" i="2"/>
  <c r="J45" i="2"/>
  <c r="N45" i="2"/>
  <c r="BC45" i="2" s="1"/>
  <c r="M45" i="2"/>
  <c r="BN45" i="2" s="1"/>
  <c r="L45" i="2"/>
  <c r="BM45" i="2" s="1"/>
  <c r="C45" i="2"/>
  <c r="L29" i="2"/>
  <c r="K29" i="2"/>
  <c r="J29" i="2"/>
  <c r="N29" i="2"/>
  <c r="M29" i="2"/>
  <c r="BN29" i="2" s="1"/>
  <c r="C29" i="2"/>
  <c r="AZ29" i="2" s="1"/>
  <c r="L21" i="2"/>
  <c r="BM21" i="2" s="1"/>
  <c r="K21" i="2"/>
  <c r="J21" i="2"/>
  <c r="M21" i="2"/>
  <c r="BN21" i="2" s="1"/>
  <c r="N21" i="2"/>
  <c r="BC21" i="2" s="1"/>
  <c r="C21" i="2"/>
  <c r="AZ21" i="2" s="1"/>
  <c r="K13" i="2"/>
  <c r="BL13" i="2" s="1"/>
  <c r="J13" i="2"/>
  <c r="L13" i="2"/>
  <c r="N13" i="2"/>
  <c r="BC13" i="2" s="1"/>
  <c r="M13" i="2"/>
  <c r="BN13" i="2" s="1"/>
  <c r="C13" i="2"/>
  <c r="AZ13" i="2" s="1"/>
  <c r="BR69" i="2"/>
  <c r="L69" i="2"/>
  <c r="BM69" i="2" s="1"/>
  <c r="K69" i="2"/>
  <c r="J69" i="2"/>
  <c r="M69" i="2"/>
  <c r="BN69" i="2" s="1"/>
  <c r="N69" i="2"/>
  <c r="BC69" i="2" s="1"/>
  <c r="C69" i="2"/>
  <c r="L53" i="2"/>
  <c r="BM53" i="2" s="1"/>
  <c r="K53" i="2"/>
  <c r="J53" i="2"/>
  <c r="N53" i="2"/>
  <c r="M53" i="2"/>
  <c r="BN53" i="2" s="1"/>
  <c r="C53" i="2"/>
  <c r="AZ53" i="2" s="1"/>
  <c r="K37" i="2"/>
  <c r="J37" i="2"/>
  <c r="M37" i="2"/>
  <c r="BN37" i="2" s="1"/>
  <c r="N37" i="2"/>
  <c r="BC37" i="2" s="1"/>
  <c r="L37" i="2"/>
  <c r="BM37" i="2" s="1"/>
  <c r="C37" i="2"/>
  <c r="AZ37" i="2" s="1"/>
  <c r="BS76" i="2"/>
  <c r="N76" i="2"/>
  <c r="M76" i="2"/>
  <c r="BN76" i="2" s="1"/>
  <c r="L76" i="2"/>
  <c r="BM76" i="2" s="1"/>
  <c r="J76" i="2"/>
  <c r="K76" i="2"/>
  <c r="C76" i="2"/>
  <c r="AZ76" i="2" s="1"/>
  <c r="BQ68" i="2"/>
  <c r="N68" i="2"/>
  <c r="M68" i="2"/>
  <c r="BN68" i="2" s="1"/>
  <c r="L68" i="2"/>
  <c r="BM68" i="2" s="1"/>
  <c r="K68" i="2"/>
  <c r="J68" i="2"/>
  <c r="C68" i="2"/>
  <c r="N60" i="2"/>
  <c r="BC60" i="2" s="1"/>
  <c r="M60" i="2"/>
  <c r="BN60" i="2" s="1"/>
  <c r="L60" i="2"/>
  <c r="BM60" i="2" s="1"/>
  <c r="J60" i="2"/>
  <c r="K60" i="2"/>
  <c r="C60" i="2"/>
  <c r="AZ60" i="2" s="1"/>
  <c r="N52" i="2"/>
  <c r="BC52" i="2" s="1"/>
  <c r="M52" i="2"/>
  <c r="BN52" i="2" s="1"/>
  <c r="L52" i="2"/>
  <c r="BM52" i="2" s="1"/>
  <c r="J52" i="2"/>
  <c r="K52" i="2"/>
  <c r="C52" i="2"/>
  <c r="AZ52" i="2" s="1"/>
  <c r="N44" i="2"/>
  <c r="BC44" i="2" s="1"/>
  <c r="M44" i="2"/>
  <c r="BN44" i="2" s="1"/>
  <c r="L44" i="2"/>
  <c r="BM44" i="2" s="1"/>
  <c r="J44" i="2"/>
  <c r="K44" i="2"/>
  <c r="C44" i="2"/>
  <c r="AZ44" i="2" s="1"/>
  <c r="BQ36" i="2"/>
  <c r="N36" i="2"/>
  <c r="M36" i="2"/>
  <c r="BN36" i="2" s="1"/>
  <c r="L36" i="2"/>
  <c r="BM36" i="2" s="1"/>
  <c r="K36" i="2"/>
  <c r="J36" i="2"/>
  <c r="C36" i="2"/>
  <c r="N28" i="2"/>
  <c r="M28" i="2"/>
  <c r="L28" i="2"/>
  <c r="J28" i="2"/>
  <c r="K28" i="2"/>
  <c r="C28" i="2"/>
  <c r="AZ28" i="2" s="1"/>
  <c r="N20" i="2"/>
  <c r="BC20" i="2" s="1"/>
  <c r="M20" i="2"/>
  <c r="BN20" i="2" s="1"/>
  <c r="L20" i="2"/>
  <c r="BM20" i="2" s="1"/>
  <c r="K20" i="2"/>
  <c r="J20" i="2"/>
  <c r="C20" i="2"/>
  <c r="AZ20" i="2" s="1"/>
  <c r="N12" i="2"/>
  <c r="BC12" i="2" s="1"/>
  <c r="M12" i="2"/>
  <c r="L12" i="2"/>
  <c r="K12" i="2"/>
  <c r="C12" i="2"/>
  <c r="AZ12" i="2" s="1"/>
  <c r="BR75" i="2"/>
  <c r="N75" i="2"/>
  <c r="BC75" i="2" s="1"/>
  <c r="M75" i="2"/>
  <c r="BN75" i="2" s="1"/>
  <c r="L75" i="2"/>
  <c r="BM75" i="2" s="1"/>
  <c r="K75" i="2"/>
  <c r="J75" i="2"/>
  <c r="C75" i="2"/>
  <c r="N59" i="2"/>
  <c r="M59" i="2"/>
  <c r="BN59" i="2" s="1"/>
  <c r="L59" i="2"/>
  <c r="BM59" i="2" s="1"/>
  <c r="K59" i="2"/>
  <c r="J59" i="2"/>
  <c r="C59" i="2"/>
  <c r="AZ59" i="2" s="1"/>
  <c r="N43" i="2"/>
  <c r="BC43" i="2" s="1"/>
  <c r="M43" i="2"/>
  <c r="BN43" i="2" s="1"/>
  <c r="L43" i="2"/>
  <c r="BM43" i="2" s="1"/>
  <c r="K43" i="2"/>
  <c r="J43" i="2"/>
  <c r="C43" i="2"/>
  <c r="AZ43" i="2" s="1"/>
  <c r="L27" i="2"/>
  <c r="BM27" i="2" s="1"/>
  <c r="K27" i="2"/>
  <c r="J27" i="2"/>
  <c r="M27" i="2"/>
  <c r="BN27" i="2" s="1"/>
  <c r="N27" i="2"/>
  <c r="C27" i="2"/>
  <c r="AZ27" i="2" s="1"/>
  <c r="L11" i="2"/>
  <c r="BM11" i="2" s="1"/>
  <c r="J11" i="2"/>
  <c r="K11" i="2"/>
  <c r="N11" i="2"/>
  <c r="BC11" i="2" s="1"/>
  <c r="C11" i="2"/>
  <c r="N67" i="2"/>
  <c r="M67" i="2"/>
  <c r="BN67" i="2" s="1"/>
  <c r="L67" i="2"/>
  <c r="BM67" i="2" s="1"/>
  <c r="K67" i="2"/>
  <c r="J67" i="2"/>
  <c r="C67" i="2"/>
  <c r="AZ67" i="2" s="1"/>
  <c r="N51" i="2"/>
  <c r="BC51" i="2" s="1"/>
  <c r="M51" i="2"/>
  <c r="BN51" i="2" s="1"/>
  <c r="L51" i="2"/>
  <c r="BM51" i="2" s="1"/>
  <c r="K51" i="2"/>
  <c r="J51" i="2"/>
  <c r="C51" i="2"/>
  <c r="AZ51" i="2" s="1"/>
  <c r="M35" i="2"/>
  <c r="BN35" i="2" s="1"/>
  <c r="L35" i="2"/>
  <c r="BM35" i="2" s="1"/>
  <c r="J35" i="2"/>
  <c r="K35" i="2"/>
  <c r="N35" i="2"/>
  <c r="C35" i="2"/>
  <c r="AZ35" i="2" s="1"/>
  <c r="BR19" i="2"/>
  <c r="L19" i="2"/>
  <c r="K19" i="2"/>
  <c r="J19" i="2"/>
  <c r="N19" i="2"/>
  <c r="BC19" i="2" s="1"/>
  <c r="M19" i="2"/>
  <c r="BN19" i="2" s="1"/>
  <c r="C19" i="2"/>
  <c r="K74" i="2"/>
  <c r="J74" i="2"/>
  <c r="N74" i="2"/>
  <c r="M74" i="2"/>
  <c r="BN74" i="2" s="1"/>
  <c r="L74" i="2"/>
  <c r="BM74" i="2" s="1"/>
  <c r="C74" i="2"/>
  <c r="AZ74" i="2" s="1"/>
  <c r="K66" i="2"/>
  <c r="J66" i="2"/>
  <c r="N66" i="2"/>
  <c r="L66" i="2"/>
  <c r="BM66" i="2" s="1"/>
  <c r="M66" i="2"/>
  <c r="BN66" i="2" s="1"/>
  <c r="C66" i="2"/>
  <c r="AZ66" i="2" s="1"/>
  <c r="BS58" i="2"/>
  <c r="K58" i="2"/>
  <c r="J58" i="2"/>
  <c r="N58" i="2"/>
  <c r="M58" i="2"/>
  <c r="BN58" i="2" s="1"/>
  <c r="L58" i="2"/>
  <c r="BM58" i="2" s="1"/>
  <c r="C58" i="2"/>
  <c r="AZ58" i="2" s="1"/>
  <c r="BQ50" i="2"/>
  <c r="K50" i="2"/>
  <c r="J50" i="2"/>
  <c r="N50" i="2"/>
  <c r="BC50" i="2" s="1"/>
  <c r="L50" i="2"/>
  <c r="BM50" i="2" s="1"/>
  <c r="M50" i="2"/>
  <c r="BN50" i="2" s="1"/>
  <c r="C50" i="2"/>
  <c r="J42" i="2"/>
  <c r="N42" i="2"/>
  <c r="BC42" i="2" s="1"/>
  <c r="K42" i="2"/>
  <c r="M42" i="2"/>
  <c r="BN42" i="2" s="1"/>
  <c r="L42" i="2"/>
  <c r="BM42" i="2" s="1"/>
  <c r="C42" i="2"/>
  <c r="AZ42" i="2" s="1"/>
  <c r="BR34" i="2"/>
  <c r="K34" i="2"/>
  <c r="J34" i="2"/>
  <c r="N34" i="2"/>
  <c r="BC34" i="2" s="1"/>
  <c r="L34" i="2"/>
  <c r="BM34" i="2" s="1"/>
  <c r="M34" i="2"/>
  <c r="BN34" i="2" s="1"/>
  <c r="C34" i="2"/>
  <c r="AZ34" i="2" s="1"/>
  <c r="J26" i="2"/>
  <c r="N26" i="2"/>
  <c r="K26" i="2"/>
  <c r="M26" i="2"/>
  <c r="BN26" i="2" s="1"/>
  <c r="L26" i="2"/>
  <c r="BM26" i="2" s="1"/>
  <c r="C26" i="2"/>
  <c r="AZ26" i="2" s="1"/>
  <c r="BR18" i="2"/>
  <c r="N18" i="2"/>
  <c r="BC18" i="2" s="1"/>
  <c r="L18" i="2"/>
  <c r="K18" i="2"/>
  <c r="J18" i="2"/>
  <c r="M18" i="2"/>
  <c r="C18" i="2"/>
  <c r="K10" i="2"/>
  <c r="N10" i="2"/>
  <c r="BC10" i="2" s="1"/>
  <c r="J10" i="2"/>
  <c r="M10" i="2"/>
  <c r="BN10" i="2" s="1"/>
  <c r="C10" i="2"/>
  <c r="AZ10" i="2" s="1"/>
  <c r="AY75" i="2"/>
  <c r="AY49" i="2"/>
  <c r="BQ49" i="2"/>
  <c r="BR49" i="2"/>
  <c r="AY33" i="2"/>
  <c r="BS33" i="2"/>
  <c r="AY17" i="2"/>
  <c r="BQ17" i="2"/>
  <c r="AY72" i="2"/>
  <c r="AY56" i="2"/>
  <c r="BQ56" i="2"/>
  <c r="BR56" i="2"/>
  <c r="AY48" i="2"/>
  <c r="BR48" i="2"/>
  <c r="BQ48" i="2"/>
  <c r="AY40" i="2"/>
  <c r="BR40" i="2"/>
  <c r="AY32" i="2"/>
  <c r="BR32" i="2"/>
  <c r="BQ32" i="2"/>
  <c r="AY24" i="2"/>
  <c r="BQ24" i="2"/>
  <c r="BR24" i="2"/>
  <c r="AY16" i="2"/>
  <c r="AY73" i="2"/>
  <c r="BR73" i="2"/>
  <c r="AY57" i="2"/>
  <c r="AY41" i="2"/>
  <c r="BR41" i="2"/>
  <c r="AY25" i="2"/>
  <c r="BR25" i="2"/>
  <c r="BQ25" i="2"/>
  <c r="AY64" i="2"/>
  <c r="AY71" i="2"/>
  <c r="BR71" i="2"/>
  <c r="AY63" i="2"/>
  <c r="BR63" i="2"/>
  <c r="AY55" i="2"/>
  <c r="BS55" i="2"/>
  <c r="BQ55" i="2"/>
  <c r="AY47" i="2"/>
  <c r="BR47" i="2"/>
  <c r="AY39" i="2"/>
  <c r="BR39" i="2"/>
  <c r="AY31" i="2"/>
  <c r="BR31" i="2"/>
  <c r="AY23" i="2"/>
  <c r="BQ23" i="2"/>
  <c r="AY15" i="2"/>
  <c r="AY78" i="2"/>
  <c r="BR78" i="2"/>
  <c r="AY62" i="2"/>
  <c r="BR62" i="2"/>
  <c r="AY46" i="2"/>
  <c r="BR46" i="2"/>
  <c r="BS46" i="2"/>
  <c r="AY38" i="2"/>
  <c r="BR38" i="2"/>
  <c r="BS38" i="2"/>
  <c r="AY30" i="2"/>
  <c r="BR30" i="2"/>
  <c r="AY14" i="2"/>
  <c r="AY77" i="2"/>
  <c r="BR77" i="2"/>
  <c r="AY69" i="2"/>
  <c r="AY61" i="2"/>
  <c r="BR61" i="2"/>
  <c r="AY53" i="2"/>
  <c r="BQ53" i="2"/>
  <c r="BR53" i="2"/>
  <c r="AY45" i="2"/>
  <c r="BS45" i="2"/>
  <c r="AY37" i="2"/>
  <c r="BR37" i="2"/>
  <c r="AY29" i="2"/>
  <c r="BR29" i="2"/>
  <c r="AY21" i="2"/>
  <c r="BR21" i="2"/>
  <c r="AY13" i="2"/>
  <c r="AY59" i="2"/>
  <c r="BR59" i="2"/>
  <c r="AY65" i="2"/>
  <c r="BR65" i="2"/>
  <c r="AY70" i="2"/>
  <c r="BR70" i="2"/>
  <c r="BQ70" i="2"/>
  <c r="BS70" i="2"/>
  <c r="AY54" i="2"/>
  <c r="BR54" i="2"/>
  <c r="AY22" i="2"/>
  <c r="BS22" i="2"/>
  <c r="BR22" i="2"/>
  <c r="AY76" i="2"/>
  <c r="BR76" i="2"/>
  <c r="AY68" i="2"/>
  <c r="BR68" i="2"/>
  <c r="AY60" i="2"/>
  <c r="BQ60" i="2"/>
  <c r="BR60" i="2"/>
  <c r="AY52" i="2"/>
  <c r="BR52" i="2"/>
  <c r="AY44" i="2"/>
  <c r="BQ44" i="2"/>
  <c r="BR44" i="2"/>
  <c r="AY36" i="2"/>
  <c r="BR36" i="2"/>
  <c r="AY28" i="2"/>
  <c r="BS28" i="2"/>
  <c r="BQ28" i="2"/>
  <c r="BR28" i="2"/>
  <c r="AY20" i="2"/>
  <c r="BR20" i="2"/>
  <c r="AY19" i="2"/>
  <c r="BQ19" i="2"/>
  <c r="AY67" i="2"/>
  <c r="BR67" i="2"/>
  <c r="BQ67" i="2"/>
  <c r="AY51" i="2"/>
  <c r="BS51" i="2"/>
  <c r="BR51" i="2"/>
  <c r="AY43" i="2"/>
  <c r="BQ43" i="2"/>
  <c r="AY35" i="2"/>
  <c r="BS35" i="2"/>
  <c r="BR35" i="2"/>
  <c r="AY27" i="2"/>
  <c r="BQ27" i="2"/>
  <c r="BR27" i="2"/>
  <c r="AY74" i="2"/>
  <c r="BR74" i="2"/>
  <c r="AY66" i="2"/>
  <c r="BS66" i="2"/>
  <c r="BQ66" i="2"/>
  <c r="BR66" i="2"/>
  <c r="AY58" i="2"/>
  <c r="AY50" i="2"/>
  <c r="BS50" i="2"/>
  <c r="BR50" i="2"/>
  <c r="AY42" i="2"/>
  <c r="BR42" i="2"/>
  <c r="BS42" i="2"/>
  <c r="AY34" i="2"/>
  <c r="BS34" i="2"/>
  <c r="BQ34" i="2"/>
  <c r="BQ26" i="2"/>
  <c r="AY18" i="2"/>
  <c r="BS18" i="2"/>
  <c r="BQ18" i="2"/>
  <c r="BS74" i="2"/>
  <c r="BQ74" i="2"/>
  <c r="BS77" i="2"/>
  <c r="BS73" i="2"/>
  <c r="BQ73" i="2"/>
  <c r="BS69" i="2"/>
  <c r="BQ69" i="2"/>
  <c r="BS65" i="2"/>
  <c r="BQ65" i="2"/>
  <c r="BS61" i="2"/>
  <c r="BQ61" i="2"/>
  <c r="BS57" i="2"/>
  <c r="BQ57" i="2"/>
  <c r="BS53" i="2"/>
  <c r="BS49" i="2"/>
  <c r="BQ45" i="2"/>
  <c r="BS41" i="2"/>
  <c r="BQ41" i="2"/>
  <c r="BS37" i="2"/>
  <c r="BQ37" i="2"/>
  <c r="BQ33" i="2"/>
  <c r="BN33" i="2"/>
  <c r="BS29" i="2"/>
  <c r="BQ29" i="2"/>
  <c r="BS21" i="2"/>
  <c r="BQ21" i="2"/>
  <c r="BS17" i="2"/>
  <c r="BS72" i="2"/>
  <c r="BR72" i="2"/>
  <c r="BS64" i="2"/>
  <c r="BQ64" i="2"/>
  <c r="BR64" i="2"/>
  <c r="BS60" i="2"/>
  <c r="BS56" i="2"/>
  <c r="BS52" i="2"/>
  <c r="BQ52" i="2"/>
  <c r="BS48" i="2"/>
  <c r="BI48" i="2"/>
  <c r="BS44" i="2"/>
  <c r="BS40" i="2"/>
  <c r="BS36" i="2"/>
  <c r="BS32" i="2"/>
  <c r="BS24" i="2"/>
  <c r="BS20" i="2"/>
  <c r="BQ20" i="2"/>
  <c r="BQ76" i="2"/>
  <c r="BS68" i="2"/>
  <c r="BS75" i="2"/>
  <c r="BQ75" i="2"/>
  <c r="BS71" i="2"/>
  <c r="BQ71" i="2"/>
  <c r="BS67" i="2"/>
  <c r="BS63" i="2"/>
  <c r="BQ63" i="2"/>
  <c r="BQ59" i="2"/>
  <c r="BQ51" i="2"/>
  <c r="BS47" i="2"/>
  <c r="BQ47" i="2"/>
  <c r="BS43" i="2"/>
  <c r="BR43" i="2"/>
  <c r="BS39" i="2"/>
  <c r="BQ39" i="2"/>
  <c r="BQ35" i="2"/>
  <c r="BS31" i="2"/>
  <c r="BQ31" i="2"/>
  <c r="BS27" i="2"/>
  <c r="BS23" i="2"/>
  <c r="BS19" i="2"/>
  <c r="BS15" i="2"/>
  <c r="BR15" i="2"/>
  <c r="BS78" i="2"/>
  <c r="BI70" i="2"/>
  <c r="BQ62" i="2"/>
  <c r="BQ58" i="2"/>
  <c r="BR58" i="2"/>
  <c r="BS54" i="2"/>
  <c r="BQ46" i="2"/>
  <c r="BQ42" i="2"/>
  <c r="BQ38" i="2"/>
  <c r="BS30" i="2"/>
  <c r="BQ30" i="2"/>
  <c r="BS13" i="2"/>
  <c r="BS14" i="2"/>
  <c r="BQ14" i="2"/>
  <c r="BQ78" i="2"/>
  <c r="BQ77" i="2"/>
  <c r="BS59" i="2"/>
  <c r="BJ33" i="2" l="1"/>
  <c r="BO14" i="2"/>
  <c r="CF54" i="2"/>
  <c r="BO13" i="2"/>
  <c r="BO63" i="2"/>
  <c r="BO41" i="2"/>
  <c r="CF34" i="2"/>
  <c r="CF42" i="2"/>
  <c r="CF63" i="2"/>
  <c r="CF41" i="2"/>
  <c r="CF73" i="2"/>
  <c r="CF43" i="2"/>
  <c r="CF20" i="2"/>
  <c r="CF60" i="2"/>
  <c r="CF30" i="2"/>
  <c r="CF70" i="2"/>
  <c r="CF33" i="2"/>
  <c r="CF51" i="2"/>
  <c r="CF22" i="2"/>
  <c r="CF62" i="2"/>
  <c r="CF65" i="2"/>
  <c r="CF50" i="2"/>
  <c r="CF35" i="2"/>
  <c r="CF61" i="2"/>
  <c r="CF52" i="2"/>
  <c r="CF55" i="2"/>
  <c r="CF26" i="2"/>
  <c r="CF66" i="2"/>
  <c r="CF53" i="2"/>
  <c r="CF45" i="2"/>
  <c r="BK14" i="2"/>
  <c r="CF14" i="2"/>
  <c r="CF32" i="2"/>
  <c r="CF64" i="2"/>
  <c r="CF58" i="2"/>
  <c r="CF27" i="2"/>
  <c r="CF75" i="2"/>
  <c r="CF36" i="2"/>
  <c r="CF44" i="2"/>
  <c r="CF29" i="2"/>
  <c r="CF46" i="2"/>
  <c r="CF17" i="2"/>
  <c r="CF47" i="2"/>
  <c r="CF68" i="2"/>
  <c r="CF76" i="2"/>
  <c r="CF31" i="2"/>
  <c r="CF56" i="2"/>
  <c r="CF49" i="2"/>
  <c r="CF74" i="2"/>
  <c r="CF69" i="2"/>
  <c r="CF40" i="2"/>
  <c r="CF72" i="2"/>
  <c r="CF19" i="2"/>
  <c r="CF59" i="2"/>
  <c r="CF37" i="2"/>
  <c r="CF21" i="2"/>
  <c r="CF38" i="2"/>
  <c r="CF78" i="2"/>
  <c r="CF39" i="2"/>
  <c r="CF71" i="2"/>
  <c r="CF57" i="2"/>
  <c r="CF24" i="2"/>
  <c r="CF18" i="2"/>
  <c r="CF13" i="2"/>
  <c r="CF67" i="2"/>
  <c r="CF28" i="2"/>
  <c r="CF77" i="2"/>
  <c r="CF15" i="2"/>
  <c r="CF23" i="2"/>
  <c r="CF16" i="2"/>
  <c r="CF48" i="2"/>
  <c r="CF25" i="2"/>
  <c r="BO77" i="2"/>
  <c r="BJ60" i="2"/>
  <c r="BJ25" i="2"/>
  <c r="BJ51" i="2"/>
  <c r="BO48" i="2"/>
  <c r="BJ70" i="2"/>
  <c r="BO44" i="2"/>
  <c r="BO69" i="2"/>
  <c r="BJ43" i="2"/>
  <c r="BJ61" i="2"/>
  <c r="BJ30" i="2"/>
  <c r="BO73" i="2"/>
  <c r="BJ47" i="2"/>
  <c r="BO16" i="2"/>
  <c r="BJ10" i="2"/>
  <c r="BJ58" i="2"/>
  <c r="BO54" i="2"/>
  <c r="BJ13" i="2"/>
  <c r="BO33" i="2"/>
  <c r="BJ16" i="2"/>
  <c r="BJ59" i="2"/>
  <c r="BO37" i="2"/>
  <c r="BO56" i="2"/>
  <c r="BJ49" i="2"/>
  <c r="BO21" i="2"/>
  <c r="BJ67" i="2"/>
  <c r="BD12" i="2"/>
  <c r="BE12" i="2"/>
  <c r="BO12" i="2"/>
  <c r="BO20" i="2"/>
  <c r="BJ26" i="2"/>
  <c r="BO22" i="2"/>
  <c r="BO42" i="2"/>
  <c r="BJ76" i="2"/>
  <c r="BO19" i="2"/>
  <c r="BJ63" i="2"/>
  <c r="BJ46" i="2"/>
  <c r="BJ56" i="2"/>
  <c r="BO25" i="2"/>
  <c r="BO60" i="2"/>
  <c r="BO47" i="2"/>
  <c r="BJ21" i="2"/>
  <c r="BJ31" i="2"/>
  <c r="BO51" i="2"/>
  <c r="BO78" i="2"/>
  <c r="BO64" i="2"/>
  <c r="BJ37" i="2"/>
  <c r="BO38" i="2"/>
  <c r="BJ44" i="2"/>
  <c r="BD26" i="2"/>
  <c r="BE26" i="2"/>
  <c r="BO24" i="2"/>
  <c r="BO52" i="2"/>
  <c r="BJ78" i="2"/>
  <c r="BO65" i="2"/>
  <c r="BO34" i="2"/>
  <c r="BJ28" i="2"/>
  <c r="BJ66" i="2"/>
  <c r="BJ38" i="2"/>
  <c r="BJ48" i="2"/>
  <c r="BO62" i="2"/>
  <c r="BO50" i="2"/>
  <c r="BO45" i="2"/>
  <c r="BJ73" i="2"/>
  <c r="BJ14" i="2"/>
  <c r="BO18" i="2"/>
  <c r="BJ41" i="2"/>
  <c r="BJ34" i="2"/>
  <c r="BB20" i="2"/>
  <c r="BB60" i="2"/>
  <c r="BB30" i="2"/>
  <c r="BB70" i="2"/>
  <c r="BB63" i="2"/>
  <c r="BB73" i="2"/>
  <c r="BB19" i="2"/>
  <c r="BB44" i="2"/>
  <c r="BJ74" i="2"/>
  <c r="BB22" i="2"/>
  <c r="BB62" i="2"/>
  <c r="BB65" i="2"/>
  <c r="BB40" i="2"/>
  <c r="BO70" i="2"/>
  <c r="BB54" i="2"/>
  <c r="BO30" i="2"/>
  <c r="BO43" i="2"/>
  <c r="BO10" i="2"/>
  <c r="BJ77" i="2"/>
  <c r="BO26" i="2"/>
  <c r="BC26" i="2"/>
  <c r="BO66" i="2"/>
  <c r="BC66" i="2"/>
  <c r="BO36" i="2"/>
  <c r="BC36" i="2"/>
  <c r="BO76" i="2"/>
  <c r="BC76" i="2"/>
  <c r="BO61" i="2"/>
  <c r="BC61" i="2"/>
  <c r="BO31" i="2"/>
  <c r="BC31" i="2"/>
  <c r="BB33" i="2"/>
  <c r="BO40" i="2"/>
  <c r="BC40" i="2"/>
  <c r="BO72" i="2"/>
  <c r="BC72" i="2"/>
  <c r="BB26" i="2"/>
  <c r="BO58" i="2"/>
  <c r="BC58" i="2"/>
  <c r="BB66" i="2"/>
  <c r="BO35" i="2"/>
  <c r="BC35" i="2"/>
  <c r="BO67" i="2"/>
  <c r="BC67" i="2"/>
  <c r="BO27" i="2"/>
  <c r="BC27" i="2"/>
  <c r="BO59" i="2"/>
  <c r="BC59" i="2"/>
  <c r="BO68" i="2"/>
  <c r="BC68" i="2"/>
  <c r="BB69" i="2"/>
  <c r="BK13" i="2"/>
  <c r="BB13" i="2"/>
  <c r="BB61" i="2"/>
  <c r="BO23" i="2"/>
  <c r="BC23" i="2"/>
  <c r="BO55" i="2"/>
  <c r="BC55" i="2"/>
  <c r="BB72" i="2"/>
  <c r="BO49" i="2"/>
  <c r="BC49" i="2"/>
  <c r="BB58" i="2"/>
  <c r="BO28" i="2"/>
  <c r="BC28" i="2"/>
  <c r="BB52" i="2"/>
  <c r="BO53" i="2"/>
  <c r="BC53" i="2"/>
  <c r="BB55" i="2"/>
  <c r="BO57" i="2"/>
  <c r="BC57" i="2"/>
  <c r="BB50" i="2"/>
  <c r="BB35" i="2"/>
  <c r="BB27" i="2"/>
  <c r="BB75" i="2"/>
  <c r="BB53" i="2"/>
  <c r="BO29" i="2"/>
  <c r="BC29" i="2"/>
  <c r="BB45" i="2"/>
  <c r="BB14" i="2"/>
  <c r="BB41" i="2"/>
  <c r="BB32" i="2"/>
  <c r="BB64" i="2"/>
  <c r="BB36" i="2"/>
  <c r="BB29" i="2"/>
  <c r="BB46" i="2"/>
  <c r="BB17" i="2"/>
  <c r="BB47" i="2"/>
  <c r="BB67" i="2"/>
  <c r="BB59" i="2"/>
  <c r="BB68" i="2"/>
  <c r="BB76" i="2"/>
  <c r="BB31" i="2"/>
  <c r="BO39" i="2"/>
  <c r="BC39" i="2"/>
  <c r="BO71" i="2"/>
  <c r="BC71" i="2"/>
  <c r="BB56" i="2"/>
  <c r="BB49" i="2"/>
  <c r="BB34" i="2"/>
  <c r="BB42" i="2"/>
  <c r="BO74" i="2"/>
  <c r="BC74" i="2"/>
  <c r="BB37" i="2"/>
  <c r="BB21" i="2"/>
  <c r="BB38" i="2"/>
  <c r="BB78" i="2"/>
  <c r="BB39" i="2"/>
  <c r="BB71" i="2"/>
  <c r="BB57" i="2"/>
  <c r="BB24" i="2"/>
  <c r="BB18" i="2"/>
  <c r="BB74" i="2"/>
  <c r="BB51" i="2"/>
  <c r="BB43" i="2"/>
  <c r="BB28" i="2"/>
  <c r="BB77" i="2"/>
  <c r="BB15" i="2"/>
  <c r="BB23" i="2"/>
  <c r="BB16" i="2"/>
  <c r="BB48" i="2"/>
  <c r="BB25" i="2"/>
  <c r="BJ62" i="2"/>
  <c r="BI47" i="2"/>
  <c r="BJ32" i="2"/>
  <c r="BJ27" i="2"/>
  <c r="BJ65" i="2"/>
  <c r="BJ35" i="2"/>
  <c r="BI25" i="2"/>
  <c r="BJ53" i="2"/>
  <c r="BJ29" i="2"/>
  <c r="BJ12" i="2"/>
  <c r="BJ71" i="2"/>
  <c r="BJ42" i="2"/>
  <c r="BJ64" i="2"/>
  <c r="BJ22" i="2"/>
  <c r="AZ22" i="2"/>
  <c r="BJ19" i="2"/>
  <c r="AZ19" i="2"/>
  <c r="BJ11" i="2"/>
  <c r="AZ11" i="2"/>
  <c r="BJ75" i="2"/>
  <c r="AZ75" i="2"/>
  <c r="BJ36" i="2"/>
  <c r="AZ36" i="2"/>
  <c r="BJ17" i="2"/>
  <c r="AZ17" i="2"/>
  <c r="BJ68" i="2"/>
  <c r="AZ68" i="2"/>
  <c r="BJ23" i="2"/>
  <c r="AZ23" i="2"/>
  <c r="BJ18" i="2"/>
  <c r="AZ18" i="2"/>
  <c r="BJ55" i="2"/>
  <c r="AZ55" i="2"/>
  <c r="BJ57" i="2"/>
  <c r="AZ57" i="2"/>
  <c r="BJ69" i="2"/>
  <c r="AZ69" i="2"/>
  <c r="BJ40" i="2"/>
  <c r="AZ40" i="2"/>
  <c r="BJ50" i="2"/>
  <c r="AZ50" i="2"/>
  <c r="BJ45" i="2"/>
  <c r="AZ45" i="2"/>
  <c r="BJ72" i="2"/>
  <c r="AZ72" i="2"/>
  <c r="BI38" i="2"/>
  <c r="BI26" i="2"/>
  <c r="BA34" i="2"/>
  <c r="BA66" i="2"/>
  <c r="BA28" i="2"/>
  <c r="BA60" i="2"/>
  <c r="BA37" i="2"/>
  <c r="BA24" i="2"/>
  <c r="BA64" i="2"/>
  <c r="BA75" i="2"/>
  <c r="BA36" i="2"/>
  <c r="BA68" i="2"/>
  <c r="BA53" i="2"/>
  <c r="BA29" i="2"/>
  <c r="BA22" i="2"/>
  <c r="BA54" i="2"/>
  <c r="BA17" i="2"/>
  <c r="BA39" i="2"/>
  <c r="BA71" i="2"/>
  <c r="BA57" i="2"/>
  <c r="BA32" i="2"/>
  <c r="BA18" i="2"/>
  <c r="BA74" i="2"/>
  <c r="BA72" i="2"/>
  <c r="BA42" i="2"/>
  <c r="BA19" i="2"/>
  <c r="BA69" i="2"/>
  <c r="BA30" i="2"/>
  <c r="BA62" i="2"/>
  <c r="BA41" i="2"/>
  <c r="BA23" i="2"/>
  <c r="BA47" i="2"/>
  <c r="BA40" i="2"/>
  <c r="BA25" i="2"/>
  <c r="BA50" i="2"/>
  <c r="BA44" i="2"/>
  <c r="BA76" i="2"/>
  <c r="BA45" i="2"/>
  <c r="BA31" i="2"/>
  <c r="BA48" i="2"/>
  <c r="BA35" i="2"/>
  <c r="BA51" i="2"/>
  <c r="BA27" i="2"/>
  <c r="BA43" i="2"/>
  <c r="BA20" i="2"/>
  <c r="BA61" i="2"/>
  <c r="BA38" i="2"/>
  <c r="BA70" i="2"/>
  <c r="BA65" i="2"/>
  <c r="BA55" i="2"/>
  <c r="BA16" i="2"/>
  <c r="BA49" i="2"/>
  <c r="BA58" i="2"/>
  <c r="BA52" i="2"/>
  <c r="BA13" i="2"/>
  <c r="BA56" i="2"/>
  <c r="BA26" i="2"/>
  <c r="BA67" i="2"/>
  <c r="BA59" i="2"/>
  <c r="BA21" i="2"/>
  <c r="BA77" i="2"/>
  <c r="BA14" i="2"/>
  <c r="BA46" i="2"/>
  <c r="BA78" i="2"/>
  <c r="BA15" i="2"/>
  <c r="BA63" i="2"/>
  <c r="BA33" i="2"/>
  <c r="BA73" i="2"/>
  <c r="BI21" i="2"/>
  <c r="BI34" i="2"/>
  <c r="BI28" i="2"/>
  <c r="BI45" i="2"/>
  <c r="BI16" i="2"/>
  <c r="BI27" i="2"/>
  <c r="BI76" i="2"/>
  <c r="BI77" i="2"/>
  <c r="BI15" i="2"/>
  <c r="BI50" i="2"/>
  <c r="BI51" i="2"/>
  <c r="BI44" i="2"/>
  <c r="BI54" i="2"/>
  <c r="BI29" i="2"/>
  <c r="BI63" i="2"/>
  <c r="BI24" i="2"/>
  <c r="BI17" i="2"/>
  <c r="BI49" i="2"/>
  <c r="BI31" i="2"/>
  <c r="BI32" i="2"/>
  <c r="BI59" i="2"/>
  <c r="BI43" i="2"/>
  <c r="BI20" i="2"/>
  <c r="BI60" i="2"/>
  <c r="BI65" i="2"/>
  <c r="BI13" i="2"/>
  <c r="BI61" i="2"/>
  <c r="BI14" i="2"/>
  <c r="BI23" i="2"/>
  <c r="BI39" i="2"/>
  <c r="BI64" i="2"/>
  <c r="BI41" i="2"/>
  <c r="BI72" i="2"/>
  <c r="BI74" i="2"/>
  <c r="BI36" i="2"/>
  <c r="BI62" i="2"/>
  <c r="BI73" i="2"/>
  <c r="BI40" i="2"/>
  <c r="BI75" i="2"/>
  <c r="BI67" i="2"/>
  <c r="BI22" i="2"/>
  <c r="BI78" i="2"/>
  <c r="BI57" i="2"/>
  <c r="BI18" i="2"/>
  <c r="BI42" i="2"/>
  <c r="BI52" i="2"/>
  <c r="BI37" i="2"/>
  <c r="BI69" i="2"/>
  <c r="BI55" i="2"/>
  <c r="BI56" i="2"/>
  <c r="BI33" i="2"/>
  <c r="BI58" i="2"/>
  <c r="BI66" i="2"/>
  <c r="BI35" i="2"/>
  <c r="BI68" i="2"/>
  <c r="BI53" i="2"/>
  <c r="BI30" i="2"/>
  <c r="BI46" i="2"/>
  <c r="BI71" i="2"/>
  <c r="CE54" i="2"/>
  <c r="CE15" i="2"/>
  <c r="CE74" i="2"/>
  <c r="CE76" i="2"/>
  <c r="CE45" i="2"/>
  <c r="CE46" i="2"/>
  <c r="CE42" i="2"/>
  <c r="CE58" i="2"/>
  <c r="CE30" i="2"/>
  <c r="CE18" i="2"/>
  <c r="CE13" i="2"/>
  <c r="CE59" i="2"/>
  <c r="BJ54" i="2"/>
  <c r="CE26" i="2"/>
  <c r="CE51" i="2"/>
  <c r="CE44" i="2"/>
  <c r="CE65" i="2"/>
  <c r="CE78" i="2"/>
  <c r="CE71" i="2"/>
  <c r="CE32" i="2"/>
  <c r="CE75" i="2"/>
  <c r="CE35" i="2"/>
  <c r="CE43" i="2"/>
  <c r="CE21" i="2"/>
  <c r="CE62" i="2"/>
  <c r="CE63" i="2"/>
  <c r="CE64" i="2"/>
  <c r="CE24" i="2"/>
  <c r="CE49" i="2"/>
  <c r="CE20" i="2"/>
  <c r="CE77" i="2"/>
  <c r="CE55" i="2"/>
  <c r="CE16" i="2"/>
  <c r="CE33" i="2"/>
  <c r="CE66" i="2"/>
  <c r="CE60" i="2"/>
  <c r="CE61" i="2"/>
  <c r="CE38" i="2"/>
  <c r="CE14" i="2"/>
  <c r="CE39" i="2"/>
  <c r="CE57" i="2"/>
  <c r="CE72" i="2"/>
  <c r="CE28" i="2"/>
  <c r="CE70" i="2"/>
  <c r="CE69" i="2"/>
  <c r="CE23" i="2"/>
  <c r="CE47" i="2"/>
  <c r="CE52" i="2"/>
  <c r="CE22" i="2"/>
  <c r="CE29" i="2"/>
  <c r="CE25" i="2"/>
  <c r="CE48" i="2"/>
  <c r="CE19" i="2"/>
  <c r="CE36" i="2"/>
  <c r="CE68" i="2"/>
  <c r="CE37" i="2"/>
  <c r="CE41" i="2"/>
  <c r="CE73" i="2"/>
  <c r="CE40" i="2"/>
  <c r="CE17" i="2"/>
  <c r="BO46" i="2"/>
  <c r="BJ39" i="2"/>
  <c r="BJ15" i="2"/>
  <c r="BJ20" i="2"/>
  <c r="BJ24" i="2"/>
  <c r="BN48" i="2"/>
  <c r="BJ52" i="2"/>
  <c r="BM29" i="2"/>
  <c r="BR55" i="2"/>
  <c r="BR33" i="2"/>
  <c r="CE34" i="2"/>
  <c r="CE50" i="2"/>
  <c r="CE27" i="2"/>
  <c r="CE67" i="2"/>
  <c r="CE53" i="2"/>
  <c r="CE31" i="2"/>
  <c r="CE56" i="2"/>
  <c r="BN18" i="2"/>
  <c r="BO75" i="2"/>
  <c r="BO32" i="2"/>
  <c r="B6" i="39"/>
  <c r="C9" i="31"/>
  <c r="C10" i="31"/>
  <c r="C11" i="31"/>
  <c r="C12" i="31"/>
  <c r="C13" i="31"/>
  <c r="C14" i="31"/>
  <c r="C15" i="31"/>
  <c r="B9" i="31"/>
  <c r="B10" i="31"/>
  <c r="B11" i="31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33" i="31"/>
  <c r="B34" i="31"/>
  <c r="B35" i="31"/>
  <c r="B36" i="31"/>
  <c r="B37" i="31"/>
  <c r="B38" i="31"/>
  <c r="B39" i="31"/>
  <c r="B40" i="31"/>
  <c r="B41" i="31"/>
  <c r="B42" i="31"/>
  <c r="B43" i="31"/>
  <c r="B44" i="31"/>
  <c r="B45" i="31"/>
  <c r="B46" i="31"/>
  <c r="B47" i="31"/>
  <c r="B48" i="31"/>
  <c r="B49" i="31"/>
  <c r="B50" i="31"/>
  <c r="B51" i="31"/>
  <c r="B52" i="31"/>
  <c r="B53" i="31"/>
  <c r="B54" i="31"/>
  <c r="B55" i="31"/>
  <c r="B56" i="31"/>
  <c r="B57" i="31"/>
  <c r="B58" i="31"/>
  <c r="B59" i="31"/>
  <c r="B60" i="31"/>
  <c r="B61" i="31"/>
  <c r="B62" i="31"/>
  <c r="B63" i="31"/>
  <c r="B64" i="31"/>
  <c r="B65" i="31"/>
  <c r="B66" i="31"/>
  <c r="B67" i="31"/>
  <c r="B68" i="31"/>
  <c r="B69" i="31"/>
  <c r="B70" i="31"/>
  <c r="B71" i="31"/>
  <c r="B72" i="31"/>
  <c r="B73" i="31"/>
  <c r="B74" i="31"/>
  <c r="B75" i="31"/>
  <c r="B76" i="31"/>
  <c r="B77" i="31"/>
  <c r="B8" i="31"/>
  <c r="C8" i="31"/>
  <c r="E15" i="31" l="1"/>
  <c r="D15" i="31"/>
  <c r="F15" i="31"/>
  <c r="F14" i="31"/>
  <c r="E14" i="31"/>
  <c r="D14" i="31"/>
  <c r="E13" i="31"/>
  <c r="F13" i="31"/>
  <c r="D13" i="31"/>
  <c r="F12" i="31"/>
  <c r="D12" i="31"/>
  <c r="E12" i="31"/>
  <c r="F11" i="31"/>
  <c r="AA31" i="38"/>
  <c r="AA32" i="38"/>
  <c r="AA33" i="38"/>
  <c r="AA34" i="38"/>
  <c r="AA35" i="38"/>
  <c r="AA36" i="38"/>
  <c r="AA37" i="38"/>
  <c r="AA38" i="38"/>
  <c r="AA39" i="38"/>
  <c r="AA40" i="38"/>
  <c r="AA41" i="38"/>
  <c r="AA42" i="38"/>
  <c r="AA43" i="38"/>
  <c r="AA44" i="38"/>
  <c r="AA45" i="38"/>
  <c r="AA46" i="38"/>
  <c r="AA47" i="38"/>
  <c r="AA48" i="38"/>
  <c r="AA49" i="38"/>
  <c r="AA50" i="38"/>
  <c r="AA51" i="38"/>
  <c r="AA52" i="38"/>
  <c r="AA53" i="38"/>
  <c r="AA54" i="38"/>
  <c r="AA55" i="38"/>
  <c r="AA56" i="38"/>
  <c r="AA57" i="38"/>
  <c r="AA58" i="38"/>
  <c r="AA59" i="38"/>
  <c r="AA60" i="38"/>
  <c r="AA61" i="38"/>
  <c r="AA62" i="38"/>
  <c r="AA63" i="38"/>
  <c r="AA64" i="38"/>
  <c r="AA65" i="38"/>
  <c r="AA66" i="38"/>
  <c r="AA67" i="38"/>
  <c r="AA68" i="38"/>
  <c r="AA69" i="38"/>
  <c r="AA70" i="38"/>
  <c r="AA71" i="38"/>
  <c r="AA72" i="38"/>
  <c r="AA73" i="38"/>
  <c r="AA74" i="38"/>
  <c r="AA75" i="38"/>
  <c r="AA76" i="38"/>
  <c r="AA77" i="38"/>
  <c r="AA78" i="38"/>
  <c r="AA79" i="38"/>
  <c r="AA80" i="38"/>
  <c r="AA81" i="38"/>
  <c r="AA82" i="38"/>
  <c r="AA83" i="38"/>
  <c r="AA84" i="38"/>
  <c r="AA85" i="38"/>
  <c r="AA86" i="38"/>
  <c r="AA87" i="38"/>
  <c r="AA88" i="38"/>
  <c r="AA89" i="38"/>
  <c r="AA90" i="38"/>
  <c r="AA91" i="38"/>
  <c r="AA92" i="38"/>
  <c r="AA93" i="38"/>
  <c r="AA94" i="38"/>
  <c r="AA95" i="38"/>
  <c r="AA96" i="38"/>
  <c r="AA97" i="38"/>
  <c r="AA98" i="38"/>
  <c r="AA99" i="38"/>
  <c r="AA100" i="38"/>
  <c r="AA101" i="38"/>
  <c r="AA102" i="38"/>
  <c r="AA103" i="38"/>
  <c r="AA104" i="38"/>
  <c r="AA105" i="38"/>
  <c r="AA106" i="38"/>
  <c r="AA107" i="38"/>
  <c r="AA108" i="38"/>
  <c r="AA109" i="38"/>
  <c r="AA110" i="38"/>
  <c r="AA111" i="38"/>
  <c r="AA112" i="38"/>
  <c r="AA113" i="38"/>
  <c r="AA114" i="38"/>
  <c r="AA115" i="38"/>
  <c r="AA116" i="38"/>
  <c r="AA117" i="38"/>
  <c r="AA118" i="38"/>
  <c r="AA119" i="38"/>
  <c r="AA120" i="38"/>
  <c r="AA121" i="38"/>
  <c r="AA122" i="38"/>
  <c r="AA123" i="38"/>
  <c r="AA124" i="38"/>
  <c r="AA125" i="38"/>
  <c r="AA126" i="38"/>
  <c r="AA127" i="38"/>
  <c r="AA128" i="38"/>
  <c r="AA129" i="38"/>
  <c r="AA130" i="38"/>
  <c r="AA131" i="38"/>
  <c r="AA132" i="38"/>
  <c r="AA133" i="38"/>
  <c r="AA134" i="38"/>
  <c r="AA135" i="38"/>
  <c r="AA136" i="38"/>
  <c r="AA137" i="38"/>
  <c r="AA138" i="38"/>
  <c r="AA139" i="38"/>
  <c r="AA140" i="38"/>
  <c r="AA30" i="38"/>
  <c r="AK79" i="2"/>
  <c r="D191" i="40" s="1"/>
  <c r="AJ79" i="2"/>
  <c r="D179" i="40" s="1"/>
  <c r="AI79" i="2"/>
  <c r="D167" i="40" s="1"/>
  <c r="AH79" i="2"/>
  <c r="E79" i="2"/>
  <c r="D98" i="40" s="1"/>
  <c r="D79" i="2"/>
  <c r="X32" i="38"/>
  <c r="X33" i="38"/>
  <c r="X34" i="38"/>
  <c r="X35" i="38"/>
  <c r="X36" i="38"/>
  <c r="X37" i="38"/>
  <c r="X38" i="38"/>
  <c r="X39" i="38"/>
  <c r="X40" i="38"/>
  <c r="X41" i="38"/>
  <c r="X42" i="38"/>
  <c r="X43" i="38"/>
  <c r="X44" i="38"/>
  <c r="X45" i="38"/>
  <c r="X46" i="38"/>
  <c r="X47" i="38"/>
  <c r="X48" i="38"/>
  <c r="X49" i="38"/>
  <c r="X50" i="38"/>
  <c r="X51" i="38"/>
  <c r="X52" i="38"/>
  <c r="X53" i="38"/>
  <c r="X54" i="38"/>
  <c r="X55" i="38"/>
  <c r="X56" i="38"/>
  <c r="X57" i="38"/>
  <c r="X58" i="38"/>
  <c r="X59" i="38"/>
  <c r="X60" i="38"/>
  <c r="X61" i="38"/>
  <c r="X62" i="38"/>
  <c r="X63" i="38"/>
  <c r="X64" i="38"/>
  <c r="X65" i="38"/>
  <c r="X66" i="38"/>
  <c r="X67" i="38"/>
  <c r="X68" i="38"/>
  <c r="X69" i="38"/>
  <c r="X70" i="38"/>
  <c r="X71" i="38"/>
  <c r="X72" i="38"/>
  <c r="X73" i="38"/>
  <c r="X74" i="38"/>
  <c r="X75" i="38"/>
  <c r="X76" i="38"/>
  <c r="X77" i="38"/>
  <c r="X78" i="38"/>
  <c r="X79" i="38"/>
  <c r="X80" i="38"/>
  <c r="X81" i="38"/>
  <c r="X82" i="38"/>
  <c r="X83" i="38"/>
  <c r="X84" i="38"/>
  <c r="X85" i="38"/>
  <c r="X86" i="38"/>
  <c r="X87" i="38"/>
  <c r="X88" i="38"/>
  <c r="X89" i="38"/>
  <c r="X90" i="38"/>
  <c r="X91" i="38"/>
  <c r="X92" i="38"/>
  <c r="X93" i="38"/>
  <c r="X94" i="38"/>
  <c r="X95" i="38"/>
  <c r="X96" i="38"/>
  <c r="X97" i="38"/>
  <c r="X98" i="38"/>
  <c r="X99" i="38"/>
  <c r="X100" i="38"/>
  <c r="X101" i="38"/>
  <c r="X102" i="38"/>
  <c r="X103" i="38"/>
  <c r="X104" i="38"/>
  <c r="X105" i="38"/>
  <c r="X106" i="38"/>
  <c r="X107" i="38"/>
  <c r="X108" i="38"/>
  <c r="X109" i="38"/>
  <c r="X110" i="38"/>
  <c r="X111" i="38"/>
  <c r="X112" i="38"/>
  <c r="X113" i="38"/>
  <c r="X114" i="38"/>
  <c r="X115" i="38"/>
  <c r="X116" i="38"/>
  <c r="X117" i="38"/>
  <c r="X118" i="38"/>
  <c r="X119" i="38"/>
  <c r="X120" i="38"/>
  <c r="X121" i="38"/>
  <c r="X122" i="38"/>
  <c r="X123" i="38"/>
  <c r="X124" i="38"/>
  <c r="X125" i="38"/>
  <c r="X126" i="38"/>
  <c r="X127" i="38"/>
  <c r="X128" i="38"/>
  <c r="X129" i="38"/>
  <c r="X130" i="38"/>
  <c r="X131" i="38"/>
  <c r="X132" i="38"/>
  <c r="X133" i="38"/>
  <c r="X134" i="38"/>
  <c r="X135" i="38"/>
  <c r="X136" i="38"/>
  <c r="X137" i="38"/>
  <c r="X138" i="38"/>
  <c r="X139" i="38"/>
  <c r="X140" i="38"/>
  <c r="X31" i="38"/>
  <c r="X30" i="38"/>
  <c r="D155" i="40" l="1"/>
  <c r="D70" i="40" s="1"/>
  <c r="BJ1" i="2"/>
  <c r="D90" i="40"/>
  <c r="BJ2" i="2"/>
  <c r="D82" i="40"/>
  <c r="AA28" i="38"/>
  <c r="K2" i="38" s="1"/>
  <c r="A9" i="2"/>
  <c r="AE9" i="2" s="1"/>
  <c r="R140" i="38"/>
  <c r="U140" i="38" s="1"/>
  <c r="L140" i="38"/>
  <c r="W140" i="38" s="1"/>
  <c r="AD140" i="38" s="1"/>
  <c r="R139" i="38"/>
  <c r="U139" i="38" s="1"/>
  <c r="L139" i="38"/>
  <c r="W139" i="38" s="1"/>
  <c r="AD139" i="38" s="1"/>
  <c r="R138" i="38"/>
  <c r="U138" i="38" s="1"/>
  <c r="L138" i="38"/>
  <c r="W138" i="38" s="1"/>
  <c r="AD138" i="38" s="1"/>
  <c r="R137" i="38"/>
  <c r="U137" i="38" s="1"/>
  <c r="L137" i="38"/>
  <c r="W137" i="38" s="1"/>
  <c r="AD137" i="38" s="1"/>
  <c r="R136" i="38"/>
  <c r="U136" i="38" s="1"/>
  <c r="L136" i="38"/>
  <c r="W136" i="38" s="1"/>
  <c r="AD136" i="38" s="1"/>
  <c r="R135" i="38"/>
  <c r="U135" i="38" s="1"/>
  <c r="L135" i="38"/>
  <c r="W135" i="38" s="1"/>
  <c r="AD135" i="38" s="1"/>
  <c r="R134" i="38"/>
  <c r="U134" i="38" s="1"/>
  <c r="L134" i="38"/>
  <c r="W134" i="38" s="1"/>
  <c r="AD134" i="38" s="1"/>
  <c r="R133" i="38"/>
  <c r="U133" i="38" s="1"/>
  <c r="L133" i="38"/>
  <c r="W133" i="38" s="1"/>
  <c r="AD133" i="38" s="1"/>
  <c r="R132" i="38"/>
  <c r="U132" i="38" s="1"/>
  <c r="L132" i="38"/>
  <c r="W132" i="38" s="1"/>
  <c r="AD132" i="38" s="1"/>
  <c r="R131" i="38"/>
  <c r="U131" i="38" s="1"/>
  <c r="L131" i="38"/>
  <c r="W131" i="38" s="1"/>
  <c r="AD131" i="38" s="1"/>
  <c r="R130" i="38"/>
  <c r="U130" i="38" s="1"/>
  <c r="L130" i="38"/>
  <c r="W130" i="38" s="1"/>
  <c r="AD130" i="38" s="1"/>
  <c r="R129" i="38"/>
  <c r="U129" i="38" s="1"/>
  <c r="L129" i="38"/>
  <c r="W129" i="38" s="1"/>
  <c r="AD129" i="38" s="1"/>
  <c r="R128" i="38"/>
  <c r="U128" i="38" s="1"/>
  <c r="L128" i="38"/>
  <c r="W128" i="38" s="1"/>
  <c r="AD128" i="38" s="1"/>
  <c r="R127" i="38"/>
  <c r="U127" i="38" s="1"/>
  <c r="L127" i="38"/>
  <c r="W127" i="38" s="1"/>
  <c r="AD127" i="38" s="1"/>
  <c r="R126" i="38"/>
  <c r="U126" i="38" s="1"/>
  <c r="L126" i="38"/>
  <c r="W126" i="38" s="1"/>
  <c r="AD126" i="38" s="1"/>
  <c r="R125" i="38"/>
  <c r="U125" i="38" s="1"/>
  <c r="L125" i="38"/>
  <c r="W125" i="38" s="1"/>
  <c r="AD125" i="38" s="1"/>
  <c r="R124" i="38"/>
  <c r="U124" i="38" s="1"/>
  <c r="L124" i="38"/>
  <c r="W124" i="38" s="1"/>
  <c r="AD124" i="38" s="1"/>
  <c r="R123" i="38"/>
  <c r="U123" i="38" s="1"/>
  <c r="L123" i="38"/>
  <c r="W123" i="38" s="1"/>
  <c r="AD123" i="38" s="1"/>
  <c r="R122" i="38"/>
  <c r="U122" i="38" s="1"/>
  <c r="L122" i="38"/>
  <c r="W122" i="38" s="1"/>
  <c r="AD122" i="38" s="1"/>
  <c r="R121" i="38"/>
  <c r="U121" i="38" s="1"/>
  <c r="L121" i="38"/>
  <c r="W121" i="38" s="1"/>
  <c r="AD121" i="38" s="1"/>
  <c r="R120" i="38"/>
  <c r="U120" i="38" s="1"/>
  <c r="L120" i="38"/>
  <c r="W120" i="38" s="1"/>
  <c r="AD120" i="38" s="1"/>
  <c r="R119" i="38"/>
  <c r="U119" i="38" s="1"/>
  <c r="L119" i="38"/>
  <c r="W119" i="38" s="1"/>
  <c r="AD119" i="38" s="1"/>
  <c r="R118" i="38"/>
  <c r="U118" i="38" s="1"/>
  <c r="L118" i="38"/>
  <c r="W118" i="38" s="1"/>
  <c r="AD118" i="38" s="1"/>
  <c r="R117" i="38"/>
  <c r="U117" i="38" s="1"/>
  <c r="L117" i="38"/>
  <c r="W117" i="38" s="1"/>
  <c r="AD117" i="38" s="1"/>
  <c r="R116" i="38"/>
  <c r="U116" i="38" s="1"/>
  <c r="L116" i="38"/>
  <c r="W116" i="38" s="1"/>
  <c r="AD116" i="38" s="1"/>
  <c r="R115" i="38"/>
  <c r="U115" i="38" s="1"/>
  <c r="L115" i="38"/>
  <c r="W115" i="38" s="1"/>
  <c r="AD115" i="38" s="1"/>
  <c r="R114" i="38"/>
  <c r="U114" i="38" s="1"/>
  <c r="L114" i="38"/>
  <c r="W114" i="38" s="1"/>
  <c r="AD114" i="38" s="1"/>
  <c r="R113" i="38"/>
  <c r="U113" i="38" s="1"/>
  <c r="L113" i="38"/>
  <c r="W113" i="38" s="1"/>
  <c r="AD113" i="38" s="1"/>
  <c r="R112" i="38"/>
  <c r="U112" i="38" s="1"/>
  <c r="L112" i="38"/>
  <c r="W112" i="38" s="1"/>
  <c r="AD112" i="38" s="1"/>
  <c r="R111" i="38"/>
  <c r="U111" i="38" s="1"/>
  <c r="L111" i="38"/>
  <c r="W111" i="38" s="1"/>
  <c r="AD111" i="38" s="1"/>
  <c r="R110" i="38"/>
  <c r="U110" i="38" s="1"/>
  <c r="L110" i="38"/>
  <c r="W110" i="38" s="1"/>
  <c r="AD110" i="38" s="1"/>
  <c r="R109" i="38"/>
  <c r="U109" i="38" s="1"/>
  <c r="L109" i="38"/>
  <c r="W109" i="38" s="1"/>
  <c r="AD109" i="38" s="1"/>
  <c r="R108" i="38"/>
  <c r="U108" i="38" s="1"/>
  <c r="L108" i="38"/>
  <c r="W108" i="38" s="1"/>
  <c r="AD108" i="38" s="1"/>
  <c r="R107" i="38"/>
  <c r="U107" i="38" s="1"/>
  <c r="L107" i="38"/>
  <c r="W107" i="38" s="1"/>
  <c r="AD107" i="38" s="1"/>
  <c r="R106" i="38"/>
  <c r="U106" i="38" s="1"/>
  <c r="L106" i="38"/>
  <c r="W106" i="38" s="1"/>
  <c r="AD106" i="38" s="1"/>
  <c r="R105" i="38"/>
  <c r="U105" i="38" s="1"/>
  <c r="L105" i="38"/>
  <c r="W105" i="38" s="1"/>
  <c r="AD105" i="38" s="1"/>
  <c r="R104" i="38"/>
  <c r="U104" i="38" s="1"/>
  <c r="L104" i="38"/>
  <c r="W104" i="38" s="1"/>
  <c r="AD104" i="38" s="1"/>
  <c r="R103" i="38"/>
  <c r="U103" i="38" s="1"/>
  <c r="L103" i="38"/>
  <c r="W103" i="38" s="1"/>
  <c r="AD103" i="38" s="1"/>
  <c r="R102" i="38"/>
  <c r="U102" i="38" s="1"/>
  <c r="L102" i="38"/>
  <c r="W102" i="38" s="1"/>
  <c r="AD102" i="38" s="1"/>
  <c r="R101" i="38"/>
  <c r="U101" i="38" s="1"/>
  <c r="L101" i="38"/>
  <c r="W101" i="38" s="1"/>
  <c r="AD101" i="38" s="1"/>
  <c r="R100" i="38"/>
  <c r="U100" i="38" s="1"/>
  <c r="L100" i="38"/>
  <c r="W100" i="38" s="1"/>
  <c r="AD100" i="38" s="1"/>
  <c r="R99" i="38"/>
  <c r="U99" i="38" s="1"/>
  <c r="L99" i="38"/>
  <c r="W99" i="38" s="1"/>
  <c r="AD99" i="38" s="1"/>
  <c r="R98" i="38"/>
  <c r="U98" i="38" s="1"/>
  <c r="L98" i="38"/>
  <c r="W98" i="38" s="1"/>
  <c r="AD98" i="38" s="1"/>
  <c r="R97" i="38"/>
  <c r="U97" i="38" s="1"/>
  <c r="L97" i="38"/>
  <c r="W97" i="38" s="1"/>
  <c r="AD97" i="38" s="1"/>
  <c r="R96" i="38"/>
  <c r="U96" i="38" s="1"/>
  <c r="L96" i="38"/>
  <c r="W96" i="38" s="1"/>
  <c r="AD96" i="38" s="1"/>
  <c r="R95" i="38"/>
  <c r="U95" i="38" s="1"/>
  <c r="L95" i="38"/>
  <c r="W95" i="38" s="1"/>
  <c r="AD95" i="38" s="1"/>
  <c r="R94" i="38"/>
  <c r="U94" i="38" s="1"/>
  <c r="L94" i="38"/>
  <c r="W94" i="38" s="1"/>
  <c r="AD94" i="38" s="1"/>
  <c r="R93" i="38"/>
  <c r="U93" i="38" s="1"/>
  <c r="L93" i="38"/>
  <c r="W93" i="38" s="1"/>
  <c r="AD93" i="38" s="1"/>
  <c r="R92" i="38"/>
  <c r="U92" i="38" s="1"/>
  <c r="L92" i="38"/>
  <c r="W92" i="38" s="1"/>
  <c r="AD92" i="38" s="1"/>
  <c r="R91" i="38"/>
  <c r="U91" i="38" s="1"/>
  <c r="L91" i="38"/>
  <c r="W91" i="38" s="1"/>
  <c r="AD91" i="38" s="1"/>
  <c r="R90" i="38"/>
  <c r="U90" i="38" s="1"/>
  <c r="L90" i="38"/>
  <c r="W90" i="38" s="1"/>
  <c r="AD90" i="38" s="1"/>
  <c r="R89" i="38"/>
  <c r="U89" i="38" s="1"/>
  <c r="L89" i="38"/>
  <c r="W89" i="38" s="1"/>
  <c r="AD89" i="38" s="1"/>
  <c r="R88" i="38"/>
  <c r="U88" i="38" s="1"/>
  <c r="L88" i="38"/>
  <c r="W88" i="38" s="1"/>
  <c r="AD88" i="38" s="1"/>
  <c r="R87" i="38"/>
  <c r="U87" i="38" s="1"/>
  <c r="L87" i="38"/>
  <c r="W87" i="38" s="1"/>
  <c r="AD87" i="38" s="1"/>
  <c r="R86" i="38"/>
  <c r="U86" i="38" s="1"/>
  <c r="L86" i="38"/>
  <c r="W86" i="38" s="1"/>
  <c r="AD86" i="38" s="1"/>
  <c r="R85" i="38"/>
  <c r="U85" i="38" s="1"/>
  <c r="L85" i="38"/>
  <c r="W85" i="38" s="1"/>
  <c r="AD85" i="38" s="1"/>
  <c r="R84" i="38"/>
  <c r="U84" i="38" s="1"/>
  <c r="L84" i="38"/>
  <c r="W84" i="38" s="1"/>
  <c r="AD84" i="38" s="1"/>
  <c r="R83" i="38"/>
  <c r="U83" i="38" s="1"/>
  <c r="L83" i="38"/>
  <c r="W83" i="38" s="1"/>
  <c r="AD83" i="38" s="1"/>
  <c r="R82" i="38"/>
  <c r="U82" i="38" s="1"/>
  <c r="L82" i="38"/>
  <c r="W82" i="38" s="1"/>
  <c r="AD82" i="38" s="1"/>
  <c r="R81" i="38"/>
  <c r="U81" i="38" s="1"/>
  <c r="L81" i="38"/>
  <c r="W81" i="38" s="1"/>
  <c r="AD81" i="38" s="1"/>
  <c r="R80" i="38"/>
  <c r="U80" i="38" s="1"/>
  <c r="L80" i="38"/>
  <c r="W80" i="38" s="1"/>
  <c r="AD80" i="38" s="1"/>
  <c r="R79" i="38"/>
  <c r="U79" i="38" s="1"/>
  <c r="L79" i="38"/>
  <c r="W79" i="38" s="1"/>
  <c r="AD79" i="38" s="1"/>
  <c r="R78" i="38"/>
  <c r="U78" i="38" s="1"/>
  <c r="L78" i="38"/>
  <c r="W78" i="38" s="1"/>
  <c r="AD78" i="38" s="1"/>
  <c r="R77" i="38"/>
  <c r="U77" i="38" s="1"/>
  <c r="L77" i="38"/>
  <c r="W77" i="38" s="1"/>
  <c r="AD77" i="38" s="1"/>
  <c r="R76" i="38"/>
  <c r="U76" i="38" s="1"/>
  <c r="L76" i="38"/>
  <c r="W76" i="38" s="1"/>
  <c r="AD76" i="38" s="1"/>
  <c r="R75" i="38"/>
  <c r="U75" i="38" s="1"/>
  <c r="L75" i="38"/>
  <c r="W75" i="38" s="1"/>
  <c r="AD75" i="38" s="1"/>
  <c r="R74" i="38"/>
  <c r="U74" i="38" s="1"/>
  <c r="L74" i="38"/>
  <c r="W74" i="38" s="1"/>
  <c r="AD74" i="38" s="1"/>
  <c r="R73" i="38"/>
  <c r="U73" i="38" s="1"/>
  <c r="L73" i="38"/>
  <c r="W73" i="38" s="1"/>
  <c r="AD73" i="38" s="1"/>
  <c r="R72" i="38"/>
  <c r="U72" i="38" s="1"/>
  <c r="L72" i="38"/>
  <c r="W72" i="38" s="1"/>
  <c r="AD72" i="38" s="1"/>
  <c r="R71" i="38"/>
  <c r="U71" i="38" s="1"/>
  <c r="L71" i="38"/>
  <c r="W71" i="38" s="1"/>
  <c r="AD71" i="38" s="1"/>
  <c r="R70" i="38"/>
  <c r="U70" i="38" s="1"/>
  <c r="L70" i="38"/>
  <c r="W70" i="38" s="1"/>
  <c r="AD70" i="38" s="1"/>
  <c r="R69" i="38"/>
  <c r="U69" i="38" s="1"/>
  <c r="L69" i="38"/>
  <c r="W69" i="38" s="1"/>
  <c r="AD69" i="38" s="1"/>
  <c r="R68" i="38"/>
  <c r="U68" i="38" s="1"/>
  <c r="L68" i="38"/>
  <c r="W68" i="38" s="1"/>
  <c r="AD68" i="38" s="1"/>
  <c r="R67" i="38"/>
  <c r="U67" i="38" s="1"/>
  <c r="L67" i="38"/>
  <c r="W67" i="38" s="1"/>
  <c r="AD67" i="38" s="1"/>
  <c r="R66" i="38"/>
  <c r="U66" i="38" s="1"/>
  <c r="L66" i="38"/>
  <c r="W66" i="38" s="1"/>
  <c r="AD66" i="38" s="1"/>
  <c r="R65" i="38"/>
  <c r="U65" i="38" s="1"/>
  <c r="L65" i="38"/>
  <c r="W65" i="38" s="1"/>
  <c r="AD65" i="38" s="1"/>
  <c r="R64" i="38"/>
  <c r="U64" i="38" s="1"/>
  <c r="L64" i="38"/>
  <c r="W64" i="38" s="1"/>
  <c r="AD64" i="38" s="1"/>
  <c r="R63" i="38"/>
  <c r="U63" i="38" s="1"/>
  <c r="L63" i="38"/>
  <c r="W63" i="38" s="1"/>
  <c r="AD63" i="38" s="1"/>
  <c r="R62" i="38"/>
  <c r="U62" i="38" s="1"/>
  <c r="L62" i="38"/>
  <c r="W62" i="38" s="1"/>
  <c r="AD62" i="38" s="1"/>
  <c r="R61" i="38"/>
  <c r="U61" i="38" s="1"/>
  <c r="L61" i="38"/>
  <c r="W61" i="38" s="1"/>
  <c r="AD61" i="38" s="1"/>
  <c r="R60" i="38"/>
  <c r="U60" i="38" s="1"/>
  <c r="L60" i="38"/>
  <c r="W60" i="38" s="1"/>
  <c r="AD60" i="38" s="1"/>
  <c r="R59" i="38"/>
  <c r="U59" i="38" s="1"/>
  <c r="L59" i="38"/>
  <c r="W59" i="38" s="1"/>
  <c r="AD59" i="38" s="1"/>
  <c r="R58" i="38"/>
  <c r="U58" i="38" s="1"/>
  <c r="L58" i="38"/>
  <c r="W58" i="38" s="1"/>
  <c r="AD58" i="38" s="1"/>
  <c r="R57" i="38"/>
  <c r="U57" i="38" s="1"/>
  <c r="L57" i="38"/>
  <c r="W57" i="38" s="1"/>
  <c r="AD57" i="38" s="1"/>
  <c r="R56" i="38"/>
  <c r="U56" i="38" s="1"/>
  <c r="L56" i="38"/>
  <c r="W56" i="38" s="1"/>
  <c r="AD56" i="38" s="1"/>
  <c r="R55" i="38"/>
  <c r="U55" i="38" s="1"/>
  <c r="L55" i="38"/>
  <c r="W55" i="38" s="1"/>
  <c r="AD55" i="38" s="1"/>
  <c r="R54" i="38"/>
  <c r="U54" i="38" s="1"/>
  <c r="L54" i="38"/>
  <c r="W54" i="38" s="1"/>
  <c r="AD54" i="38" s="1"/>
  <c r="R53" i="38"/>
  <c r="U53" i="38" s="1"/>
  <c r="L53" i="38"/>
  <c r="W53" i="38" s="1"/>
  <c r="AD53" i="38" s="1"/>
  <c r="R52" i="38"/>
  <c r="U52" i="38" s="1"/>
  <c r="L52" i="38"/>
  <c r="W52" i="38" s="1"/>
  <c r="AD52" i="38" s="1"/>
  <c r="R51" i="38"/>
  <c r="U51" i="38" s="1"/>
  <c r="L51" i="38"/>
  <c r="W51" i="38" s="1"/>
  <c r="AD51" i="38" s="1"/>
  <c r="R50" i="38"/>
  <c r="U50" i="38" s="1"/>
  <c r="L50" i="38"/>
  <c r="W50" i="38" s="1"/>
  <c r="AD50" i="38" s="1"/>
  <c r="R49" i="38"/>
  <c r="U49" i="38" s="1"/>
  <c r="L49" i="38"/>
  <c r="W49" i="38" s="1"/>
  <c r="AD49" i="38" s="1"/>
  <c r="R48" i="38"/>
  <c r="U48" i="38" s="1"/>
  <c r="L48" i="38"/>
  <c r="W48" i="38" s="1"/>
  <c r="AD48" i="38" s="1"/>
  <c r="R47" i="38"/>
  <c r="U47" i="38" s="1"/>
  <c r="L47" i="38"/>
  <c r="W47" i="38" s="1"/>
  <c r="AD47" i="38" s="1"/>
  <c r="R46" i="38"/>
  <c r="U46" i="38" s="1"/>
  <c r="L46" i="38"/>
  <c r="W46" i="38" s="1"/>
  <c r="AD46" i="38" s="1"/>
  <c r="R45" i="38"/>
  <c r="U45" i="38" s="1"/>
  <c r="L45" i="38"/>
  <c r="W45" i="38" s="1"/>
  <c r="AD45" i="38" s="1"/>
  <c r="R44" i="38"/>
  <c r="U44" i="38" s="1"/>
  <c r="L44" i="38"/>
  <c r="W44" i="38" s="1"/>
  <c r="AD44" i="38" s="1"/>
  <c r="R43" i="38"/>
  <c r="U43" i="38" s="1"/>
  <c r="L43" i="38"/>
  <c r="W43" i="38" s="1"/>
  <c r="AD43" i="38" s="1"/>
  <c r="R42" i="38"/>
  <c r="U42" i="38" s="1"/>
  <c r="L42" i="38"/>
  <c r="W42" i="38" s="1"/>
  <c r="AD42" i="38" s="1"/>
  <c r="R41" i="38"/>
  <c r="U41" i="38" s="1"/>
  <c r="L41" i="38"/>
  <c r="W41" i="38" s="1"/>
  <c r="AD41" i="38" s="1"/>
  <c r="R40" i="38"/>
  <c r="U40" i="38" s="1"/>
  <c r="L40" i="38"/>
  <c r="W40" i="38" s="1"/>
  <c r="AD40" i="38" s="1"/>
  <c r="R39" i="38"/>
  <c r="U39" i="38" s="1"/>
  <c r="L39" i="38"/>
  <c r="W39" i="38" s="1"/>
  <c r="AD39" i="38" s="1"/>
  <c r="R38" i="38"/>
  <c r="U38" i="38" s="1"/>
  <c r="L38" i="38"/>
  <c r="W38" i="38" s="1"/>
  <c r="AD38" i="38" s="1"/>
  <c r="R37" i="38"/>
  <c r="U37" i="38" s="1"/>
  <c r="L37" i="38"/>
  <c r="W37" i="38" s="1"/>
  <c r="AD37" i="38" s="1"/>
  <c r="R36" i="38"/>
  <c r="L36" i="38"/>
  <c r="W36" i="38" s="1"/>
  <c r="AD36" i="38" s="1"/>
  <c r="R35" i="38"/>
  <c r="L35" i="38"/>
  <c r="W35" i="38" s="1"/>
  <c r="AD35" i="38" s="1"/>
  <c r="R34" i="38"/>
  <c r="L34" i="38"/>
  <c r="W34" i="38" s="1"/>
  <c r="AD34" i="38" s="1"/>
  <c r="R33" i="38"/>
  <c r="L33" i="38"/>
  <c r="W33" i="38" s="1"/>
  <c r="AD33" i="38" s="1"/>
  <c r="R32" i="38"/>
  <c r="L32" i="38"/>
  <c r="W32" i="38" s="1"/>
  <c r="AD32" i="38" s="1"/>
  <c r="R31" i="38"/>
  <c r="L31" i="38"/>
  <c r="W31" i="38" s="1"/>
  <c r="AD31" i="38" s="1"/>
  <c r="S30" i="38"/>
  <c r="R30" i="38"/>
  <c r="L30" i="38"/>
  <c r="W30" i="38" s="1"/>
  <c r="AD30" i="38" s="1"/>
  <c r="R25" i="38"/>
  <c r="U25" i="38" s="1"/>
  <c r="U23" i="38"/>
  <c r="T23" i="38"/>
  <c r="R23" i="38"/>
  <c r="Q23" i="38"/>
  <c r="P23" i="38"/>
  <c r="O23" i="38"/>
  <c r="M23" i="38"/>
  <c r="T22" i="38"/>
  <c r="Q22" i="38"/>
  <c r="P22" i="38"/>
  <c r="O22" i="38"/>
  <c r="T19" i="38"/>
  <c r="Q19" i="38"/>
  <c r="P19" i="38"/>
  <c r="O19" i="38"/>
  <c r="M19" i="38"/>
  <c r="T17" i="38"/>
  <c r="Q17" i="38"/>
  <c r="P17" i="38"/>
  <c r="O17" i="38"/>
  <c r="M17" i="38"/>
  <c r="T15" i="38"/>
  <c r="Q15" i="38"/>
  <c r="P15" i="38"/>
  <c r="O15" i="38"/>
  <c r="M15" i="38"/>
  <c r="T14" i="38"/>
  <c r="R14" i="38"/>
  <c r="Q14" i="38"/>
  <c r="P14" i="38"/>
  <c r="O14" i="38"/>
  <c r="M14" i="38"/>
  <c r="T12" i="38"/>
  <c r="BN28" i="2"/>
  <c r="BM28" i="2"/>
  <c r="U30" i="38" l="1"/>
  <c r="U20" i="38" s="1"/>
  <c r="R20" i="38"/>
  <c r="U31" i="38"/>
  <c r="AD10" i="2" s="1"/>
  <c r="R2" i="38"/>
  <c r="U36" i="38"/>
  <c r="R4" i="38"/>
  <c r="B11" i="2"/>
  <c r="AV11" i="2" s="1"/>
  <c r="D10" i="31"/>
  <c r="H10" i="31" s="1"/>
  <c r="I10" i="31" s="1"/>
  <c r="B12" i="2"/>
  <c r="AV12" i="2" s="1"/>
  <c r="D11" i="31"/>
  <c r="H11" i="31" s="1"/>
  <c r="I11" i="31" s="1"/>
  <c r="M11" i="2"/>
  <c r="CF11" i="2" s="1"/>
  <c r="E10" i="31"/>
  <c r="J12" i="2"/>
  <c r="E11" i="31"/>
  <c r="AF9" i="2"/>
  <c r="U32" i="38"/>
  <c r="R24" i="38"/>
  <c r="U35" i="38"/>
  <c r="R16" i="38"/>
  <c r="U34" i="38"/>
  <c r="U14" i="38" s="1"/>
  <c r="R13" i="38"/>
  <c r="U33" i="38"/>
  <c r="R18" i="38"/>
  <c r="U12" i="38"/>
  <c r="R15" i="38"/>
  <c r="U15" i="38"/>
  <c r="M9" i="2"/>
  <c r="L9" i="2"/>
  <c r="AD9" i="2"/>
  <c r="J9" i="2"/>
  <c r="R17" i="38"/>
  <c r="B9" i="2"/>
  <c r="AY9" i="2" s="1"/>
  <c r="R12" i="38"/>
  <c r="H18" i="31"/>
  <c r="I18" i="31" s="1"/>
  <c r="BI19" i="2"/>
  <c r="BL78" i="2"/>
  <c r="BL62" i="2"/>
  <c r="BL46" i="2"/>
  <c r="BL22" i="2"/>
  <c r="BL61" i="2"/>
  <c r="BL45" i="2"/>
  <c r="BL33" i="2"/>
  <c r="BL66" i="2"/>
  <c r="BL50" i="2"/>
  <c r="BL34" i="2"/>
  <c r="BL73" i="2"/>
  <c r="BL57" i="2"/>
  <c r="BL41" i="2"/>
  <c r="BL67" i="2"/>
  <c r="BL43" i="2"/>
  <c r="BL29" i="2"/>
  <c r="BL25" i="2"/>
  <c r="BL76" i="2"/>
  <c r="BL68" i="2"/>
  <c r="BL60" i="2"/>
  <c r="BL52" i="2"/>
  <c r="BL44" i="2"/>
  <c r="BL36" i="2"/>
  <c r="BL20" i="2"/>
  <c r="BL71" i="2"/>
  <c r="BL63" i="2"/>
  <c r="BL47" i="2"/>
  <c r="BL39" i="2"/>
  <c r="BL31" i="2"/>
  <c r="BL27" i="2"/>
  <c r="BL17" i="2"/>
  <c r="BL16" i="2"/>
  <c r="BL70" i="2"/>
  <c r="BL54" i="2"/>
  <c r="BL38" i="2"/>
  <c r="BL69" i="2"/>
  <c r="BL53" i="2"/>
  <c r="BL37" i="2"/>
  <c r="BL21" i="2"/>
  <c r="BL74" i="2"/>
  <c r="BL58" i="2"/>
  <c r="BL42" i="2"/>
  <c r="BL77" i="2"/>
  <c r="BL65" i="2"/>
  <c r="BL49" i="2"/>
  <c r="BL55" i="2"/>
  <c r="BL23" i="2"/>
  <c r="BL32" i="2"/>
  <c r="BL30" i="2"/>
  <c r="BL28" i="2"/>
  <c r="BL18" i="2"/>
  <c r="BL72" i="2"/>
  <c r="BL64" i="2"/>
  <c r="BL56" i="2"/>
  <c r="BL48" i="2"/>
  <c r="BL40" i="2"/>
  <c r="BL24" i="2"/>
  <c r="BL75" i="2"/>
  <c r="BL59" i="2"/>
  <c r="BL51" i="2"/>
  <c r="BL35" i="2"/>
  <c r="BL26" i="2"/>
  <c r="BL11" i="2"/>
  <c r="BL15" i="2"/>
  <c r="BK16" i="2"/>
  <c r="BK21" i="2"/>
  <c r="BK25" i="2"/>
  <c r="BK31" i="2"/>
  <c r="BK35" i="2"/>
  <c r="BK39" i="2"/>
  <c r="BK43" i="2"/>
  <c r="BK47" i="2"/>
  <c r="BK51" i="2"/>
  <c r="BK55" i="2"/>
  <c r="BK59" i="2"/>
  <c r="BK63" i="2"/>
  <c r="BK67" i="2"/>
  <c r="BK71" i="2"/>
  <c r="BK75" i="2"/>
  <c r="BK58" i="2"/>
  <c r="BK66" i="2"/>
  <c r="BK70" i="2"/>
  <c r="BK74" i="2"/>
  <c r="BK76" i="2"/>
  <c r="BK15" i="2"/>
  <c r="BK20" i="2"/>
  <c r="BK24" i="2"/>
  <c r="BK29" i="2"/>
  <c r="BK34" i="2"/>
  <c r="BK38" i="2"/>
  <c r="BK42" i="2"/>
  <c r="BK46" i="2"/>
  <c r="BK50" i="2"/>
  <c r="BK54" i="2"/>
  <c r="BK62" i="2"/>
  <c r="BK78" i="2"/>
  <c r="BK72" i="2"/>
  <c r="BK18" i="2"/>
  <c r="BK23" i="2"/>
  <c r="BK27" i="2"/>
  <c r="BK33" i="2"/>
  <c r="BK37" i="2"/>
  <c r="BK41" i="2"/>
  <c r="BK45" i="2"/>
  <c r="BK49" i="2"/>
  <c r="BK53" i="2"/>
  <c r="BK57" i="2"/>
  <c r="BK61" i="2"/>
  <c r="BK65" i="2"/>
  <c r="BK69" i="2"/>
  <c r="BK73" i="2"/>
  <c r="BK77" i="2"/>
  <c r="BK48" i="2"/>
  <c r="BK52" i="2"/>
  <c r="BK56" i="2"/>
  <c r="BK60" i="2"/>
  <c r="BK68" i="2"/>
  <c r="BK17" i="2"/>
  <c r="BK22" i="2"/>
  <c r="BK26" i="2"/>
  <c r="BK32" i="2"/>
  <c r="BK36" i="2"/>
  <c r="BK40" i="2"/>
  <c r="BK44" i="2"/>
  <c r="BK64" i="2"/>
  <c r="BK28" i="2"/>
  <c r="D40" i="40"/>
  <c r="R22" i="38"/>
  <c r="R21" i="38" s="1"/>
  <c r="R19" i="38"/>
  <c r="K7" i="38" s="1"/>
  <c r="U17" i="38"/>
  <c r="BS25" i="2"/>
  <c r="BQ15" i="2"/>
  <c r="BR14" i="2"/>
  <c r="BL10" i="2"/>
  <c r="H14" i="31"/>
  <c r="I14" i="31" s="1"/>
  <c r="H22" i="31"/>
  <c r="I22" i="31" s="1"/>
  <c r="H30" i="31"/>
  <c r="I30" i="31" s="1"/>
  <c r="H38" i="31"/>
  <c r="I38" i="31" s="1"/>
  <c r="H46" i="31"/>
  <c r="I46" i="31" s="1"/>
  <c r="H54" i="31"/>
  <c r="I54" i="31" s="1"/>
  <c r="H62" i="31"/>
  <c r="I62" i="31" s="1"/>
  <c r="H70" i="31"/>
  <c r="I70" i="31" s="1"/>
  <c r="H16" i="31"/>
  <c r="I16" i="31" s="1"/>
  <c r="H24" i="31"/>
  <c r="I24" i="31" s="1"/>
  <c r="H32" i="31"/>
  <c r="I32" i="31" s="1"/>
  <c r="H40" i="31"/>
  <c r="I40" i="31" s="1"/>
  <c r="H48" i="31"/>
  <c r="I48" i="31" s="1"/>
  <c r="H56" i="31"/>
  <c r="I56" i="31" s="1"/>
  <c r="H64" i="31"/>
  <c r="I64" i="31" s="1"/>
  <c r="H72" i="31"/>
  <c r="I72" i="31" s="1"/>
  <c r="H26" i="31"/>
  <c r="I26" i="31" s="1"/>
  <c r="H34" i="31"/>
  <c r="I34" i="31" s="1"/>
  <c r="H42" i="31"/>
  <c r="I42" i="31" s="1"/>
  <c r="H50" i="31"/>
  <c r="I50" i="31" s="1"/>
  <c r="H58" i="31"/>
  <c r="I58" i="31" s="1"/>
  <c r="H66" i="31"/>
  <c r="I66" i="31" s="1"/>
  <c r="H74" i="31"/>
  <c r="I74" i="31" s="1"/>
  <c r="H12" i="31"/>
  <c r="I12" i="31" s="1"/>
  <c r="H20" i="31"/>
  <c r="I20" i="31" s="1"/>
  <c r="H28" i="31"/>
  <c r="I28" i="31" s="1"/>
  <c r="H36" i="31"/>
  <c r="I36" i="31" s="1"/>
  <c r="H44" i="31"/>
  <c r="I44" i="31" s="1"/>
  <c r="H52" i="31"/>
  <c r="I52" i="31" s="1"/>
  <c r="H60" i="31"/>
  <c r="I60" i="31" s="1"/>
  <c r="H68" i="31"/>
  <c r="I68" i="31" s="1"/>
  <c r="H76" i="31"/>
  <c r="I76" i="31" s="1"/>
  <c r="H77" i="31"/>
  <c r="I77" i="31" s="1"/>
  <c r="H45" i="31"/>
  <c r="I45" i="31" s="1"/>
  <c r="H73" i="31"/>
  <c r="I73" i="31" s="1"/>
  <c r="H41" i="31"/>
  <c r="I41" i="31" s="1"/>
  <c r="H75" i="31"/>
  <c r="I75" i="31" s="1"/>
  <c r="H59" i="31"/>
  <c r="I59" i="31" s="1"/>
  <c r="H43" i="31"/>
  <c r="I43" i="31" s="1"/>
  <c r="H27" i="31"/>
  <c r="I27" i="31" s="1"/>
  <c r="H69" i="31"/>
  <c r="I69" i="31" s="1"/>
  <c r="H37" i="31"/>
  <c r="I37" i="31" s="1"/>
  <c r="H65" i="31"/>
  <c r="I65" i="31" s="1"/>
  <c r="H33" i="31"/>
  <c r="I33" i="31" s="1"/>
  <c r="H71" i="31"/>
  <c r="I71" i="31" s="1"/>
  <c r="H55" i="31"/>
  <c r="I55" i="31" s="1"/>
  <c r="H39" i="31"/>
  <c r="I39" i="31" s="1"/>
  <c r="H23" i="31"/>
  <c r="I23" i="31" s="1"/>
  <c r="H61" i="31"/>
  <c r="I61" i="31" s="1"/>
  <c r="H25" i="31"/>
  <c r="I25" i="31" s="1"/>
  <c r="H57" i="31"/>
  <c r="I57" i="31" s="1"/>
  <c r="H21" i="31"/>
  <c r="I21" i="31" s="1"/>
  <c r="H67" i="31"/>
  <c r="I67" i="31" s="1"/>
  <c r="H51" i="31"/>
  <c r="I51" i="31" s="1"/>
  <c r="H35" i="31"/>
  <c r="I35" i="31" s="1"/>
  <c r="H19" i="31"/>
  <c r="I19" i="31" s="1"/>
  <c r="H53" i="31"/>
  <c r="I53" i="31" s="1"/>
  <c r="H17" i="31"/>
  <c r="I17" i="31" s="1"/>
  <c r="H49" i="31"/>
  <c r="I49" i="31" s="1"/>
  <c r="H13" i="31"/>
  <c r="I13" i="31" s="1"/>
  <c r="H63" i="31"/>
  <c r="I63" i="31" s="1"/>
  <c r="H47" i="31"/>
  <c r="I47" i="31" s="1"/>
  <c r="H31" i="31"/>
  <c r="I31" i="31" s="1"/>
  <c r="H15" i="31"/>
  <c r="I15" i="31" s="1"/>
  <c r="BN12" i="2"/>
  <c r="BM12" i="2"/>
  <c r="BM30" i="2"/>
  <c r="BN30" i="2"/>
  <c r="BK30" i="2"/>
  <c r="AV76" i="2"/>
  <c r="AV64" i="2"/>
  <c r="AV48" i="2"/>
  <c r="AV32" i="2"/>
  <c r="AV28" i="2"/>
  <c r="AV16" i="2"/>
  <c r="AV75" i="2"/>
  <c r="AV71" i="2"/>
  <c r="AV67" i="2"/>
  <c r="AV63" i="2"/>
  <c r="AV59" i="2"/>
  <c r="AV55" i="2"/>
  <c r="AV51" i="2"/>
  <c r="AV47" i="2"/>
  <c r="AV43" i="2"/>
  <c r="AV39" i="2"/>
  <c r="AV35" i="2"/>
  <c r="AV31" i="2"/>
  <c r="AV27" i="2"/>
  <c r="AV23" i="2"/>
  <c r="AV19" i="2"/>
  <c r="AV15" i="2"/>
  <c r="AV72" i="2"/>
  <c r="AV60" i="2"/>
  <c r="AV52" i="2"/>
  <c r="AV40" i="2"/>
  <c r="AV24" i="2"/>
  <c r="AV13" i="2"/>
  <c r="AV78" i="2"/>
  <c r="AV74" i="2"/>
  <c r="AV70" i="2"/>
  <c r="AV66" i="2"/>
  <c r="AV62" i="2"/>
  <c r="AV58" i="2"/>
  <c r="AV54" i="2"/>
  <c r="AV50" i="2"/>
  <c r="AV46" i="2"/>
  <c r="AV42" i="2"/>
  <c r="AV38" i="2"/>
  <c r="AV34" i="2"/>
  <c r="AV26" i="2"/>
  <c r="AV22" i="2"/>
  <c r="AV18" i="2"/>
  <c r="AV14" i="2"/>
  <c r="AV68" i="2"/>
  <c r="AV56" i="2"/>
  <c r="AV44" i="2"/>
  <c r="AV36" i="2"/>
  <c r="AV20" i="2"/>
  <c r="AV77" i="2"/>
  <c r="AV73" i="2"/>
  <c r="AV69" i="2"/>
  <c r="AV65" i="2"/>
  <c r="AV61" i="2"/>
  <c r="AV57" i="2"/>
  <c r="AV53" i="2"/>
  <c r="AV49" i="2"/>
  <c r="AV45" i="2"/>
  <c r="AV41" i="2"/>
  <c r="AV37" i="2"/>
  <c r="AV29" i="2"/>
  <c r="AV25" i="2"/>
  <c r="AV21" i="2"/>
  <c r="AV17" i="2"/>
  <c r="P21" i="38"/>
  <c r="P26" i="38" s="1"/>
  <c r="O21" i="38"/>
  <c r="O26" i="38" s="1"/>
  <c r="T21" i="38"/>
  <c r="T26" i="38" s="1"/>
  <c r="W28" i="38"/>
  <c r="L1" i="38" s="1"/>
  <c r="O1" i="38" s="1"/>
  <c r="H13" i="2"/>
  <c r="BT13" i="2" s="1"/>
  <c r="F13" i="2"/>
  <c r="H78" i="2"/>
  <c r="BT78" i="2" s="1"/>
  <c r="F70" i="2"/>
  <c r="H66" i="2"/>
  <c r="BT66" i="2" s="1"/>
  <c r="F66" i="2"/>
  <c r="F58" i="2"/>
  <c r="H50" i="2"/>
  <c r="BT50" i="2" s="1"/>
  <c r="F50" i="2"/>
  <c r="H34" i="2"/>
  <c r="BT34" i="2" s="1"/>
  <c r="F34" i="2"/>
  <c r="M21" i="38"/>
  <c r="M26" i="38" s="1"/>
  <c r="Q21" i="38"/>
  <c r="Q26" i="38" s="1"/>
  <c r="AF11" i="2" l="1"/>
  <c r="CE11" i="2" s="1"/>
  <c r="F10" i="31"/>
  <c r="K8" i="38"/>
  <c r="BK12" i="2"/>
  <c r="CF12" i="2"/>
  <c r="AF10" i="2"/>
  <c r="F9" i="31"/>
  <c r="U22" i="38"/>
  <c r="U21" i="38" s="1"/>
  <c r="BB12" i="2"/>
  <c r="BA12" i="2"/>
  <c r="K6" i="38"/>
  <c r="BN11" i="2"/>
  <c r="BA11" i="2"/>
  <c r="BB11" i="2"/>
  <c r="B10" i="2"/>
  <c r="D9" i="31"/>
  <c r="AY12" i="2"/>
  <c r="BI12" i="2"/>
  <c r="CE12" i="2"/>
  <c r="L10" i="2"/>
  <c r="E9" i="31"/>
  <c r="AY11" i="2"/>
  <c r="BI11" i="2"/>
  <c r="AV9" i="2"/>
  <c r="F8" i="31"/>
  <c r="AG9" i="2"/>
  <c r="BE9" i="2" s="1"/>
  <c r="U24" i="38"/>
  <c r="E8" i="31"/>
  <c r="K9" i="2"/>
  <c r="BI9" i="2"/>
  <c r="N9" i="2"/>
  <c r="BC9" i="2" s="1"/>
  <c r="U16" i="38"/>
  <c r="U13" i="38"/>
  <c r="U19" i="38"/>
  <c r="C9" i="2"/>
  <c r="U18" i="38"/>
  <c r="D8" i="31"/>
  <c r="R26" i="38"/>
  <c r="G4" i="30"/>
  <c r="BO11" i="2"/>
  <c r="AW12" i="2"/>
  <c r="AW66" i="2"/>
  <c r="AW50" i="2"/>
  <c r="AW34" i="2"/>
  <c r="AW17" i="2"/>
  <c r="AW69" i="2"/>
  <c r="AW53" i="2"/>
  <c r="AW37" i="2"/>
  <c r="AW20" i="2"/>
  <c r="AW72" i="2"/>
  <c r="AW56" i="2"/>
  <c r="AW40" i="2"/>
  <c r="AW23" i="2"/>
  <c r="AW71" i="2"/>
  <c r="AW55" i="2"/>
  <c r="AW39" i="2"/>
  <c r="AW22" i="2"/>
  <c r="AW78" i="2"/>
  <c r="AW62" i="2"/>
  <c r="AW46" i="2"/>
  <c r="AW29" i="2"/>
  <c r="AW13" i="2"/>
  <c r="AW65" i="2"/>
  <c r="AW49" i="2"/>
  <c r="AW33" i="2"/>
  <c r="AW16" i="2"/>
  <c r="AW68" i="2"/>
  <c r="AW52" i="2"/>
  <c r="AW36" i="2"/>
  <c r="AW19" i="2"/>
  <c r="AW67" i="2"/>
  <c r="AW51" i="2"/>
  <c r="AW35" i="2"/>
  <c r="AW18" i="2"/>
  <c r="AW74" i="2"/>
  <c r="AW58" i="2"/>
  <c r="AW42" i="2"/>
  <c r="AW25" i="2"/>
  <c r="AW77" i="2"/>
  <c r="AW61" i="2"/>
  <c r="AW45" i="2"/>
  <c r="AW28" i="2"/>
  <c r="AW11" i="2"/>
  <c r="AW64" i="2"/>
  <c r="AW48" i="2"/>
  <c r="AW32" i="2"/>
  <c r="AW15" i="2"/>
  <c r="AW63" i="2"/>
  <c r="AW47" i="2"/>
  <c r="AW31" i="2"/>
  <c r="AW14" i="2"/>
  <c r="AW70" i="2"/>
  <c r="AW54" i="2"/>
  <c r="AW38" i="2"/>
  <c r="AW21" i="2"/>
  <c r="AW73" i="2"/>
  <c r="AW57" i="2"/>
  <c r="AW41" i="2"/>
  <c r="AW24" i="2"/>
  <c r="AW76" i="2"/>
  <c r="AW60" i="2"/>
  <c r="AW44" i="2"/>
  <c r="AW27" i="2"/>
  <c r="AW75" i="2"/>
  <c r="AW59" i="2"/>
  <c r="AW43" i="2"/>
  <c r="AW26" i="2"/>
  <c r="H4" i="30"/>
  <c r="F4" i="30"/>
  <c r="E4" i="30"/>
  <c r="AX66" i="2"/>
  <c r="AX50" i="2"/>
  <c r="AX34" i="2"/>
  <c r="AX17" i="2"/>
  <c r="AX69" i="2"/>
  <c r="AX53" i="2"/>
  <c r="AX37" i="2"/>
  <c r="AX20" i="2"/>
  <c r="AX72" i="2"/>
  <c r="AX56" i="2"/>
  <c r="AX40" i="2"/>
  <c r="AX23" i="2"/>
  <c r="AX75" i="2"/>
  <c r="AX59" i="2"/>
  <c r="AX43" i="2"/>
  <c r="AX26" i="2"/>
  <c r="AX78" i="2"/>
  <c r="AX62" i="2"/>
  <c r="AX46" i="2"/>
  <c r="AX29" i="2"/>
  <c r="AX13" i="2"/>
  <c r="AX65" i="2"/>
  <c r="AX49" i="2"/>
  <c r="AX33" i="2"/>
  <c r="AX16" i="2"/>
  <c r="AX68" i="2"/>
  <c r="AX52" i="2"/>
  <c r="AX36" i="2"/>
  <c r="AX19" i="2"/>
  <c r="AX71" i="2"/>
  <c r="AX55" i="2"/>
  <c r="AX39" i="2"/>
  <c r="AX22" i="2"/>
  <c r="AX74" i="2"/>
  <c r="AX58" i="2"/>
  <c r="AX42" i="2"/>
  <c r="AX25" i="2"/>
  <c r="AX77" i="2"/>
  <c r="AX61" i="2"/>
  <c r="AX45" i="2"/>
  <c r="AX28" i="2"/>
  <c r="AX11" i="2"/>
  <c r="AX64" i="2"/>
  <c r="AX48" i="2"/>
  <c r="AX32" i="2"/>
  <c r="AX15" i="2"/>
  <c r="AX67" i="2"/>
  <c r="AX51" i="2"/>
  <c r="AX35" i="2"/>
  <c r="AX18" i="2"/>
  <c r="AX70" i="2"/>
  <c r="AX54" i="2"/>
  <c r="AX38" i="2"/>
  <c r="AX21" i="2"/>
  <c r="AX73" i="2"/>
  <c r="AX57" i="2"/>
  <c r="AX41" i="2"/>
  <c r="AX24" i="2"/>
  <c r="AX76" i="2"/>
  <c r="AX60" i="2"/>
  <c r="AX44" i="2"/>
  <c r="AX27" i="2"/>
  <c r="AX63" i="2"/>
  <c r="AX47" i="2"/>
  <c r="AX31" i="2"/>
  <c r="AX14" i="2"/>
  <c r="AX12" i="2"/>
  <c r="AV30" i="2"/>
  <c r="F62" i="2"/>
  <c r="F74" i="2"/>
  <c r="H74" i="2"/>
  <c r="BT74" i="2" s="1"/>
  <c r="H42" i="2"/>
  <c r="BT42" i="2" s="1"/>
  <c r="H58" i="2"/>
  <c r="BT58" i="2" s="1"/>
  <c r="H26" i="2"/>
  <c r="BT26" i="2" s="1"/>
  <c r="F18" i="2"/>
  <c r="F12" i="2"/>
  <c r="H12" i="2"/>
  <c r="BT12" i="2" s="1"/>
  <c r="H33" i="2"/>
  <c r="BT33" i="2" s="1"/>
  <c r="AV33" i="2"/>
  <c r="H18" i="2"/>
  <c r="BT18" i="2" s="1"/>
  <c r="F26" i="2"/>
  <c r="F42" i="2"/>
  <c r="F65" i="2"/>
  <c r="H65" i="2"/>
  <c r="BT65" i="2" s="1"/>
  <c r="H19" i="2"/>
  <c r="BT19" i="2" s="1"/>
  <c r="H27" i="2"/>
  <c r="BT27" i="2" s="1"/>
  <c r="F35" i="2"/>
  <c r="H43" i="2"/>
  <c r="BT43" i="2" s="1"/>
  <c r="F51" i="2"/>
  <c r="H59" i="2"/>
  <c r="BT59" i="2" s="1"/>
  <c r="F67" i="2"/>
  <c r="H75" i="2"/>
  <c r="BT75" i="2" s="1"/>
  <c r="F16" i="2"/>
  <c r="H24" i="2"/>
  <c r="BT24" i="2" s="1"/>
  <c r="F32" i="2"/>
  <c r="H40" i="2"/>
  <c r="BT40" i="2" s="1"/>
  <c r="F48" i="2"/>
  <c r="H56" i="2"/>
  <c r="BT56" i="2" s="1"/>
  <c r="F64" i="2"/>
  <c r="H72" i="2"/>
  <c r="BT72" i="2" s="1"/>
  <c r="F11" i="2"/>
  <c r="H21" i="2"/>
  <c r="BT21" i="2" s="1"/>
  <c r="H29" i="2"/>
  <c r="BT29" i="2" s="1"/>
  <c r="H37" i="2"/>
  <c r="BT37" i="2" s="1"/>
  <c r="H45" i="2"/>
  <c r="BT45" i="2" s="1"/>
  <c r="H53" i="2"/>
  <c r="BT53" i="2" s="1"/>
  <c r="H61" i="2"/>
  <c r="BT61" i="2" s="1"/>
  <c r="H69" i="2"/>
  <c r="BT69" i="2" s="1"/>
  <c r="H77" i="2"/>
  <c r="BT77" i="2" s="1"/>
  <c r="H14" i="2"/>
  <c r="BT14" i="2" s="1"/>
  <c r="H22" i="2"/>
  <c r="BT22" i="2" s="1"/>
  <c r="H30" i="2"/>
  <c r="BT30" i="2" s="1"/>
  <c r="H38" i="2"/>
  <c r="BT38" i="2" s="1"/>
  <c r="H46" i="2"/>
  <c r="BT46" i="2" s="1"/>
  <c r="H54" i="2"/>
  <c r="BT54" i="2" s="1"/>
  <c r="H62" i="2"/>
  <c r="BT62" i="2" s="1"/>
  <c r="H70" i="2"/>
  <c r="BT70" i="2" s="1"/>
  <c r="F78" i="2"/>
  <c r="H15" i="2"/>
  <c r="BT15" i="2" s="1"/>
  <c r="H23" i="2"/>
  <c r="BT23" i="2" s="1"/>
  <c r="H31" i="2"/>
  <c r="BT31" i="2" s="1"/>
  <c r="H39" i="2"/>
  <c r="BT39" i="2" s="1"/>
  <c r="H47" i="2"/>
  <c r="BT47" i="2" s="1"/>
  <c r="H55" i="2"/>
  <c r="BT55" i="2" s="1"/>
  <c r="H63" i="2"/>
  <c r="BT63" i="2" s="1"/>
  <c r="H71" i="2"/>
  <c r="BT71" i="2" s="1"/>
  <c r="H20" i="2"/>
  <c r="BT20" i="2" s="1"/>
  <c r="H28" i="2"/>
  <c r="BT28" i="2" s="1"/>
  <c r="H36" i="2"/>
  <c r="BT36" i="2" s="1"/>
  <c r="H44" i="2"/>
  <c r="BT44" i="2" s="1"/>
  <c r="H52" i="2"/>
  <c r="BT52" i="2" s="1"/>
  <c r="H60" i="2"/>
  <c r="BT60" i="2" s="1"/>
  <c r="H68" i="2"/>
  <c r="BT68" i="2" s="1"/>
  <c r="H76" i="2"/>
  <c r="BT76" i="2" s="1"/>
  <c r="F17" i="2"/>
  <c r="F25" i="2"/>
  <c r="F33" i="2"/>
  <c r="F41" i="2"/>
  <c r="F49" i="2"/>
  <c r="H57" i="2"/>
  <c r="BT57" i="2" s="1"/>
  <c r="H73" i="2"/>
  <c r="BT73" i="2" s="1"/>
  <c r="F40" i="2"/>
  <c r="F22" i="2"/>
  <c r="F54" i="2"/>
  <c r="H64" i="2"/>
  <c r="BT64" i="2" s="1"/>
  <c r="F30" i="2"/>
  <c r="F14" i="2"/>
  <c r="F46" i="2"/>
  <c r="F72" i="2"/>
  <c r="F38" i="2"/>
  <c r="H32" i="2"/>
  <c r="BT32" i="2" s="1"/>
  <c r="F44" i="2"/>
  <c r="F57" i="2"/>
  <c r="F73" i="2"/>
  <c r="F76" i="2"/>
  <c r="H41" i="2"/>
  <c r="BT41" i="2" s="1"/>
  <c r="H25" i="2"/>
  <c r="BT25" i="2" s="1"/>
  <c r="F60" i="2"/>
  <c r="H17" i="2"/>
  <c r="BT17" i="2" s="1"/>
  <c r="H49" i="2"/>
  <c r="BT49" i="2" s="1"/>
  <c r="F28" i="2"/>
  <c r="H48" i="2"/>
  <c r="BT48" i="2" s="1"/>
  <c r="H11" i="2"/>
  <c r="BT11" i="2" s="1"/>
  <c r="F56" i="2"/>
  <c r="F36" i="2"/>
  <c r="F52" i="2"/>
  <c r="F68" i="2"/>
  <c r="H16" i="2"/>
  <c r="BT16" i="2" s="1"/>
  <c r="H67" i="2"/>
  <c r="BT67" i="2" s="1"/>
  <c r="H35" i="2"/>
  <c r="BT35" i="2" s="1"/>
  <c r="H51" i="2"/>
  <c r="BT51" i="2" s="1"/>
  <c r="F24" i="2"/>
  <c r="F27" i="2"/>
  <c r="F31" i="2"/>
  <c r="F20" i="2"/>
  <c r="F43" i="2"/>
  <c r="F59" i="2"/>
  <c r="F75" i="2"/>
  <c r="F19" i="2"/>
  <c r="F21" i="2"/>
  <c r="F29" i="2"/>
  <c r="F37" i="2"/>
  <c r="F45" i="2"/>
  <c r="F53" i="2"/>
  <c r="F61" i="2"/>
  <c r="F69" i="2"/>
  <c r="F77" i="2"/>
  <c r="F23" i="2"/>
  <c r="F63" i="2"/>
  <c r="F71" i="2"/>
  <c r="F47" i="2"/>
  <c r="F55" i="2"/>
  <c r="F15" i="2"/>
  <c r="F39" i="2"/>
  <c r="Y15" i="2"/>
  <c r="BV15" i="2" s="1"/>
  <c r="T15" i="2"/>
  <c r="Y23" i="2"/>
  <c r="BV23" i="2" s="1"/>
  <c r="T23" i="2"/>
  <c r="AA27" i="2"/>
  <c r="BX27" i="2" s="1"/>
  <c r="V27" i="2"/>
  <c r="Y31" i="2"/>
  <c r="BV31" i="2" s="1"/>
  <c r="T31" i="2"/>
  <c r="V35" i="2"/>
  <c r="AA35" i="2"/>
  <c r="BX35" i="2" s="1"/>
  <c r="Y39" i="2"/>
  <c r="BV39" i="2" s="1"/>
  <c r="T39" i="2"/>
  <c r="AA43" i="2"/>
  <c r="BX43" i="2" s="1"/>
  <c r="V43" i="2"/>
  <c r="AN43" i="2"/>
  <c r="AR43" i="2"/>
  <c r="CC43" i="2" s="1"/>
  <c r="Y47" i="2"/>
  <c r="BV47" i="2" s="1"/>
  <c r="T47" i="2"/>
  <c r="X47" i="2"/>
  <c r="AC47" i="2"/>
  <c r="BZ47" i="2" s="1"/>
  <c r="V51" i="2"/>
  <c r="AA51" i="2"/>
  <c r="BX51" i="2" s="1"/>
  <c r="AN51" i="2"/>
  <c r="AR51" i="2"/>
  <c r="CC51" i="2" s="1"/>
  <c r="Y55" i="2"/>
  <c r="BV55" i="2" s="1"/>
  <c r="T55" i="2"/>
  <c r="AC55" i="2"/>
  <c r="BZ55" i="2" s="1"/>
  <c r="X55" i="2"/>
  <c r="AA59" i="2"/>
  <c r="BX59" i="2" s="1"/>
  <c r="V59" i="2"/>
  <c r="AN59" i="2"/>
  <c r="AR59" i="2"/>
  <c r="CC59" i="2" s="1"/>
  <c r="T63" i="2"/>
  <c r="Y63" i="2"/>
  <c r="BV63" i="2" s="1"/>
  <c r="AC63" i="2"/>
  <c r="BZ63" i="2" s="1"/>
  <c r="X63" i="2"/>
  <c r="AA67" i="2"/>
  <c r="BX67" i="2" s="1"/>
  <c r="V67" i="2"/>
  <c r="AN67" i="2"/>
  <c r="AR67" i="2"/>
  <c r="CC67" i="2" s="1"/>
  <c r="T71" i="2"/>
  <c r="Y71" i="2"/>
  <c r="BV71" i="2" s="1"/>
  <c r="AC71" i="2"/>
  <c r="BZ71" i="2" s="1"/>
  <c r="X71" i="2"/>
  <c r="AA75" i="2"/>
  <c r="BX75" i="2" s="1"/>
  <c r="V75" i="2"/>
  <c r="AN75" i="2"/>
  <c r="AR75" i="2"/>
  <c r="CC75" i="2" s="1"/>
  <c r="U16" i="2"/>
  <c r="Z16" i="2"/>
  <c r="BW16" i="2" s="1"/>
  <c r="Y16" i="2"/>
  <c r="BV16" i="2" s="1"/>
  <c r="T16" i="2"/>
  <c r="W20" i="2"/>
  <c r="AB20" i="2"/>
  <c r="BY20" i="2" s="1"/>
  <c r="AR20" i="2"/>
  <c r="CC20" i="2" s="1"/>
  <c r="AN20" i="2"/>
  <c r="Z24" i="2"/>
  <c r="BW24" i="2" s="1"/>
  <c r="U24" i="2"/>
  <c r="T24" i="2"/>
  <c r="Y24" i="2"/>
  <c r="BV24" i="2" s="1"/>
  <c r="W28" i="2"/>
  <c r="AB28" i="2"/>
  <c r="BY28" i="2" s="1"/>
  <c r="AR28" i="2"/>
  <c r="CC28" i="2" s="1"/>
  <c r="AN28" i="2"/>
  <c r="U32" i="2"/>
  <c r="Z32" i="2"/>
  <c r="BW32" i="2" s="1"/>
  <c r="T32" i="2"/>
  <c r="Y32" i="2"/>
  <c r="BV32" i="2" s="1"/>
  <c r="W36" i="2"/>
  <c r="AB36" i="2"/>
  <c r="BY36" i="2" s="1"/>
  <c r="AR36" i="2"/>
  <c r="CC36" i="2" s="1"/>
  <c r="AN36" i="2"/>
  <c r="Z40" i="2"/>
  <c r="BW40" i="2" s="1"/>
  <c r="U40" i="2"/>
  <c r="T40" i="2"/>
  <c r="Y40" i="2"/>
  <c r="BV40" i="2" s="1"/>
  <c r="W44" i="2"/>
  <c r="AB44" i="2"/>
  <c r="BY44" i="2" s="1"/>
  <c r="AR44" i="2"/>
  <c r="CC44" i="2" s="1"/>
  <c r="AN44" i="2"/>
  <c r="U48" i="2"/>
  <c r="Z48" i="2"/>
  <c r="BW48" i="2" s="1"/>
  <c r="Y48" i="2"/>
  <c r="BV48" i="2" s="1"/>
  <c r="T48" i="2"/>
  <c r="W52" i="2"/>
  <c r="AB52" i="2"/>
  <c r="BY52" i="2" s="1"/>
  <c r="AR52" i="2"/>
  <c r="CC52" i="2" s="1"/>
  <c r="AN52" i="2"/>
  <c r="Z56" i="2"/>
  <c r="BW56" i="2" s="1"/>
  <c r="U56" i="2"/>
  <c r="Y56" i="2"/>
  <c r="BV56" i="2" s="1"/>
  <c r="T56" i="2"/>
  <c r="AB60" i="2"/>
  <c r="BY60" i="2" s="1"/>
  <c r="W60" i="2"/>
  <c r="AR60" i="2"/>
  <c r="CC60" i="2" s="1"/>
  <c r="AN60" i="2"/>
  <c r="Z64" i="2"/>
  <c r="BW64" i="2" s="1"/>
  <c r="U64" i="2"/>
  <c r="Y64" i="2"/>
  <c r="BV64" i="2" s="1"/>
  <c r="T64" i="2"/>
  <c r="AB68" i="2"/>
  <c r="BY68" i="2" s="1"/>
  <c r="W68" i="2"/>
  <c r="AR68" i="2"/>
  <c r="CC68" i="2" s="1"/>
  <c r="AN68" i="2"/>
  <c r="Z72" i="2"/>
  <c r="BW72" i="2" s="1"/>
  <c r="U72" i="2"/>
  <c r="T72" i="2"/>
  <c r="Y72" i="2"/>
  <c r="BV72" i="2" s="1"/>
  <c r="AA76" i="2"/>
  <c r="BX76" i="2" s="1"/>
  <c r="V76" i="2"/>
  <c r="AN76" i="2"/>
  <c r="AR76" i="2"/>
  <c r="CC76" i="2" s="1"/>
  <c r="X11" i="2"/>
  <c r="AC11" i="2"/>
  <c r="BZ11" i="2" s="1"/>
  <c r="AN17" i="2"/>
  <c r="AR17" i="2"/>
  <c r="CC17" i="2" s="1"/>
  <c r="V21" i="2"/>
  <c r="AA21" i="2"/>
  <c r="BX21" i="2" s="1"/>
  <c r="Z21" i="2"/>
  <c r="BW21" i="2" s="1"/>
  <c r="U21" i="2"/>
  <c r="X25" i="2"/>
  <c r="AC25" i="2"/>
  <c r="BZ25" i="2" s="1"/>
  <c r="AN25" i="2"/>
  <c r="AR25" i="2"/>
  <c r="CC25" i="2" s="1"/>
  <c r="V29" i="2"/>
  <c r="AA29" i="2"/>
  <c r="BX29" i="2" s="1"/>
  <c r="Z29" i="2"/>
  <c r="BW29" i="2" s="1"/>
  <c r="U29" i="2"/>
  <c r="AC33" i="2"/>
  <c r="BZ33" i="2" s="1"/>
  <c r="X33" i="2"/>
  <c r="AN33" i="2"/>
  <c r="AR33" i="2"/>
  <c r="CC33" i="2" s="1"/>
  <c r="V37" i="2"/>
  <c r="AA37" i="2"/>
  <c r="BX37" i="2" s="1"/>
  <c r="Z37" i="2"/>
  <c r="BW37" i="2" s="1"/>
  <c r="U37" i="2"/>
  <c r="X41" i="2"/>
  <c r="AC41" i="2"/>
  <c r="BZ41" i="2" s="1"/>
  <c r="AN41" i="2"/>
  <c r="AR41" i="2"/>
  <c r="CC41" i="2" s="1"/>
  <c r="V45" i="2"/>
  <c r="AA45" i="2"/>
  <c r="BX45" i="2" s="1"/>
  <c r="Z45" i="2"/>
  <c r="BW45" i="2" s="1"/>
  <c r="U45" i="2"/>
  <c r="AC49" i="2"/>
  <c r="BZ49" i="2" s="1"/>
  <c r="X49" i="2"/>
  <c r="AN49" i="2"/>
  <c r="AR49" i="2"/>
  <c r="CC49" i="2" s="1"/>
  <c r="V53" i="2"/>
  <c r="AA53" i="2"/>
  <c r="BX53" i="2" s="1"/>
  <c r="Z53" i="2"/>
  <c r="BW53" i="2" s="1"/>
  <c r="U53" i="2"/>
  <c r="AC57" i="2"/>
  <c r="BZ57" i="2" s="1"/>
  <c r="X57" i="2"/>
  <c r="AN57" i="2"/>
  <c r="AR57" i="2"/>
  <c r="CC57" i="2" s="1"/>
  <c r="AA61" i="2"/>
  <c r="BX61" i="2" s="1"/>
  <c r="V61" i="2"/>
  <c r="U61" i="2"/>
  <c r="Z61" i="2"/>
  <c r="BW61" i="2" s="1"/>
  <c r="AC65" i="2"/>
  <c r="BZ65" i="2" s="1"/>
  <c r="X65" i="2"/>
  <c r="AN65" i="2"/>
  <c r="AR65" i="2"/>
  <c r="CC65" i="2" s="1"/>
  <c r="AA69" i="2"/>
  <c r="BX69" i="2" s="1"/>
  <c r="V69" i="2"/>
  <c r="Z69" i="2"/>
  <c r="BW69" i="2" s="1"/>
  <c r="U69" i="2"/>
  <c r="AC73" i="2"/>
  <c r="BZ73" i="2" s="1"/>
  <c r="X73" i="2"/>
  <c r="AR73" i="2"/>
  <c r="CC73" i="2" s="1"/>
  <c r="AN73" i="2"/>
  <c r="T77" i="2"/>
  <c r="Y77" i="2"/>
  <c r="BV77" i="2" s="1"/>
  <c r="U77" i="2"/>
  <c r="Z77" i="2"/>
  <c r="BW77" i="2" s="1"/>
  <c r="W12" i="2"/>
  <c r="AB12" i="2"/>
  <c r="BY12" i="2" s="1"/>
  <c r="AA14" i="2"/>
  <c r="BX14" i="2" s="1"/>
  <c r="V14" i="2"/>
  <c r="U14" i="2"/>
  <c r="Z14" i="2"/>
  <c r="BW14" i="2" s="1"/>
  <c r="AC18" i="2"/>
  <c r="BZ18" i="2" s="1"/>
  <c r="X18" i="2"/>
  <c r="AN18" i="2"/>
  <c r="AR18" i="2"/>
  <c r="CC18" i="2" s="1"/>
  <c r="V22" i="2"/>
  <c r="AA22" i="2"/>
  <c r="BX22" i="2" s="1"/>
  <c r="U22" i="2"/>
  <c r="Z22" i="2"/>
  <c r="BW22" i="2" s="1"/>
  <c r="AC26" i="2"/>
  <c r="BZ26" i="2" s="1"/>
  <c r="X26" i="2"/>
  <c r="AR26" i="2"/>
  <c r="CC26" i="2" s="1"/>
  <c r="AN26" i="2"/>
  <c r="AA30" i="2"/>
  <c r="BX30" i="2" s="1"/>
  <c r="V30" i="2"/>
  <c r="U30" i="2"/>
  <c r="Z30" i="2"/>
  <c r="BW30" i="2" s="1"/>
  <c r="AC34" i="2"/>
  <c r="BZ34" i="2" s="1"/>
  <c r="X34" i="2"/>
  <c r="AN34" i="2"/>
  <c r="AR34" i="2"/>
  <c r="CC34" i="2" s="1"/>
  <c r="V38" i="2"/>
  <c r="AA38" i="2"/>
  <c r="BX38" i="2" s="1"/>
  <c r="U38" i="2"/>
  <c r="Z38" i="2"/>
  <c r="BW38" i="2" s="1"/>
  <c r="AC42" i="2"/>
  <c r="BZ42" i="2" s="1"/>
  <c r="X42" i="2"/>
  <c r="AN42" i="2"/>
  <c r="AR42" i="2"/>
  <c r="CC42" i="2" s="1"/>
  <c r="AA46" i="2"/>
  <c r="BX46" i="2" s="1"/>
  <c r="V46" i="2"/>
  <c r="U46" i="2"/>
  <c r="Z46" i="2"/>
  <c r="BW46" i="2" s="1"/>
  <c r="AC50" i="2"/>
  <c r="BZ50" i="2" s="1"/>
  <c r="X50" i="2"/>
  <c r="AN50" i="2"/>
  <c r="AR50" i="2"/>
  <c r="CC50" i="2" s="1"/>
  <c r="AA54" i="2"/>
  <c r="BX54" i="2" s="1"/>
  <c r="V54" i="2"/>
  <c r="U54" i="2"/>
  <c r="Z54" i="2"/>
  <c r="BW54" i="2" s="1"/>
  <c r="AC58" i="2"/>
  <c r="BZ58" i="2" s="1"/>
  <c r="X58" i="2"/>
  <c r="AN58" i="2"/>
  <c r="AR58" i="2"/>
  <c r="CC58" i="2" s="1"/>
  <c r="V62" i="2"/>
  <c r="AA62" i="2"/>
  <c r="BX62" i="2" s="1"/>
  <c r="Z62" i="2"/>
  <c r="BW62" i="2" s="1"/>
  <c r="U62" i="2"/>
  <c r="AC66" i="2"/>
  <c r="BZ66" i="2" s="1"/>
  <c r="X66" i="2"/>
  <c r="AR66" i="2"/>
  <c r="CC66" i="2" s="1"/>
  <c r="AN66" i="2"/>
  <c r="V70" i="2"/>
  <c r="AA70" i="2"/>
  <c r="BX70" i="2" s="1"/>
  <c r="Z70" i="2"/>
  <c r="BW70" i="2" s="1"/>
  <c r="U70" i="2"/>
  <c r="AB74" i="2"/>
  <c r="BY74" i="2" s="1"/>
  <c r="W74" i="2"/>
  <c r="AN74" i="2"/>
  <c r="AR74" i="2"/>
  <c r="CC74" i="2" s="1"/>
  <c r="Y78" i="2"/>
  <c r="BV78" i="2" s="1"/>
  <c r="T78" i="2"/>
  <c r="Z78" i="2"/>
  <c r="BW78" i="2" s="1"/>
  <c r="U78" i="2"/>
  <c r="AC13" i="2"/>
  <c r="BZ13" i="2" s="1"/>
  <c r="X13" i="2"/>
  <c r="AR19" i="2"/>
  <c r="CC19" i="2" s="1"/>
  <c r="AN19" i="2"/>
  <c r="X23" i="2"/>
  <c r="AC23" i="2"/>
  <c r="BZ23" i="2" s="1"/>
  <c r="AN27" i="2"/>
  <c r="AR27" i="2"/>
  <c r="CC27" i="2" s="1"/>
  <c r="X31" i="2"/>
  <c r="AC31" i="2"/>
  <c r="BZ31" i="2" s="1"/>
  <c r="AN35" i="2"/>
  <c r="AR35" i="2"/>
  <c r="CC35" i="2" s="1"/>
  <c r="X39" i="2"/>
  <c r="AC39" i="2"/>
  <c r="BZ39" i="2" s="1"/>
  <c r="Z15" i="2"/>
  <c r="BW15" i="2" s="1"/>
  <c r="U15" i="2"/>
  <c r="AM15" i="2"/>
  <c r="AQ15" i="2"/>
  <c r="CB15" i="2" s="1"/>
  <c r="W19" i="2"/>
  <c r="AB19" i="2"/>
  <c r="BY19" i="2" s="1"/>
  <c r="AS19" i="2"/>
  <c r="CD19" i="2" s="1"/>
  <c r="AO19" i="2"/>
  <c r="U23" i="2"/>
  <c r="Z23" i="2"/>
  <c r="BW23" i="2" s="1"/>
  <c r="AQ23" i="2"/>
  <c r="CB23" i="2" s="1"/>
  <c r="AM23" i="2"/>
  <c r="W27" i="2"/>
  <c r="AB27" i="2"/>
  <c r="BY27" i="2" s="1"/>
  <c r="AS27" i="2"/>
  <c r="CD27" i="2" s="1"/>
  <c r="AO27" i="2"/>
  <c r="Z31" i="2"/>
  <c r="BW31" i="2" s="1"/>
  <c r="U31" i="2"/>
  <c r="AM31" i="2"/>
  <c r="AQ31" i="2"/>
  <c r="CB31" i="2" s="1"/>
  <c r="W35" i="2"/>
  <c r="AB35" i="2"/>
  <c r="BY35" i="2" s="1"/>
  <c r="AS35" i="2"/>
  <c r="CD35" i="2" s="1"/>
  <c r="AO35" i="2"/>
  <c r="U39" i="2"/>
  <c r="Z39" i="2"/>
  <c r="BW39" i="2" s="1"/>
  <c r="AQ39" i="2"/>
  <c r="CB39" i="2" s="1"/>
  <c r="AM39" i="2"/>
  <c r="W43" i="2"/>
  <c r="AB43" i="2"/>
  <c r="BY43" i="2" s="1"/>
  <c r="AS43" i="2"/>
  <c r="CD43" i="2" s="1"/>
  <c r="AO43" i="2"/>
  <c r="Z47" i="2"/>
  <c r="BW47" i="2" s="1"/>
  <c r="U47" i="2"/>
  <c r="AQ47" i="2"/>
  <c r="CB47" i="2" s="1"/>
  <c r="AM47" i="2"/>
  <c r="W51" i="2"/>
  <c r="AB51" i="2"/>
  <c r="BY51" i="2" s="1"/>
  <c r="AO51" i="2"/>
  <c r="AS51" i="2"/>
  <c r="CD51" i="2" s="1"/>
  <c r="U55" i="2"/>
  <c r="Z55" i="2"/>
  <c r="BW55" i="2" s="1"/>
  <c r="AQ55" i="2"/>
  <c r="CB55" i="2" s="1"/>
  <c r="AM55" i="2"/>
  <c r="AB59" i="2"/>
  <c r="BY59" i="2" s="1"/>
  <c r="W59" i="2"/>
  <c r="AO59" i="2"/>
  <c r="AS59" i="2"/>
  <c r="CD59" i="2" s="1"/>
  <c r="U63" i="2"/>
  <c r="Z63" i="2"/>
  <c r="BW63" i="2" s="1"/>
  <c r="AQ63" i="2"/>
  <c r="CB63" i="2" s="1"/>
  <c r="AM63" i="2"/>
  <c r="AB67" i="2"/>
  <c r="BY67" i="2" s="1"/>
  <c r="W67" i="2"/>
  <c r="AO67" i="2"/>
  <c r="AS67" i="2"/>
  <c r="CD67" i="2" s="1"/>
  <c r="U71" i="2"/>
  <c r="Z71" i="2"/>
  <c r="BW71" i="2" s="1"/>
  <c r="AQ71" i="2"/>
  <c r="CB71" i="2" s="1"/>
  <c r="AM71" i="2"/>
  <c r="W75" i="2"/>
  <c r="AB75" i="2"/>
  <c r="BY75" i="2" s="1"/>
  <c r="AO75" i="2"/>
  <c r="AS75" i="2"/>
  <c r="CD75" i="2" s="1"/>
  <c r="AA16" i="2"/>
  <c r="BX16" i="2" s="1"/>
  <c r="V16" i="2"/>
  <c r="AC20" i="2"/>
  <c r="BZ20" i="2" s="1"/>
  <c r="X20" i="2"/>
  <c r="AS20" i="2"/>
  <c r="CD20" i="2" s="1"/>
  <c r="AO20" i="2"/>
  <c r="AA24" i="2"/>
  <c r="BX24" i="2" s="1"/>
  <c r="V24" i="2"/>
  <c r="AQ24" i="2"/>
  <c r="CB24" i="2" s="1"/>
  <c r="AM24" i="2"/>
  <c r="X28" i="2"/>
  <c r="AC28" i="2"/>
  <c r="BZ28" i="2" s="1"/>
  <c r="AS28" i="2"/>
  <c r="CD28" i="2" s="1"/>
  <c r="AO28" i="2"/>
  <c r="AA32" i="2"/>
  <c r="BX32" i="2" s="1"/>
  <c r="V32" i="2"/>
  <c r="AQ32" i="2"/>
  <c r="CB32" i="2" s="1"/>
  <c r="AM32" i="2"/>
  <c r="AC36" i="2"/>
  <c r="BZ36" i="2" s="1"/>
  <c r="X36" i="2"/>
  <c r="AS36" i="2"/>
  <c r="CD36" i="2" s="1"/>
  <c r="AO36" i="2"/>
  <c r="AA40" i="2"/>
  <c r="BX40" i="2" s="1"/>
  <c r="V40" i="2"/>
  <c r="AQ40" i="2"/>
  <c r="CB40" i="2" s="1"/>
  <c r="AM40" i="2"/>
  <c r="X44" i="2"/>
  <c r="AC44" i="2"/>
  <c r="BZ44" i="2" s="1"/>
  <c r="AS44" i="2"/>
  <c r="CD44" i="2" s="1"/>
  <c r="AO44" i="2"/>
  <c r="AA48" i="2"/>
  <c r="BX48" i="2" s="1"/>
  <c r="V48" i="2"/>
  <c r="AQ48" i="2"/>
  <c r="CB48" i="2" s="1"/>
  <c r="AM48" i="2"/>
  <c r="AC52" i="2"/>
  <c r="BZ52" i="2" s="1"/>
  <c r="X52" i="2"/>
  <c r="AS52" i="2"/>
  <c r="CD52" i="2" s="1"/>
  <c r="AO52" i="2"/>
  <c r="AA56" i="2"/>
  <c r="BX56" i="2" s="1"/>
  <c r="V56" i="2"/>
  <c r="AQ56" i="2"/>
  <c r="CB56" i="2" s="1"/>
  <c r="AM56" i="2"/>
  <c r="X60" i="2"/>
  <c r="AC60" i="2"/>
  <c r="BZ60" i="2" s="1"/>
  <c r="AS60" i="2"/>
  <c r="CD60" i="2" s="1"/>
  <c r="AO60" i="2"/>
  <c r="V64" i="2"/>
  <c r="AA64" i="2"/>
  <c r="BX64" i="2" s="1"/>
  <c r="AQ64" i="2"/>
  <c r="CB64" i="2" s="1"/>
  <c r="AM64" i="2"/>
  <c r="AC68" i="2"/>
  <c r="BZ68" i="2" s="1"/>
  <c r="X68" i="2"/>
  <c r="AS68" i="2"/>
  <c r="CD68" i="2" s="1"/>
  <c r="AO68" i="2"/>
  <c r="V72" i="2"/>
  <c r="AA72" i="2"/>
  <c r="BX72" i="2" s="1"/>
  <c r="AQ72" i="2"/>
  <c r="CB72" i="2" s="1"/>
  <c r="AM72" i="2"/>
  <c r="AB76" i="2"/>
  <c r="BY76" i="2" s="1"/>
  <c r="W76" i="2"/>
  <c r="AS76" i="2"/>
  <c r="CD76" i="2" s="1"/>
  <c r="AO76" i="2"/>
  <c r="Z11" i="2"/>
  <c r="BW11" i="2" s="1"/>
  <c r="U11" i="2"/>
  <c r="T17" i="2"/>
  <c r="Y17" i="2"/>
  <c r="BV17" i="2" s="1"/>
  <c r="AS17" i="2"/>
  <c r="CD17" i="2" s="1"/>
  <c r="AO17" i="2"/>
  <c r="W21" i="2"/>
  <c r="AB21" i="2"/>
  <c r="BY21" i="2" s="1"/>
  <c r="AM21" i="2"/>
  <c r="AQ21" i="2"/>
  <c r="CB21" i="2" s="1"/>
  <c r="Y25" i="2"/>
  <c r="BV25" i="2" s="1"/>
  <c r="T25" i="2"/>
  <c r="AS25" i="2"/>
  <c r="CD25" i="2" s="1"/>
  <c r="AO25" i="2"/>
  <c r="AB29" i="2"/>
  <c r="BY29" i="2" s="1"/>
  <c r="W29" i="2"/>
  <c r="AQ29" i="2"/>
  <c r="CB29" i="2" s="1"/>
  <c r="AM29" i="2"/>
  <c r="T33" i="2"/>
  <c r="Y33" i="2"/>
  <c r="BV33" i="2" s="1"/>
  <c r="AS33" i="2"/>
  <c r="CD33" i="2" s="1"/>
  <c r="AO33" i="2"/>
  <c r="W37" i="2"/>
  <c r="AB37" i="2"/>
  <c r="BY37" i="2" s="1"/>
  <c r="AQ37" i="2"/>
  <c r="CB37" i="2" s="1"/>
  <c r="AM37" i="2"/>
  <c r="Y41" i="2"/>
  <c r="BV41" i="2" s="1"/>
  <c r="T41" i="2"/>
  <c r="AS41" i="2"/>
  <c r="CD41" i="2" s="1"/>
  <c r="AO41" i="2"/>
  <c r="AB45" i="2"/>
  <c r="BY45" i="2" s="1"/>
  <c r="W45" i="2"/>
  <c r="AQ45" i="2"/>
  <c r="CB45" i="2" s="1"/>
  <c r="AM45" i="2"/>
  <c r="Y49" i="2"/>
  <c r="BV49" i="2" s="1"/>
  <c r="T49" i="2"/>
  <c r="AO49" i="2"/>
  <c r="AS49" i="2"/>
  <c r="CD49" i="2" s="1"/>
  <c r="W53" i="2"/>
  <c r="AB53" i="2"/>
  <c r="BY53" i="2" s="1"/>
  <c r="AQ53" i="2"/>
  <c r="CB53" i="2" s="1"/>
  <c r="AM53" i="2"/>
  <c r="Y57" i="2"/>
  <c r="BV57" i="2" s="1"/>
  <c r="T57" i="2"/>
  <c r="AO57" i="2"/>
  <c r="AS57" i="2"/>
  <c r="CD57" i="2" s="1"/>
  <c r="AB61" i="2"/>
  <c r="BY61" i="2" s="1"/>
  <c r="W61" i="2"/>
  <c r="AQ61" i="2"/>
  <c r="CB61" i="2" s="1"/>
  <c r="AM61" i="2"/>
  <c r="T65" i="2"/>
  <c r="Y65" i="2"/>
  <c r="BV65" i="2" s="1"/>
  <c r="AO65" i="2"/>
  <c r="AS65" i="2"/>
  <c r="CD65" i="2" s="1"/>
  <c r="AB69" i="2"/>
  <c r="BY69" i="2" s="1"/>
  <c r="W69" i="2"/>
  <c r="AM69" i="2"/>
  <c r="AQ69" i="2"/>
  <c r="CB69" i="2" s="1"/>
  <c r="Y73" i="2"/>
  <c r="BV73" i="2" s="1"/>
  <c r="T73" i="2"/>
  <c r="AO73" i="2"/>
  <c r="AS73" i="2"/>
  <c r="CD73" i="2" s="1"/>
  <c r="AA77" i="2"/>
  <c r="BX77" i="2" s="1"/>
  <c r="V77" i="2"/>
  <c r="AM77" i="2"/>
  <c r="AQ77" i="2"/>
  <c r="CB77" i="2" s="1"/>
  <c r="X12" i="2"/>
  <c r="AC12" i="2"/>
  <c r="BZ12" i="2" s="1"/>
  <c r="AQ14" i="2"/>
  <c r="CB14" i="2" s="1"/>
  <c r="AM14" i="2"/>
  <c r="Y18" i="2"/>
  <c r="BV18" i="2" s="1"/>
  <c r="T18" i="2"/>
  <c r="AS18" i="2"/>
  <c r="CD18" i="2" s="1"/>
  <c r="AO18" i="2"/>
  <c r="W22" i="2"/>
  <c r="AB22" i="2"/>
  <c r="BY22" i="2" s="1"/>
  <c r="AQ22" i="2"/>
  <c r="CB22" i="2" s="1"/>
  <c r="AM22" i="2"/>
  <c r="Y26" i="2"/>
  <c r="BV26" i="2" s="1"/>
  <c r="T26" i="2"/>
  <c r="AS26" i="2"/>
  <c r="CD26" i="2" s="1"/>
  <c r="AO26" i="2"/>
  <c r="AB30" i="2"/>
  <c r="BY30" i="2" s="1"/>
  <c r="W30" i="2"/>
  <c r="AM30" i="2"/>
  <c r="AQ30" i="2"/>
  <c r="CB30" i="2" s="1"/>
  <c r="Y34" i="2"/>
  <c r="BV34" i="2" s="1"/>
  <c r="T34" i="2"/>
  <c r="AS34" i="2"/>
  <c r="CD34" i="2" s="1"/>
  <c r="AO34" i="2"/>
  <c r="W38" i="2"/>
  <c r="AB38" i="2"/>
  <c r="BY38" i="2" s="1"/>
  <c r="AQ38" i="2"/>
  <c r="CB38" i="2" s="1"/>
  <c r="AM38" i="2"/>
  <c r="Y42" i="2"/>
  <c r="BV42" i="2" s="1"/>
  <c r="T42" i="2"/>
  <c r="AS42" i="2"/>
  <c r="CD42" i="2" s="1"/>
  <c r="AO42" i="2"/>
  <c r="AB46" i="2"/>
  <c r="BY46" i="2" s="1"/>
  <c r="W46" i="2"/>
  <c r="AM46" i="2"/>
  <c r="AQ46" i="2"/>
  <c r="CB46" i="2" s="1"/>
  <c r="Y50" i="2"/>
  <c r="BV50" i="2" s="1"/>
  <c r="T50" i="2"/>
  <c r="AS50" i="2"/>
  <c r="CD50" i="2" s="1"/>
  <c r="AO50" i="2"/>
  <c r="W54" i="2"/>
  <c r="AB54" i="2"/>
  <c r="BY54" i="2" s="1"/>
  <c r="AQ54" i="2"/>
  <c r="CB54" i="2" s="1"/>
  <c r="AM54" i="2"/>
  <c r="Y58" i="2"/>
  <c r="BV58" i="2" s="1"/>
  <c r="T58" i="2"/>
  <c r="AS58" i="2"/>
  <c r="CD58" i="2" s="1"/>
  <c r="AO58" i="2"/>
  <c r="W62" i="2"/>
  <c r="AB62" i="2"/>
  <c r="BY62" i="2" s="1"/>
  <c r="AQ62" i="2"/>
  <c r="CB62" i="2" s="1"/>
  <c r="AM62" i="2"/>
  <c r="Y66" i="2"/>
  <c r="BV66" i="2" s="1"/>
  <c r="T66" i="2"/>
  <c r="AS66" i="2"/>
  <c r="CD66" i="2" s="1"/>
  <c r="AO66" i="2"/>
  <c r="AB70" i="2"/>
  <c r="BY70" i="2" s="1"/>
  <c r="W70" i="2"/>
  <c r="AM70" i="2"/>
  <c r="AQ70" i="2"/>
  <c r="CB70" i="2" s="1"/>
  <c r="AC74" i="2"/>
  <c r="BZ74" i="2" s="1"/>
  <c r="X74" i="2"/>
  <c r="AS74" i="2"/>
  <c r="CD74" i="2" s="1"/>
  <c r="AO74" i="2"/>
  <c r="AA78" i="2"/>
  <c r="BX78" i="2" s="1"/>
  <c r="V78" i="2"/>
  <c r="AM78" i="2"/>
  <c r="AQ78" i="2"/>
  <c r="CB78" i="2" s="1"/>
  <c r="Y13" i="2"/>
  <c r="BV13" i="2" s="1"/>
  <c r="T13" i="2"/>
  <c r="AS13" i="2"/>
  <c r="CD13" i="2" s="1"/>
  <c r="AO13" i="2"/>
  <c r="V15" i="2"/>
  <c r="AA15" i="2"/>
  <c r="BX15" i="2" s="1"/>
  <c r="V23" i="2"/>
  <c r="AA23" i="2"/>
  <c r="BX23" i="2" s="1"/>
  <c r="T27" i="2"/>
  <c r="Y27" i="2"/>
  <c r="BV27" i="2" s="1"/>
  <c r="V31" i="2"/>
  <c r="AA31" i="2"/>
  <c r="BX31" i="2" s="1"/>
  <c r="T35" i="2"/>
  <c r="Y35" i="2"/>
  <c r="BV35" i="2" s="1"/>
  <c r="AA39" i="2"/>
  <c r="BX39" i="2" s="1"/>
  <c r="V39" i="2"/>
  <c r="AN39" i="2"/>
  <c r="AR39" i="2"/>
  <c r="CC39" i="2" s="1"/>
  <c r="Y43" i="2"/>
  <c r="BV43" i="2" s="1"/>
  <c r="T43" i="2"/>
  <c r="X43" i="2"/>
  <c r="AC43" i="2"/>
  <c r="BZ43" i="2" s="1"/>
  <c r="V47" i="2"/>
  <c r="AA47" i="2"/>
  <c r="BX47" i="2" s="1"/>
  <c r="AN47" i="2"/>
  <c r="AR47" i="2"/>
  <c r="CC47" i="2" s="1"/>
  <c r="T51" i="2"/>
  <c r="Y51" i="2"/>
  <c r="BV51" i="2" s="1"/>
  <c r="X51" i="2"/>
  <c r="AC51" i="2"/>
  <c r="BZ51" i="2" s="1"/>
  <c r="V55" i="2"/>
  <c r="AA55" i="2"/>
  <c r="BX55" i="2" s="1"/>
  <c r="AN55" i="2"/>
  <c r="AR55" i="2"/>
  <c r="CC55" i="2" s="1"/>
  <c r="T59" i="2"/>
  <c r="Y59" i="2"/>
  <c r="BV59" i="2" s="1"/>
  <c r="AC59" i="2"/>
  <c r="BZ59" i="2" s="1"/>
  <c r="X59" i="2"/>
  <c r="V63" i="2"/>
  <c r="AA63" i="2"/>
  <c r="BX63" i="2" s="1"/>
  <c r="AN63" i="2"/>
  <c r="AR63" i="2"/>
  <c r="CC63" i="2" s="1"/>
  <c r="T67" i="2"/>
  <c r="Y67" i="2"/>
  <c r="BV67" i="2" s="1"/>
  <c r="AC67" i="2"/>
  <c r="BZ67" i="2" s="1"/>
  <c r="X67" i="2"/>
  <c r="AA71" i="2"/>
  <c r="BX71" i="2" s="1"/>
  <c r="V71" i="2"/>
  <c r="AN71" i="2"/>
  <c r="AR71" i="2"/>
  <c r="CC71" i="2" s="1"/>
  <c r="T75" i="2"/>
  <c r="Y75" i="2"/>
  <c r="BV75" i="2" s="1"/>
  <c r="AC75" i="2"/>
  <c r="BZ75" i="2" s="1"/>
  <c r="X75" i="2"/>
  <c r="W16" i="2"/>
  <c r="AB16" i="2"/>
  <c r="BY16" i="2" s="1"/>
  <c r="Z20" i="2"/>
  <c r="BW20" i="2" s="1"/>
  <c r="U20" i="2"/>
  <c r="Y20" i="2"/>
  <c r="BV20" i="2" s="1"/>
  <c r="T20" i="2"/>
  <c r="W24" i="2"/>
  <c r="AB24" i="2"/>
  <c r="BY24" i="2" s="1"/>
  <c r="AN24" i="2"/>
  <c r="AR24" i="2"/>
  <c r="CC24" i="2" s="1"/>
  <c r="Z28" i="2"/>
  <c r="BW28" i="2" s="1"/>
  <c r="U28" i="2"/>
  <c r="T28" i="2"/>
  <c r="Y28" i="2"/>
  <c r="BV28" i="2" s="1"/>
  <c r="W32" i="2"/>
  <c r="AB32" i="2"/>
  <c r="BY32" i="2" s="1"/>
  <c r="AR32" i="2"/>
  <c r="CC32" i="2" s="1"/>
  <c r="AN32" i="2"/>
  <c r="U36" i="2"/>
  <c r="Z36" i="2"/>
  <c r="BW36" i="2" s="1"/>
  <c r="Y36" i="2"/>
  <c r="BV36" i="2" s="1"/>
  <c r="T36" i="2"/>
  <c r="W40" i="2"/>
  <c r="AB40" i="2"/>
  <c r="BY40" i="2" s="1"/>
  <c r="AR40" i="2"/>
  <c r="CC40" i="2" s="1"/>
  <c r="AN40" i="2"/>
  <c r="Z44" i="2"/>
  <c r="BW44" i="2" s="1"/>
  <c r="U44" i="2"/>
  <c r="T44" i="2"/>
  <c r="Y44" i="2"/>
  <c r="BV44" i="2" s="1"/>
  <c r="W48" i="2"/>
  <c r="AB48" i="2"/>
  <c r="BY48" i="2" s="1"/>
  <c r="AR48" i="2"/>
  <c r="CC48" i="2" s="1"/>
  <c r="AN48" i="2"/>
  <c r="U52" i="2"/>
  <c r="Z52" i="2"/>
  <c r="BW52" i="2" s="1"/>
  <c r="T52" i="2"/>
  <c r="Y52" i="2"/>
  <c r="BV52" i="2" s="1"/>
  <c r="AB56" i="2"/>
  <c r="BY56" i="2" s="1"/>
  <c r="W56" i="2"/>
  <c r="AR56" i="2"/>
  <c r="CC56" i="2" s="1"/>
  <c r="AN56" i="2"/>
  <c r="Z60" i="2"/>
  <c r="BW60" i="2" s="1"/>
  <c r="U60" i="2"/>
  <c r="T60" i="2"/>
  <c r="Y60" i="2"/>
  <c r="BV60" i="2" s="1"/>
  <c r="AB64" i="2"/>
  <c r="BY64" i="2" s="1"/>
  <c r="W64" i="2"/>
  <c r="AR64" i="2"/>
  <c r="CC64" i="2" s="1"/>
  <c r="AN64" i="2"/>
  <c r="U68" i="2"/>
  <c r="Z68" i="2"/>
  <c r="BW68" i="2" s="1"/>
  <c r="T68" i="2"/>
  <c r="Y68" i="2"/>
  <c r="BV68" i="2" s="1"/>
  <c r="AB72" i="2"/>
  <c r="BY72" i="2" s="1"/>
  <c r="W72" i="2"/>
  <c r="AN72" i="2"/>
  <c r="AR72" i="2"/>
  <c r="CC72" i="2" s="1"/>
  <c r="T76" i="2"/>
  <c r="Y76" i="2"/>
  <c r="BV76" i="2" s="1"/>
  <c r="X76" i="2"/>
  <c r="AC76" i="2"/>
  <c r="BZ76" i="2" s="1"/>
  <c r="AA11" i="2"/>
  <c r="BX11" i="2" s="1"/>
  <c r="V11" i="2"/>
  <c r="V17" i="2"/>
  <c r="AA17" i="2"/>
  <c r="BX17" i="2" s="1"/>
  <c r="Z17" i="2"/>
  <c r="BW17" i="2" s="1"/>
  <c r="U17" i="2"/>
  <c r="X21" i="2"/>
  <c r="AC21" i="2"/>
  <c r="BZ21" i="2" s="1"/>
  <c r="AR21" i="2"/>
  <c r="CC21" i="2" s="1"/>
  <c r="AN21" i="2"/>
  <c r="V25" i="2"/>
  <c r="AA25" i="2"/>
  <c r="BX25" i="2" s="1"/>
  <c r="Z25" i="2"/>
  <c r="BW25" i="2" s="1"/>
  <c r="U25" i="2"/>
  <c r="AC29" i="2"/>
  <c r="BZ29" i="2" s="1"/>
  <c r="X29" i="2"/>
  <c r="AN29" i="2"/>
  <c r="AR29" i="2"/>
  <c r="CC29" i="2" s="1"/>
  <c r="V33" i="2"/>
  <c r="AA33" i="2"/>
  <c r="BX33" i="2" s="1"/>
  <c r="Z33" i="2"/>
  <c r="BW33" i="2" s="1"/>
  <c r="U33" i="2"/>
  <c r="X37" i="2"/>
  <c r="AC37" i="2"/>
  <c r="BZ37" i="2" s="1"/>
  <c r="AN37" i="2"/>
  <c r="AR37" i="2"/>
  <c r="CC37" i="2" s="1"/>
  <c r="V41" i="2"/>
  <c r="AA41" i="2"/>
  <c r="BX41" i="2" s="1"/>
  <c r="Z41" i="2"/>
  <c r="BW41" i="2" s="1"/>
  <c r="U41" i="2"/>
  <c r="AC45" i="2"/>
  <c r="BZ45" i="2" s="1"/>
  <c r="X45" i="2"/>
  <c r="AN45" i="2"/>
  <c r="AR45" i="2"/>
  <c r="CC45" i="2" s="1"/>
  <c r="V49" i="2"/>
  <c r="AA49" i="2"/>
  <c r="BX49" i="2" s="1"/>
  <c r="Z49" i="2"/>
  <c r="BW49" i="2" s="1"/>
  <c r="U49" i="2"/>
  <c r="X53" i="2"/>
  <c r="AC53" i="2"/>
  <c r="BZ53" i="2" s="1"/>
  <c r="AN53" i="2"/>
  <c r="AR53" i="2"/>
  <c r="CC53" i="2" s="1"/>
  <c r="AA57" i="2"/>
  <c r="BX57" i="2" s="1"/>
  <c r="V57" i="2"/>
  <c r="Z57" i="2"/>
  <c r="BW57" i="2" s="1"/>
  <c r="U57" i="2"/>
  <c r="AC61" i="2"/>
  <c r="BZ61" i="2" s="1"/>
  <c r="X61" i="2"/>
  <c r="AN61" i="2"/>
  <c r="AR61" i="2"/>
  <c r="CC61" i="2" s="1"/>
  <c r="AA65" i="2"/>
  <c r="BX65" i="2" s="1"/>
  <c r="V65" i="2"/>
  <c r="Z65" i="2"/>
  <c r="BW65" i="2" s="1"/>
  <c r="U65" i="2"/>
  <c r="X69" i="2"/>
  <c r="AC69" i="2"/>
  <c r="BZ69" i="2" s="1"/>
  <c r="AN69" i="2"/>
  <c r="AR69" i="2"/>
  <c r="CC69" i="2" s="1"/>
  <c r="AA73" i="2"/>
  <c r="BX73" i="2" s="1"/>
  <c r="V73" i="2"/>
  <c r="Z73" i="2"/>
  <c r="BW73" i="2" s="1"/>
  <c r="U73" i="2"/>
  <c r="W77" i="2"/>
  <c r="AB77" i="2"/>
  <c r="BY77" i="2" s="1"/>
  <c r="AR77" i="2"/>
  <c r="CC77" i="2" s="1"/>
  <c r="AN77" i="2"/>
  <c r="T12" i="2"/>
  <c r="Y12" i="2"/>
  <c r="BV12" i="2" s="1"/>
  <c r="AC14" i="2"/>
  <c r="BZ14" i="2" s="1"/>
  <c r="X14" i="2"/>
  <c r="AR14" i="2"/>
  <c r="CC14" i="2" s="1"/>
  <c r="AN14" i="2"/>
  <c r="U18" i="2"/>
  <c r="Z18" i="2"/>
  <c r="BW18" i="2" s="1"/>
  <c r="AC22" i="2"/>
  <c r="BZ22" i="2" s="1"/>
  <c r="X22" i="2"/>
  <c r="AR22" i="2"/>
  <c r="CC22" i="2" s="1"/>
  <c r="AN22" i="2"/>
  <c r="V26" i="2"/>
  <c r="AA26" i="2"/>
  <c r="BX26" i="2" s="1"/>
  <c r="U26" i="2"/>
  <c r="Z26" i="2"/>
  <c r="BW26" i="2" s="1"/>
  <c r="AC30" i="2"/>
  <c r="BZ30" i="2" s="1"/>
  <c r="X30" i="2"/>
  <c r="AN30" i="2"/>
  <c r="AR30" i="2"/>
  <c r="CC30" i="2" s="1"/>
  <c r="AA34" i="2"/>
  <c r="BX34" i="2" s="1"/>
  <c r="V34" i="2"/>
  <c r="U34" i="2"/>
  <c r="Z34" i="2"/>
  <c r="BW34" i="2" s="1"/>
  <c r="AC38" i="2"/>
  <c r="BZ38" i="2" s="1"/>
  <c r="X38" i="2"/>
  <c r="AN38" i="2"/>
  <c r="AR38" i="2"/>
  <c r="CC38" i="2" s="1"/>
  <c r="V42" i="2"/>
  <c r="AA42" i="2"/>
  <c r="BX42" i="2" s="1"/>
  <c r="U42" i="2"/>
  <c r="Z42" i="2"/>
  <c r="BW42" i="2" s="1"/>
  <c r="AC46" i="2"/>
  <c r="BZ46" i="2" s="1"/>
  <c r="X46" i="2"/>
  <c r="AN46" i="2"/>
  <c r="AR46" i="2"/>
  <c r="CC46" i="2" s="1"/>
  <c r="AA50" i="2"/>
  <c r="BX50" i="2" s="1"/>
  <c r="V50" i="2"/>
  <c r="U50" i="2"/>
  <c r="Z50" i="2"/>
  <c r="BW50" i="2" s="1"/>
  <c r="AC54" i="2"/>
  <c r="BZ54" i="2" s="1"/>
  <c r="X54" i="2"/>
  <c r="AN54" i="2"/>
  <c r="AR54" i="2"/>
  <c r="CC54" i="2" s="1"/>
  <c r="AA58" i="2"/>
  <c r="BX58" i="2" s="1"/>
  <c r="V58" i="2"/>
  <c r="Z58" i="2"/>
  <c r="BW58" i="2" s="1"/>
  <c r="U58" i="2"/>
  <c r="AC62" i="2"/>
  <c r="BZ62" i="2" s="1"/>
  <c r="X62" i="2"/>
  <c r="AN62" i="2"/>
  <c r="AR62" i="2"/>
  <c r="CC62" i="2" s="1"/>
  <c r="V66" i="2"/>
  <c r="AA66" i="2"/>
  <c r="BX66" i="2" s="1"/>
  <c r="Z66" i="2"/>
  <c r="BW66" i="2" s="1"/>
  <c r="U66" i="2"/>
  <c r="AC70" i="2"/>
  <c r="BZ70" i="2" s="1"/>
  <c r="X70" i="2"/>
  <c r="AN70" i="2"/>
  <c r="AR70" i="2"/>
  <c r="CC70" i="2" s="1"/>
  <c r="T74" i="2"/>
  <c r="Y74" i="2"/>
  <c r="BV74" i="2" s="1"/>
  <c r="Z74" i="2"/>
  <c r="BW74" i="2" s="1"/>
  <c r="U74" i="2"/>
  <c r="AB78" i="2"/>
  <c r="BY78" i="2" s="1"/>
  <c r="W78" i="2"/>
  <c r="AN78" i="2"/>
  <c r="AR78" i="2"/>
  <c r="CC78" i="2" s="1"/>
  <c r="Z13" i="2"/>
  <c r="BW13" i="2" s="1"/>
  <c r="U13" i="2"/>
  <c r="AN15" i="2"/>
  <c r="AR15" i="2"/>
  <c r="CC15" i="2" s="1"/>
  <c r="X19" i="2"/>
  <c r="AC19" i="2"/>
  <c r="BZ19" i="2" s="1"/>
  <c r="AR23" i="2"/>
  <c r="CC23" i="2" s="1"/>
  <c r="AN23" i="2"/>
  <c r="X27" i="2"/>
  <c r="AC27" i="2"/>
  <c r="BZ27" i="2" s="1"/>
  <c r="AN31" i="2"/>
  <c r="AR31" i="2"/>
  <c r="CC31" i="2" s="1"/>
  <c r="X35" i="2"/>
  <c r="AC35" i="2"/>
  <c r="BZ35" i="2" s="1"/>
  <c r="W15" i="2"/>
  <c r="AB15" i="2"/>
  <c r="BY15" i="2" s="1"/>
  <c r="AS15" i="2"/>
  <c r="CD15" i="2" s="1"/>
  <c r="AO15" i="2"/>
  <c r="AM19" i="2"/>
  <c r="AQ19" i="2"/>
  <c r="CB19" i="2" s="1"/>
  <c r="W23" i="2"/>
  <c r="AB23" i="2"/>
  <c r="BY23" i="2" s="1"/>
  <c r="AS23" i="2"/>
  <c r="CD23" i="2" s="1"/>
  <c r="AO23" i="2"/>
  <c r="Z27" i="2"/>
  <c r="BW27" i="2" s="1"/>
  <c r="U27" i="2"/>
  <c r="AM27" i="2"/>
  <c r="AQ27" i="2"/>
  <c r="CB27" i="2" s="1"/>
  <c r="W31" i="2"/>
  <c r="AB31" i="2"/>
  <c r="BY31" i="2" s="1"/>
  <c r="AS31" i="2"/>
  <c r="CD31" i="2" s="1"/>
  <c r="AO31" i="2"/>
  <c r="U35" i="2"/>
  <c r="Z35" i="2"/>
  <c r="BW35" i="2" s="1"/>
  <c r="AQ35" i="2"/>
  <c r="CB35" i="2" s="1"/>
  <c r="AM35" i="2"/>
  <c r="W39" i="2"/>
  <c r="AB39" i="2"/>
  <c r="BY39" i="2" s="1"/>
  <c r="AS39" i="2"/>
  <c r="CD39" i="2" s="1"/>
  <c r="AO39" i="2"/>
  <c r="Z43" i="2"/>
  <c r="BW43" i="2" s="1"/>
  <c r="U43" i="2"/>
  <c r="AQ43" i="2"/>
  <c r="CB43" i="2" s="1"/>
  <c r="AM43" i="2"/>
  <c r="W47" i="2"/>
  <c r="AB47" i="2"/>
  <c r="BY47" i="2" s="1"/>
  <c r="AS47" i="2"/>
  <c r="CD47" i="2" s="1"/>
  <c r="AO47" i="2"/>
  <c r="U51" i="2"/>
  <c r="Z51" i="2"/>
  <c r="BW51" i="2" s="1"/>
  <c r="AQ51" i="2"/>
  <c r="CB51" i="2" s="1"/>
  <c r="AM51" i="2"/>
  <c r="W55" i="2"/>
  <c r="AB55" i="2"/>
  <c r="BY55" i="2" s="1"/>
  <c r="AO55" i="2"/>
  <c r="AS55" i="2"/>
  <c r="CD55" i="2" s="1"/>
  <c r="Z59" i="2"/>
  <c r="BW59" i="2" s="1"/>
  <c r="U59" i="2"/>
  <c r="AQ59" i="2"/>
  <c r="CB59" i="2" s="1"/>
  <c r="AM59" i="2"/>
  <c r="W63" i="2"/>
  <c r="AB63" i="2"/>
  <c r="BY63" i="2" s="1"/>
  <c r="AO63" i="2"/>
  <c r="AS63" i="2"/>
  <c r="CD63" i="2" s="1"/>
  <c r="U67" i="2"/>
  <c r="Z67" i="2"/>
  <c r="BW67" i="2" s="1"/>
  <c r="AQ67" i="2"/>
  <c r="CB67" i="2" s="1"/>
  <c r="AM67" i="2"/>
  <c r="W71" i="2"/>
  <c r="AB71" i="2"/>
  <c r="BY71" i="2" s="1"/>
  <c r="AO71" i="2"/>
  <c r="AS71" i="2"/>
  <c r="CD71" i="2" s="1"/>
  <c r="U75" i="2"/>
  <c r="Z75" i="2"/>
  <c r="BW75" i="2" s="1"/>
  <c r="AQ75" i="2"/>
  <c r="CB75" i="2" s="1"/>
  <c r="AM75" i="2"/>
  <c r="X16" i="2"/>
  <c r="AC16" i="2"/>
  <c r="BZ16" i="2" s="1"/>
  <c r="AA20" i="2"/>
  <c r="BX20" i="2" s="1"/>
  <c r="V20" i="2"/>
  <c r="AM20" i="2"/>
  <c r="AQ20" i="2"/>
  <c r="CB20" i="2" s="1"/>
  <c r="AC24" i="2"/>
  <c r="BZ24" i="2" s="1"/>
  <c r="X24" i="2"/>
  <c r="AS24" i="2"/>
  <c r="CD24" i="2" s="1"/>
  <c r="AO24" i="2"/>
  <c r="AA28" i="2"/>
  <c r="BX28" i="2" s="1"/>
  <c r="V28" i="2"/>
  <c r="AQ28" i="2"/>
  <c r="CB28" i="2" s="1"/>
  <c r="AM28" i="2"/>
  <c r="X32" i="2"/>
  <c r="AC32" i="2"/>
  <c r="BZ32" i="2" s="1"/>
  <c r="AS32" i="2"/>
  <c r="CD32" i="2" s="1"/>
  <c r="AO32" i="2"/>
  <c r="AA36" i="2"/>
  <c r="BX36" i="2" s="1"/>
  <c r="V36" i="2"/>
  <c r="AQ36" i="2"/>
  <c r="CB36" i="2" s="1"/>
  <c r="AM36" i="2"/>
  <c r="AC40" i="2"/>
  <c r="BZ40" i="2" s="1"/>
  <c r="X40" i="2"/>
  <c r="AS40" i="2"/>
  <c r="CD40" i="2" s="1"/>
  <c r="AO40" i="2"/>
  <c r="AA44" i="2"/>
  <c r="BX44" i="2" s="1"/>
  <c r="V44" i="2"/>
  <c r="AQ44" i="2"/>
  <c r="CB44" i="2" s="1"/>
  <c r="AM44" i="2"/>
  <c r="X48" i="2"/>
  <c r="AC48" i="2"/>
  <c r="BZ48" i="2" s="1"/>
  <c r="AS48" i="2"/>
  <c r="CD48" i="2" s="1"/>
  <c r="AO48" i="2"/>
  <c r="AA52" i="2"/>
  <c r="BX52" i="2" s="1"/>
  <c r="V52" i="2"/>
  <c r="AQ52" i="2"/>
  <c r="CB52" i="2" s="1"/>
  <c r="AM52" i="2"/>
  <c r="X56" i="2"/>
  <c r="AC56" i="2"/>
  <c r="BZ56" i="2" s="1"/>
  <c r="AS56" i="2"/>
  <c r="CD56" i="2" s="1"/>
  <c r="AO56" i="2"/>
  <c r="AA60" i="2"/>
  <c r="BX60" i="2" s="1"/>
  <c r="V60" i="2"/>
  <c r="AQ60" i="2"/>
  <c r="CB60" i="2" s="1"/>
  <c r="AM60" i="2"/>
  <c r="X64" i="2"/>
  <c r="AC64" i="2"/>
  <c r="BZ64" i="2" s="1"/>
  <c r="AS64" i="2"/>
  <c r="CD64" i="2" s="1"/>
  <c r="AO64" i="2"/>
  <c r="AA68" i="2"/>
  <c r="BX68" i="2" s="1"/>
  <c r="V68" i="2"/>
  <c r="AQ68" i="2"/>
  <c r="CB68" i="2" s="1"/>
  <c r="AM68" i="2"/>
  <c r="X72" i="2"/>
  <c r="AC72" i="2"/>
  <c r="BZ72" i="2" s="1"/>
  <c r="AS72" i="2"/>
  <c r="CD72" i="2" s="1"/>
  <c r="AO72" i="2"/>
  <c r="Z76" i="2"/>
  <c r="BW76" i="2" s="1"/>
  <c r="U76" i="2"/>
  <c r="AQ76" i="2"/>
  <c r="CB76" i="2" s="1"/>
  <c r="AM76" i="2"/>
  <c r="W11" i="2"/>
  <c r="AB11" i="2"/>
  <c r="BY11" i="2" s="1"/>
  <c r="AS11" i="2"/>
  <c r="CD11" i="2" s="1"/>
  <c r="AO11" i="2"/>
  <c r="W17" i="2"/>
  <c r="AB17" i="2"/>
  <c r="BY17" i="2" s="1"/>
  <c r="AQ17" i="2"/>
  <c r="CB17" i="2" s="1"/>
  <c r="AM17" i="2"/>
  <c r="T21" i="2"/>
  <c r="Y21" i="2"/>
  <c r="BV21" i="2" s="1"/>
  <c r="AS21" i="2"/>
  <c r="CD21" i="2" s="1"/>
  <c r="AO21" i="2"/>
  <c r="AB25" i="2"/>
  <c r="BY25" i="2" s="1"/>
  <c r="W25" i="2"/>
  <c r="AM25" i="2"/>
  <c r="AQ25" i="2"/>
  <c r="CB25" i="2" s="1"/>
  <c r="Y29" i="2"/>
  <c r="BV29" i="2" s="1"/>
  <c r="T29" i="2"/>
  <c r="AS29" i="2"/>
  <c r="CD29" i="2" s="1"/>
  <c r="AO29" i="2"/>
  <c r="W33" i="2"/>
  <c r="AB33" i="2"/>
  <c r="BY33" i="2" s="1"/>
  <c r="AQ33" i="2"/>
  <c r="CB33" i="2" s="1"/>
  <c r="AM33" i="2"/>
  <c r="T37" i="2"/>
  <c r="Y37" i="2"/>
  <c r="BV37" i="2" s="1"/>
  <c r="AS37" i="2"/>
  <c r="CD37" i="2" s="1"/>
  <c r="AO37" i="2"/>
  <c r="AB41" i="2"/>
  <c r="BY41" i="2" s="1"/>
  <c r="W41" i="2"/>
  <c r="AQ41" i="2"/>
  <c r="CB41" i="2" s="1"/>
  <c r="AM41" i="2"/>
  <c r="Y45" i="2"/>
  <c r="BV45" i="2" s="1"/>
  <c r="T45" i="2"/>
  <c r="AS45" i="2"/>
  <c r="CD45" i="2" s="1"/>
  <c r="AO45" i="2"/>
  <c r="W49" i="2"/>
  <c r="AB49" i="2"/>
  <c r="BY49" i="2" s="1"/>
  <c r="AQ49" i="2"/>
  <c r="CB49" i="2" s="1"/>
  <c r="AM49" i="2"/>
  <c r="T53" i="2"/>
  <c r="Y53" i="2"/>
  <c r="BV53" i="2" s="1"/>
  <c r="AO53" i="2"/>
  <c r="AS53" i="2"/>
  <c r="CD53" i="2" s="1"/>
  <c r="AB57" i="2"/>
  <c r="BY57" i="2" s="1"/>
  <c r="W57" i="2"/>
  <c r="AQ57" i="2"/>
  <c r="CB57" i="2" s="1"/>
  <c r="AM57" i="2"/>
  <c r="T61" i="2"/>
  <c r="Y61" i="2"/>
  <c r="BV61" i="2" s="1"/>
  <c r="AO61" i="2"/>
  <c r="AS61" i="2"/>
  <c r="CD61" i="2" s="1"/>
  <c r="W65" i="2"/>
  <c r="AB65" i="2"/>
  <c r="BY65" i="2" s="1"/>
  <c r="AM65" i="2"/>
  <c r="AQ65" i="2"/>
  <c r="CB65" i="2" s="1"/>
  <c r="T69" i="2"/>
  <c r="Y69" i="2"/>
  <c r="BV69" i="2" s="1"/>
  <c r="AO69" i="2"/>
  <c r="AS69" i="2"/>
  <c r="CD69" i="2" s="1"/>
  <c r="AB73" i="2"/>
  <c r="BY73" i="2" s="1"/>
  <c r="W73" i="2"/>
  <c r="AM73" i="2"/>
  <c r="AQ73" i="2"/>
  <c r="CB73" i="2" s="1"/>
  <c r="AC77" i="2"/>
  <c r="BZ77" i="2" s="1"/>
  <c r="X77" i="2"/>
  <c r="AO77" i="2"/>
  <c r="AS77" i="2"/>
  <c r="CD77" i="2" s="1"/>
  <c r="AA12" i="2"/>
  <c r="BX12" i="2" s="1"/>
  <c r="V12" i="2"/>
  <c r="Y14" i="2"/>
  <c r="BV14" i="2" s="1"/>
  <c r="T14" i="2"/>
  <c r="AS14" i="2"/>
  <c r="CD14" i="2" s="1"/>
  <c r="AO14" i="2"/>
  <c r="W18" i="2"/>
  <c r="AB18" i="2"/>
  <c r="BY18" i="2" s="1"/>
  <c r="AM18" i="2"/>
  <c r="AQ18" i="2"/>
  <c r="CB18" i="2" s="1"/>
  <c r="T22" i="2"/>
  <c r="Y22" i="2"/>
  <c r="BV22" i="2" s="1"/>
  <c r="AS22" i="2"/>
  <c r="CD22" i="2" s="1"/>
  <c r="AO22" i="2"/>
  <c r="AB26" i="2"/>
  <c r="BY26" i="2" s="1"/>
  <c r="W26" i="2"/>
  <c r="AM26" i="2"/>
  <c r="AQ26" i="2"/>
  <c r="CB26" i="2" s="1"/>
  <c r="Y30" i="2"/>
  <c r="BV30" i="2" s="1"/>
  <c r="T30" i="2"/>
  <c r="AS30" i="2"/>
  <c r="CD30" i="2" s="1"/>
  <c r="AO30" i="2"/>
  <c r="W34" i="2"/>
  <c r="AB34" i="2"/>
  <c r="BY34" i="2" s="1"/>
  <c r="AM34" i="2"/>
  <c r="AQ34" i="2"/>
  <c r="CB34" i="2" s="1"/>
  <c r="T38" i="2"/>
  <c r="Y38" i="2"/>
  <c r="BV38" i="2" s="1"/>
  <c r="AS38" i="2"/>
  <c r="CD38" i="2" s="1"/>
  <c r="AO38" i="2"/>
  <c r="AB42" i="2"/>
  <c r="BY42" i="2" s="1"/>
  <c r="W42" i="2"/>
  <c r="AQ42" i="2"/>
  <c r="CB42" i="2" s="1"/>
  <c r="AM42" i="2"/>
  <c r="Y46" i="2"/>
  <c r="BV46" i="2" s="1"/>
  <c r="T46" i="2"/>
  <c r="AS46" i="2"/>
  <c r="CD46" i="2" s="1"/>
  <c r="AO46" i="2"/>
  <c r="W50" i="2"/>
  <c r="AB50" i="2"/>
  <c r="BY50" i="2" s="1"/>
  <c r="AQ50" i="2"/>
  <c r="CB50" i="2" s="1"/>
  <c r="AM50" i="2"/>
  <c r="T54" i="2"/>
  <c r="Y54" i="2"/>
  <c r="BV54" i="2" s="1"/>
  <c r="AS54" i="2"/>
  <c r="CD54" i="2" s="1"/>
  <c r="AO54" i="2"/>
  <c r="AB58" i="2"/>
  <c r="BY58" i="2" s="1"/>
  <c r="W58" i="2"/>
  <c r="AQ58" i="2"/>
  <c r="CB58" i="2" s="1"/>
  <c r="AM58" i="2"/>
  <c r="Y62" i="2"/>
  <c r="BV62" i="2" s="1"/>
  <c r="T62" i="2"/>
  <c r="AS62" i="2"/>
  <c r="CD62" i="2" s="1"/>
  <c r="AO62" i="2"/>
  <c r="AB66" i="2"/>
  <c r="BY66" i="2" s="1"/>
  <c r="W66" i="2"/>
  <c r="AM66" i="2"/>
  <c r="AQ66" i="2"/>
  <c r="CB66" i="2" s="1"/>
  <c r="T70" i="2"/>
  <c r="Y70" i="2"/>
  <c r="BV70" i="2" s="1"/>
  <c r="AS70" i="2"/>
  <c r="CD70" i="2" s="1"/>
  <c r="AO70" i="2"/>
  <c r="V74" i="2"/>
  <c r="AA74" i="2"/>
  <c r="BX74" i="2" s="1"/>
  <c r="AM74" i="2"/>
  <c r="AQ74" i="2"/>
  <c r="CB74" i="2" s="1"/>
  <c r="AC78" i="2"/>
  <c r="BZ78" i="2" s="1"/>
  <c r="X78" i="2"/>
  <c r="AS78" i="2"/>
  <c r="CD78" i="2" s="1"/>
  <c r="AO78" i="2"/>
  <c r="AB13" i="2"/>
  <c r="BY13" i="2" s="1"/>
  <c r="W13" i="2"/>
  <c r="X10" i="2"/>
  <c r="AC10" i="2"/>
  <c r="BZ10" i="2" s="1"/>
  <c r="W10" i="2"/>
  <c r="AB10" i="2"/>
  <c r="BY10" i="2" s="1"/>
  <c r="K1" i="38"/>
  <c r="M1" i="38"/>
  <c r="I36" i="2"/>
  <c r="BU36" i="2" s="1"/>
  <c r="G36" i="2"/>
  <c r="I68" i="2"/>
  <c r="BU68" i="2" s="1"/>
  <c r="G68" i="2"/>
  <c r="I29" i="2"/>
  <c r="BU29" i="2" s="1"/>
  <c r="G29" i="2"/>
  <c r="I61" i="2"/>
  <c r="BU61" i="2" s="1"/>
  <c r="G61" i="2"/>
  <c r="I22" i="2"/>
  <c r="BU22" i="2" s="1"/>
  <c r="G22" i="2"/>
  <c r="I46" i="2"/>
  <c r="BU46" i="2" s="1"/>
  <c r="G46" i="2"/>
  <c r="I70" i="2"/>
  <c r="BU70" i="2" s="1"/>
  <c r="G70" i="2"/>
  <c r="I23" i="2"/>
  <c r="BU23" i="2" s="1"/>
  <c r="G23" i="2"/>
  <c r="I47" i="2"/>
  <c r="BU47" i="2" s="1"/>
  <c r="G47" i="2"/>
  <c r="I71" i="2"/>
  <c r="BU71" i="2" s="1"/>
  <c r="G71" i="2"/>
  <c r="I28" i="2"/>
  <c r="BU28" i="2" s="1"/>
  <c r="G28" i="2"/>
  <c r="I60" i="2"/>
  <c r="BU60" i="2" s="1"/>
  <c r="G60" i="2"/>
  <c r="I21" i="2"/>
  <c r="BU21" i="2" s="1"/>
  <c r="G21" i="2"/>
  <c r="I53" i="2"/>
  <c r="BU53" i="2" s="1"/>
  <c r="G53" i="2"/>
  <c r="I14" i="2"/>
  <c r="BU14" i="2" s="1"/>
  <c r="G14" i="2"/>
  <c r="I38" i="2"/>
  <c r="BU38" i="2" s="1"/>
  <c r="G38" i="2"/>
  <c r="I62" i="2"/>
  <c r="BU62" i="2" s="1"/>
  <c r="G62" i="2"/>
  <c r="I15" i="2"/>
  <c r="BU15" i="2" s="1"/>
  <c r="G15" i="2"/>
  <c r="I39" i="2"/>
  <c r="BU39" i="2" s="1"/>
  <c r="G39" i="2"/>
  <c r="I63" i="2"/>
  <c r="BU63" i="2" s="1"/>
  <c r="G63" i="2"/>
  <c r="I16" i="2"/>
  <c r="BU16" i="2" s="1"/>
  <c r="G16" i="2"/>
  <c r="I24" i="2"/>
  <c r="BU24" i="2" s="1"/>
  <c r="G24" i="2"/>
  <c r="I32" i="2"/>
  <c r="BU32" i="2" s="1"/>
  <c r="G32" i="2"/>
  <c r="I40" i="2"/>
  <c r="BU40" i="2" s="1"/>
  <c r="G40" i="2"/>
  <c r="I48" i="2"/>
  <c r="BU48" i="2" s="1"/>
  <c r="G48" i="2"/>
  <c r="I56" i="2"/>
  <c r="BU56" i="2" s="1"/>
  <c r="G56" i="2"/>
  <c r="I64" i="2"/>
  <c r="BU64" i="2" s="1"/>
  <c r="G64" i="2"/>
  <c r="I72" i="2"/>
  <c r="BU72" i="2" s="1"/>
  <c r="G72" i="2"/>
  <c r="I17" i="2"/>
  <c r="BU17" i="2" s="1"/>
  <c r="G17" i="2"/>
  <c r="I25" i="2"/>
  <c r="BU25" i="2" s="1"/>
  <c r="G25" i="2"/>
  <c r="I33" i="2"/>
  <c r="BU33" i="2" s="1"/>
  <c r="G33" i="2"/>
  <c r="I41" i="2"/>
  <c r="BU41" i="2" s="1"/>
  <c r="G41" i="2"/>
  <c r="I49" i="2"/>
  <c r="BU49" i="2" s="1"/>
  <c r="G49" i="2"/>
  <c r="I57" i="2"/>
  <c r="BU57" i="2" s="1"/>
  <c r="G57" i="2"/>
  <c r="I65" i="2"/>
  <c r="BU65" i="2" s="1"/>
  <c r="G65" i="2"/>
  <c r="I73" i="2"/>
  <c r="BU73" i="2" s="1"/>
  <c r="G73" i="2"/>
  <c r="I12" i="2"/>
  <c r="BU12" i="2" s="1"/>
  <c r="G12" i="2"/>
  <c r="I44" i="2"/>
  <c r="BU44" i="2" s="1"/>
  <c r="G44" i="2"/>
  <c r="I76" i="2"/>
  <c r="BU76" i="2" s="1"/>
  <c r="G76" i="2"/>
  <c r="I37" i="2"/>
  <c r="BU37" i="2" s="1"/>
  <c r="G37" i="2"/>
  <c r="I69" i="2"/>
  <c r="BU69" i="2" s="1"/>
  <c r="G69" i="2"/>
  <c r="I54" i="2"/>
  <c r="BU54" i="2" s="1"/>
  <c r="G54" i="2"/>
  <c r="I78" i="2"/>
  <c r="BU78" i="2" s="1"/>
  <c r="G78" i="2"/>
  <c r="I31" i="2"/>
  <c r="BU31" i="2" s="1"/>
  <c r="G31" i="2"/>
  <c r="I55" i="2"/>
  <c r="BU55" i="2" s="1"/>
  <c r="G55" i="2"/>
  <c r="I18" i="2"/>
  <c r="BU18" i="2" s="1"/>
  <c r="G18" i="2"/>
  <c r="I26" i="2"/>
  <c r="BU26" i="2" s="1"/>
  <c r="G26" i="2"/>
  <c r="I34" i="2"/>
  <c r="BU34" i="2" s="1"/>
  <c r="G34" i="2"/>
  <c r="I42" i="2"/>
  <c r="BU42" i="2" s="1"/>
  <c r="G42" i="2"/>
  <c r="I50" i="2"/>
  <c r="BU50" i="2" s="1"/>
  <c r="G50" i="2"/>
  <c r="I58" i="2"/>
  <c r="BU58" i="2" s="1"/>
  <c r="G58" i="2"/>
  <c r="I66" i="2"/>
  <c r="BU66" i="2" s="1"/>
  <c r="G66" i="2"/>
  <c r="I74" i="2"/>
  <c r="BU74" i="2" s="1"/>
  <c r="G74" i="2"/>
  <c r="I11" i="2"/>
  <c r="BU11" i="2" s="1"/>
  <c r="G11" i="2"/>
  <c r="I19" i="2"/>
  <c r="BU19" i="2" s="1"/>
  <c r="G19" i="2"/>
  <c r="I27" i="2"/>
  <c r="BU27" i="2" s="1"/>
  <c r="G27" i="2"/>
  <c r="I35" i="2"/>
  <c r="BU35" i="2" s="1"/>
  <c r="G35" i="2"/>
  <c r="I43" i="2"/>
  <c r="BU43" i="2" s="1"/>
  <c r="G43" i="2"/>
  <c r="I51" i="2"/>
  <c r="BU51" i="2" s="1"/>
  <c r="G51" i="2"/>
  <c r="I59" i="2"/>
  <c r="BU59" i="2" s="1"/>
  <c r="G59" i="2"/>
  <c r="I67" i="2"/>
  <c r="BU67" i="2" s="1"/>
  <c r="G67" i="2"/>
  <c r="I75" i="2"/>
  <c r="BU75" i="2" s="1"/>
  <c r="G75" i="2"/>
  <c r="I20" i="2"/>
  <c r="BU20" i="2" s="1"/>
  <c r="G20" i="2"/>
  <c r="I52" i="2"/>
  <c r="BU52" i="2" s="1"/>
  <c r="G52" i="2"/>
  <c r="I13" i="2"/>
  <c r="BU13" i="2" s="1"/>
  <c r="G13" i="2"/>
  <c r="I45" i="2"/>
  <c r="BU45" i="2" s="1"/>
  <c r="G45" i="2"/>
  <c r="I77" i="2"/>
  <c r="BU77" i="2" s="1"/>
  <c r="G77" i="2"/>
  <c r="BE11" i="2" l="1"/>
  <c r="BD11" i="2"/>
  <c r="V10" i="2"/>
  <c r="CF10" i="2"/>
  <c r="AA10" i="2"/>
  <c r="BX10" i="2" s="1"/>
  <c r="BM10" i="2"/>
  <c r="BA10" i="2"/>
  <c r="BB10" i="2"/>
  <c r="AY10" i="2"/>
  <c r="AY8" i="2" s="1"/>
  <c r="BI10" i="2"/>
  <c r="CE10" i="2"/>
  <c r="BR10" i="2"/>
  <c r="BD10" i="2"/>
  <c r="BE10" i="2"/>
  <c r="CF9" i="2"/>
  <c r="BD9" i="2"/>
  <c r="BB9" i="2"/>
  <c r="BB8" i="2" s="1"/>
  <c r="N3" i="2" s="1"/>
  <c r="BA9" i="2"/>
  <c r="AW9" i="2"/>
  <c r="AZ9" i="2"/>
  <c r="AZ8" i="2" s="1"/>
  <c r="R1" i="38"/>
  <c r="BL9" i="2"/>
  <c r="AX9" i="2"/>
  <c r="CE9" i="2"/>
  <c r="U26" i="38"/>
  <c r="BJ9" i="2"/>
  <c r="D175" i="40"/>
  <c r="BQ13" i="2"/>
  <c r="BE8" i="2" l="1"/>
  <c r="N4" i="2" s="1"/>
  <c r="N2" i="2"/>
  <c r="D148" i="40"/>
  <c r="AM13" i="2"/>
  <c r="AQ13" i="2"/>
  <c r="CB13" i="2" s="1"/>
  <c r="D151" i="40"/>
  <c r="D66" i="40" s="1"/>
  <c r="D36" i="40" s="1"/>
  <c r="B200" i="40" s="1"/>
  <c r="D152" i="40"/>
  <c r="BR13" i="2"/>
  <c r="D153" i="40"/>
  <c r="D190" i="40"/>
  <c r="BP17" i="2"/>
  <c r="BP21" i="2"/>
  <c r="BP33" i="2"/>
  <c r="BP37" i="2"/>
  <c r="BP41" i="2"/>
  <c r="BP45" i="2"/>
  <c r="BP49" i="2"/>
  <c r="BP53" i="2"/>
  <c r="BP57" i="2"/>
  <c r="BP61" i="2"/>
  <c r="BP65" i="2"/>
  <c r="BP69" i="2"/>
  <c r="BP73" i="2"/>
  <c r="BP18" i="2"/>
  <c r="BP22" i="2"/>
  <c r="BP34" i="2"/>
  <c r="BP38" i="2"/>
  <c r="BP42" i="2"/>
  <c r="BP46" i="2"/>
  <c r="BP50" i="2"/>
  <c r="BP54" i="2"/>
  <c r="BP58" i="2"/>
  <c r="BP62" i="2"/>
  <c r="BP66" i="2"/>
  <c r="BP70" i="2"/>
  <c r="BP74" i="2"/>
  <c r="BP78" i="2"/>
  <c r="BP19" i="2"/>
  <c r="BP23" i="2"/>
  <c r="BP35" i="2"/>
  <c r="BP39" i="2"/>
  <c r="BP43" i="2"/>
  <c r="BP47" i="2"/>
  <c r="BP51" i="2"/>
  <c r="BP55" i="2"/>
  <c r="BP59" i="2"/>
  <c r="BP63" i="2"/>
  <c r="BP67" i="2"/>
  <c r="BP71" i="2"/>
  <c r="BP75" i="2"/>
  <c r="BP20" i="2"/>
  <c r="BP24" i="2"/>
  <c r="BP36" i="2"/>
  <c r="BP40" i="2"/>
  <c r="BP44" i="2"/>
  <c r="BP48" i="2"/>
  <c r="BP52" i="2"/>
  <c r="BP56" i="2"/>
  <c r="BP60" i="2"/>
  <c r="BP64" i="2"/>
  <c r="BP68" i="2"/>
  <c r="BP72" i="2"/>
  <c r="BP76" i="2"/>
  <c r="BP77" i="2"/>
  <c r="K16" i="31"/>
  <c r="K20" i="31"/>
  <c r="K25" i="31"/>
  <c r="K29" i="31"/>
  <c r="K33" i="31"/>
  <c r="K37" i="31"/>
  <c r="K41" i="31"/>
  <c r="K45" i="31"/>
  <c r="K49" i="31"/>
  <c r="K53" i="31"/>
  <c r="K57" i="31"/>
  <c r="K61" i="31"/>
  <c r="K65" i="31"/>
  <c r="K69" i="31"/>
  <c r="K73" i="31"/>
  <c r="K77" i="31"/>
  <c r="K17" i="31"/>
  <c r="K21" i="31"/>
  <c r="K26" i="31"/>
  <c r="K30" i="31"/>
  <c r="K34" i="31"/>
  <c r="K38" i="31"/>
  <c r="K42" i="31"/>
  <c r="K46" i="31"/>
  <c r="K50" i="31"/>
  <c r="K54" i="31"/>
  <c r="K58" i="31"/>
  <c r="K62" i="31"/>
  <c r="K66" i="31"/>
  <c r="K70" i="31"/>
  <c r="K74" i="31"/>
  <c r="K18" i="31"/>
  <c r="K22" i="31"/>
  <c r="K27" i="31"/>
  <c r="K31" i="31"/>
  <c r="K35" i="31"/>
  <c r="K39" i="31"/>
  <c r="K43" i="31"/>
  <c r="K47" i="31"/>
  <c r="K51" i="31"/>
  <c r="K55" i="31"/>
  <c r="K59" i="31"/>
  <c r="K63" i="31"/>
  <c r="K67" i="31"/>
  <c r="K71" i="31"/>
  <c r="K75" i="31"/>
  <c r="K19" i="31"/>
  <c r="K23" i="31"/>
  <c r="K28" i="31"/>
  <c r="K32" i="31"/>
  <c r="K36" i="31"/>
  <c r="K40" i="31"/>
  <c r="K44" i="31"/>
  <c r="K48" i="31"/>
  <c r="K52" i="31"/>
  <c r="K56" i="31"/>
  <c r="K60" i="31"/>
  <c r="K64" i="31"/>
  <c r="K68" i="31"/>
  <c r="K72" i="31"/>
  <c r="K76" i="31"/>
  <c r="BP30" i="2"/>
  <c r="BP12" i="2"/>
  <c r="BP27" i="2"/>
  <c r="BP14" i="2"/>
  <c r="BP16" i="2"/>
  <c r="BP29" i="2"/>
  <c r="BP26" i="2"/>
  <c r="BP32" i="2"/>
  <c r="BP25" i="2"/>
  <c r="BP15" i="2"/>
  <c r="BP13" i="2"/>
  <c r="BP28" i="2"/>
  <c r="BP31" i="2"/>
  <c r="BP11" i="2"/>
  <c r="K13" i="31"/>
  <c r="K14" i="31"/>
  <c r="K12" i="31"/>
  <c r="K24" i="31"/>
  <c r="BR11" i="2"/>
  <c r="BM18" i="2"/>
  <c r="BN14" i="2"/>
  <c r="AV10" i="2"/>
  <c r="BM13" i="2"/>
  <c r="BL12" i="2"/>
  <c r="J11" i="31"/>
  <c r="BS12" i="2"/>
  <c r="AR10" i="2"/>
  <c r="CC10" i="2" s="1"/>
  <c r="AN10" i="2"/>
  <c r="H29" i="31"/>
  <c r="I29" i="31" s="1"/>
  <c r="J74" i="31"/>
  <c r="J58" i="31"/>
  <c r="J42" i="31"/>
  <c r="J26" i="31"/>
  <c r="J76" i="31"/>
  <c r="J60" i="31"/>
  <c r="J44" i="31"/>
  <c r="J28" i="31"/>
  <c r="J12" i="31"/>
  <c r="J67" i="31"/>
  <c r="J51" i="31"/>
  <c r="J35" i="31"/>
  <c r="J19" i="31"/>
  <c r="J73" i="31"/>
  <c r="J57" i="31"/>
  <c r="J41" i="31"/>
  <c r="J25" i="31"/>
  <c r="J70" i="31"/>
  <c r="J54" i="31"/>
  <c r="J38" i="31"/>
  <c r="J22" i="31"/>
  <c r="J72" i="31"/>
  <c r="J56" i="31"/>
  <c r="J40" i="31"/>
  <c r="J24" i="31"/>
  <c r="J63" i="31"/>
  <c r="J47" i="31"/>
  <c r="J31" i="31"/>
  <c r="J15" i="31"/>
  <c r="J69" i="31"/>
  <c r="J53" i="31"/>
  <c r="J37" i="31"/>
  <c r="J21" i="31"/>
  <c r="J66" i="31"/>
  <c r="J50" i="31"/>
  <c r="J34" i="31"/>
  <c r="J68" i="31"/>
  <c r="J52" i="31"/>
  <c r="J36" i="31"/>
  <c r="J20" i="31"/>
  <c r="J75" i="31"/>
  <c r="J59" i="31"/>
  <c r="J43" i="31"/>
  <c r="J27" i="31"/>
  <c r="J65" i="31"/>
  <c r="J49" i="31"/>
  <c r="J33" i="31"/>
  <c r="J17" i="31"/>
  <c r="J62" i="31"/>
  <c r="J46" i="31"/>
  <c r="J30" i="31"/>
  <c r="J64" i="31"/>
  <c r="J48" i="31"/>
  <c r="J32" i="31"/>
  <c r="J71" i="31"/>
  <c r="J55" i="31"/>
  <c r="J39" i="31"/>
  <c r="J23" i="31"/>
  <c r="J77" i="31"/>
  <c r="J61" i="31"/>
  <c r="J45" i="31"/>
  <c r="J29" i="31"/>
  <c r="J13" i="31"/>
  <c r="D149" i="40"/>
  <c r="Z19" i="2" l="1"/>
  <c r="BW19" i="2" s="1"/>
  <c r="BL19" i="2"/>
  <c r="AA19" i="2"/>
  <c r="BX19" i="2" s="1"/>
  <c r="BM19" i="2"/>
  <c r="D160" i="40"/>
  <c r="D75" i="40" s="1"/>
  <c r="D150" i="40"/>
  <c r="D154" i="40" s="1"/>
  <c r="D158" i="40" s="1"/>
  <c r="K10" i="31"/>
  <c r="D162" i="40"/>
  <c r="U19" i="2"/>
  <c r="AR13" i="2"/>
  <c r="CC13" i="2" s="1"/>
  <c r="AN13" i="2"/>
  <c r="D177" i="40"/>
  <c r="D68" i="40" s="1"/>
  <c r="D38" i="40" s="1"/>
  <c r="B202" i="40" s="1"/>
  <c r="D176" i="40"/>
  <c r="D67" i="40" s="1"/>
  <c r="D37" i="40" s="1"/>
  <c r="B201" i="40" s="1"/>
  <c r="D174" i="40"/>
  <c r="D173" i="40"/>
  <c r="D64" i="40" s="1"/>
  <c r="D34" i="40" s="1"/>
  <c r="B198" i="40" s="1"/>
  <c r="J16" i="31"/>
  <c r="D172" i="40"/>
  <c r="D194" i="40"/>
  <c r="D192" i="40"/>
  <c r="AT30" i="2"/>
  <c r="AT31" i="2"/>
  <c r="AP31" i="2"/>
  <c r="CA31" i="2" s="1"/>
  <c r="AL31" i="2"/>
  <c r="AP30" i="2"/>
  <c r="CA30" i="2" s="1"/>
  <c r="AL30" i="2"/>
  <c r="AL72" i="2"/>
  <c r="AP72" i="2"/>
  <c r="CA72" i="2" s="1"/>
  <c r="AT72" i="2"/>
  <c r="AT56" i="2"/>
  <c r="AP56" i="2"/>
  <c r="CA56" i="2" s="1"/>
  <c r="AL56" i="2"/>
  <c r="AP40" i="2"/>
  <c r="CA40" i="2" s="1"/>
  <c r="AL40" i="2"/>
  <c r="AT40" i="2"/>
  <c r="AT75" i="2"/>
  <c r="AP75" i="2"/>
  <c r="CA75" i="2" s="1"/>
  <c r="AL75" i="2"/>
  <c r="AT59" i="2"/>
  <c r="AL59" i="2"/>
  <c r="AP59" i="2"/>
  <c r="CA59" i="2" s="1"/>
  <c r="AL43" i="2"/>
  <c r="AT43" i="2"/>
  <c r="AP43" i="2"/>
  <c r="CA43" i="2" s="1"/>
  <c r="AP19" i="2"/>
  <c r="CA19" i="2" s="1"/>
  <c r="AL19" i="2"/>
  <c r="AL66" i="2"/>
  <c r="AP66" i="2"/>
  <c r="CA66" i="2" s="1"/>
  <c r="AT66" i="2"/>
  <c r="AL50" i="2"/>
  <c r="AP50" i="2"/>
  <c r="CA50" i="2" s="1"/>
  <c r="AT50" i="2"/>
  <c r="AT34" i="2"/>
  <c r="AP34" i="2"/>
  <c r="CA34" i="2" s="1"/>
  <c r="AL34" i="2"/>
  <c r="AL69" i="2"/>
  <c r="AP69" i="2"/>
  <c r="CA69" i="2" s="1"/>
  <c r="AT69" i="2"/>
  <c r="AT53" i="2"/>
  <c r="AL53" i="2"/>
  <c r="AP53" i="2"/>
  <c r="CA53" i="2" s="1"/>
  <c r="AP37" i="2"/>
  <c r="CA37" i="2" s="1"/>
  <c r="AL37" i="2"/>
  <c r="AT37" i="2"/>
  <c r="AP28" i="2"/>
  <c r="CA28" i="2" s="1"/>
  <c r="AL28" i="2"/>
  <c r="AT28" i="2"/>
  <c r="AT32" i="2"/>
  <c r="AP32" i="2"/>
  <c r="CA32" i="2" s="1"/>
  <c r="AL32" i="2"/>
  <c r="AP14" i="2"/>
  <c r="CA14" i="2" s="1"/>
  <c r="AL14" i="2"/>
  <c r="AP68" i="2"/>
  <c r="CA68" i="2" s="1"/>
  <c r="AT68" i="2"/>
  <c r="AL68" i="2"/>
  <c r="AT52" i="2"/>
  <c r="AP52" i="2"/>
  <c r="CA52" i="2" s="1"/>
  <c r="AL52" i="2"/>
  <c r="AP36" i="2"/>
  <c r="CA36" i="2" s="1"/>
  <c r="AT36" i="2"/>
  <c r="AL36" i="2"/>
  <c r="AT71" i="2"/>
  <c r="AP71" i="2"/>
  <c r="CA71" i="2" s="1"/>
  <c r="AL71" i="2"/>
  <c r="AT55" i="2"/>
  <c r="AP55" i="2"/>
  <c r="CA55" i="2" s="1"/>
  <c r="AL55" i="2"/>
  <c r="AT39" i="2"/>
  <c r="AP39" i="2"/>
  <c r="CA39" i="2" s="1"/>
  <c r="AL39" i="2"/>
  <c r="AT78" i="2"/>
  <c r="AP78" i="2"/>
  <c r="CA78" i="2" s="1"/>
  <c r="AL78" i="2"/>
  <c r="AT62" i="2"/>
  <c r="AP62" i="2"/>
  <c r="CA62" i="2" s="1"/>
  <c r="AL62" i="2"/>
  <c r="AP46" i="2"/>
  <c r="CA46" i="2" s="1"/>
  <c r="AT46" i="2"/>
  <c r="AL46" i="2"/>
  <c r="AT22" i="2"/>
  <c r="AP22" i="2"/>
  <c r="CA22" i="2" s="1"/>
  <c r="AL22" i="2"/>
  <c r="AL65" i="2"/>
  <c r="AT65" i="2"/>
  <c r="AP65" i="2"/>
  <c r="CA65" i="2" s="1"/>
  <c r="AT49" i="2"/>
  <c r="AL49" i="2"/>
  <c r="AP49" i="2"/>
  <c r="CA49" i="2" s="1"/>
  <c r="AP33" i="2"/>
  <c r="CA33" i="2" s="1"/>
  <c r="AT33" i="2"/>
  <c r="AL33" i="2"/>
  <c r="AL13" i="2"/>
  <c r="AP13" i="2"/>
  <c r="CA13" i="2" s="1"/>
  <c r="AT26" i="2"/>
  <c r="AP26" i="2"/>
  <c r="CA26" i="2" s="1"/>
  <c r="AL26" i="2"/>
  <c r="AT27" i="2"/>
  <c r="AP27" i="2"/>
  <c r="CA27" i="2" s="1"/>
  <c r="AL27" i="2"/>
  <c r="AT77" i="2"/>
  <c r="AL77" i="2"/>
  <c r="AP77" i="2"/>
  <c r="CA77" i="2" s="1"/>
  <c r="AT64" i="2"/>
  <c r="AL64" i="2"/>
  <c r="AP64" i="2"/>
  <c r="CA64" i="2" s="1"/>
  <c r="AT48" i="2"/>
  <c r="AL48" i="2"/>
  <c r="AP48" i="2"/>
  <c r="CA48" i="2" s="1"/>
  <c r="AP24" i="2"/>
  <c r="CA24" i="2" s="1"/>
  <c r="AT24" i="2"/>
  <c r="AL24" i="2"/>
  <c r="AP67" i="2"/>
  <c r="CA67" i="2" s="1"/>
  <c r="AT67" i="2"/>
  <c r="AL67" i="2"/>
  <c r="AL51" i="2"/>
  <c r="AP51" i="2"/>
  <c r="CA51" i="2" s="1"/>
  <c r="AT51" i="2"/>
  <c r="AP35" i="2"/>
  <c r="CA35" i="2" s="1"/>
  <c r="AT35" i="2"/>
  <c r="AL35" i="2"/>
  <c r="AT74" i="2"/>
  <c r="AP74" i="2"/>
  <c r="CA74" i="2" s="1"/>
  <c r="AL74" i="2"/>
  <c r="AT58" i="2"/>
  <c r="AL58" i="2"/>
  <c r="AP58" i="2"/>
  <c r="CA58" i="2" s="1"/>
  <c r="AT42" i="2"/>
  <c r="AP42" i="2"/>
  <c r="CA42" i="2" s="1"/>
  <c r="AL42" i="2"/>
  <c r="AP18" i="2"/>
  <c r="CA18" i="2" s="1"/>
  <c r="AL18" i="2"/>
  <c r="AL61" i="2"/>
  <c r="AT61" i="2"/>
  <c r="AP61" i="2"/>
  <c r="CA61" i="2" s="1"/>
  <c r="AT45" i="2"/>
  <c r="AL45" i="2"/>
  <c r="AP45" i="2"/>
  <c r="CA45" i="2" s="1"/>
  <c r="AP21" i="2"/>
  <c r="CA21" i="2" s="1"/>
  <c r="AT21" i="2"/>
  <c r="AL21" i="2"/>
  <c r="AP11" i="2"/>
  <c r="CA11" i="2" s="1"/>
  <c r="AL11" i="2"/>
  <c r="AP15" i="2"/>
  <c r="CA15" i="2" s="1"/>
  <c r="AL15" i="2"/>
  <c r="AT29" i="2"/>
  <c r="AL29" i="2"/>
  <c r="AP29" i="2"/>
  <c r="CA29" i="2" s="1"/>
  <c r="AP12" i="2"/>
  <c r="CA12" i="2" s="1"/>
  <c r="AL12" i="2"/>
  <c r="AT76" i="2"/>
  <c r="AL76" i="2"/>
  <c r="AP76" i="2"/>
  <c r="CA76" i="2" s="1"/>
  <c r="AP60" i="2"/>
  <c r="CA60" i="2" s="1"/>
  <c r="AL60" i="2"/>
  <c r="AT60" i="2"/>
  <c r="AT44" i="2"/>
  <c r="AP44" i="2"/>
  <c r="CA44" i="2" s="1"/>
  <c r="AL44" i="2"/>
  <c r="AT20" i="2"/>
  <c r="AP20" i="2"/>
  <c r="CA20" i="2" s="1"/>
  <c r="AL20" i="2"/>
  <c r="AP63" i="2"/>
  <c r="CA63" i="2" s="1"/>
  <c r="AL63" i="2"/>
  <c r="AT63" i="2"/>
  <c r="AP47" i="2"/>
  <c r="CA47" i="2" s="1"/>
  <c r="AT47" i="2"/>
  <c r="AL47" i="2"/>
  <c r="AT23" i="2"/>
  <c r="AP23" i="2"/>
  <c r="CA23" i="2" s="1"/>
  <c r="AL23" i="2"/>
  <c r="AL70" i="2"/>
  <c r="AP70" i="2"/>
  <c r="CA70" i="2" s="1"/>
  <c r="AT70" i="2"/>
  <c r="AP54" i="2"/>
  <c r="CA54" i="2" s="1"/>
  <c r="AL54" i="2"/>
  <c r="AT54" i="2"/>
  <c r="AT38" i="2"/>
  <c r="AP38" i="2"/>
  <c r="CA38" i="2" s="1"/>
  <c r="AL38" i="2"/>
  <c r="AL73" i="2"/>
  <c r="AP73" i="2"/>
  <c r="CA73" i="2" s="1"/>
  <c r="AT73" i="2"/>
  <c r="AL57" i="2"/>
  <c r="AP57" i="2"/>
  <c r="CA57" i="2" s="1"/>
  <c r="AT57" i="2"/>
  <c r="AT41" i="2"/>
  <c r="AL41" i="2"/>
  <c r="AP41" i="2"/>
  <c r="CA41" i="2" s="1"/>
  <c r="AP17" i="2"/>
  <c r="CA17" i="2" s="1"/>
  <c r="AL17" i="2"/>
  <c r="AT25" i="2"/>
  <c r="AL25" i="2"/>
  <c r="AP25" i="2"/>
  <c r="CA25" i="2" s="1"/>
  <c r="K9" i="31"/>
  <c r="K11" i="31"/>
  <c r="AR11" i="2"/>
  <c r="CC11" i="2" s="1"/>
  <c r="AN11" i="2"/>
  <c r="BO17" i="2"/>
  <c r="V19" i="2"/>
  <c r="V18" i="2"/>
  <c r="AT18" i="2"/>
  <c r="AA18" i="2"/>
  <c r="BX18" i="2" s="1"/>
  <c r="BK19" i="2"/>
  <c r="J18" i="31"/>
  <c r="BQ16" i="2"/>
  <c r="K15" i="31"/>
  <c r="BP9" i="2"/>
  <c r="BO15" i="2"/>
  <c r="J14" i="31"/>
  <c r="W14" i="2"/>
  <c r="AT14" i="2"/>
  <c r="AB14" i="2"/>
  <c r="BY14" i="2" s="1"/>
  <c r="AA13" i="2"/>
  <c r="BX13" i="2" s="1"/>
  <c r="AT13" i="2"/>
  <c r="V13" i="2"/>
  <c r="Z12" i="2"/>
  <c r="BW12" i="2" s="1"/>
  <c r="U12" i="2"/>
  <c r="BK11" i="2"/>
  <c r="J10" i="31"/>
  <c r="AO12" i="2"/>
  <c r="AS12" i="2"/>
  <c r="CD12" i="2" s="1"/>
  <c r="BR9" i="2"/>
  <c r="BQ9" i="2"/>
  <c r="BS9" i="2"/>
  <c r="AQ10" i="2"/>
  <c r="CB10" i="2" s="1"/>
  <c r="AM10" i="2"/>
  <c r="AO10" i="2"/>
  <c r="AS10" i="2"/>
  <c r="CD10" i="2" s="1"/>
  <c r="J9" i="31"/>
  <c r="AW30" i="2"/>
  <c r="AX30" i="2"/>
  <c r="I30" i="2"/>
  <c r="BU30" i="2" s="1"/>
  <c r="G30" i="2"/>
  <c r="D4" i="31"/>
  <c r="H10" i="2"/>
  <c r="BT10" i="2" s="1"/>
  <c r="F10" i="2"/>
  <c r="H9" i="31"/>
  <c r="I9" i="31" s="1"/>
  <c r="BK9" i="2"/>
  <c r="S79" i="2"/>
  <c r="D143" i="40" s="1"/>
  <c r="R79" i="2"/>
  <c r="D134" i="40" s="1"/>
  <c r="D65" i="40" l="1"/>
  <c r="D166" i="40"/>
  <c r="D168" i="40" s="1"/>
  <c r="BP10" i="2"/>
  <c r="AM12" i="2"/>
  <c r="BQ12" i="2"/>
  <c r="BQ11" i="2"/>
  <c r="AR12" i="2"/>
  <c r="CC12" i="2" s="1"/>
  <c r="BR12" i="2"/>
  <c r="AN16" i="2"/>
  <c r="BR16" i="2"/>
  <c r="AS16" i="2"/>
  <c r="CD16" i="2" s="1"/>
  <c r="BS16" i="2"/>
  <c r="BO9" i="2"/>
  <c r="AA9" i="2"/>
  <c r="BX9" i="2" s="1"/>
  <c r="BM9" i="2"/>
  <c r="W9" i="2"/>
  <c r="BN9" i="2"/>
  <c r="BK10" i="2"/>
  <c r="D77" i="40"/>
  <c r="D81" i="40" s="1"/>
  <c r="D83" i="40" s="1"/>
  <c r="AQ11" i="2"/>
  <c r="CB11" i="2" s="1"/>
  <c r="AM11" i="2"/>
  <c r="AO16" i="2"/>
  <c r="AP10" i="2"/>
  <c r="CA10" i="2" s="1"/>
  <c r="AR16" i="2"/>
  <c r="CC16" i="2" s="1"/>
  <c r="AQ12" i="2"/>
  <c r="CB12" i="2" s="1"/>
  <c r="AL10" i="2"/>
  <c r="D178" i="40"/>
  <c r="D63" i="40"/>
  <c r="D156" i="40"/>
  <c r="AT12" i="2"/>
  <c r="AN12" i="2"/>
  <c r="X17" i="2"/>
  <c r="AT17" i="2"/>
  <c r="AC17" i="2"/>
  <c r="BZ17" i="2" s="1"/>
  <c r="T19" i="2"/>
  <c r="Y19" i="2"/>
  <c r="BV19" i="2" s="1"/>
  <c r="AT19" i="2"/>
  <c r="C79" i="2"/>
  <c r="D95" i="40" s="1"/>
  <c r="D97" i="40" s="1"/>
  <c r="D101" i="40" s="1"/>
  <c r="AM16" i="2"/>
  <c r="AQ16" i="2"/>
  <c r="CB16" i="2" s="1"/>
  <c r="AP16" i="2"/>
  <c r="CA16" i="2" s="1"/>
  <c r="AT16" i="2"/>
  <c r="AL16" i="2"/>
  <c r="AT15" i="2"/>
  <c r="AC15" i="2"/>
  <c r="BZ15" i="2" s="1"/>
  <c r="X15" i="2"/>
  <c r="Y10" i="2"/>
  <c r="BV10" i="2" s="1"/>
  <c r="T10" i="2"/>
  <c r="AT10" i="2"/>
  <c r="Y11" i="2"/>
  <c r="BV11" i="2" s="1"/>
  <c r="T11" i="2"/>
  <c r="AT11" i="2"/>
  <c r="AW10" i="2"/>
  <c r="I10" i="2"/>
  <c r="BU10" i="2" s="1"/>
  <c r="G10" i="2"/>
  <c r="AX10" i="2"/>
  <c r="I4" i="30"/>
  <c r="AT9" i="2"/>
  <c r="AO9" i="2"/>
  <c r="AS9" i="2"/>
  <c r="CD9" i="2" s="1"/>
  <c r="AG79" i="2"/>
  <c r="AQ9" i="2"/>
  <c r="CB9" i="2" s="1"/>
  <c r="AM9" i="2"/>
  <c r="AE79" i="2"/>
  <c r="B79" i="2"/>
  <c r="D87" i="40" s="1"/>
  <c r="U10" i="2"/>
  <c r="Z10" i="2"/>
  <c r="BW10" i="2" s="1"/>
  <c r="H9" i="2"/>
  <c r="BT9" i="2" s="1"/>
  <c r="F9" i="2"/>
  <c r="F79" i="2" s="1"/>
  <c r="I9" i="2"/>
  <c r="BU9" i="2" s="1"/>
  <c r="G9" i="2"/>
  <c r="AB9" i="2"/>
  <c r="BY9" i="2" s="1"/>
  <c r="AN9" i="2"/>
  <c r="AF79" i="2"/>
  <c r="AR9" i="2"/>
  <c r="CC9" i="2" s="1"/>
  <c r="AC9" i="2"/>
  <c r="BZ9" i="2" s="1"/>
  <c r="X9" i="2"/>
  <c r="V9" i="2"/>
  <c r="H8" i="31"/>
  <c r="I8" i="31" s="1"/>
  <c r="I7" i="31" s="1"/>
  <c r="B8" i="39" s="1"/>
  <c r="F4" i="31"/>
  <c r="K8" i="31"/>
  <c r="K7" i="31" s="1"/>
  <c r="D8" i="39" s="1"/>
  <c r="E4" i="31"/>
  <c r="J8" i="31"/>
  <c r="J7" i="31" s="1"/>
  <c r="C8" i="39" s="1"/>
  <c r="AP9" i="2"/>
  <c r="CA9" i="2" s="1"/>
  <c r="AL9" i="2"/>
  <c r="AD79" i="2"/>
  <c r="U9" i="2"/>
  <c r="Z9" i="2"/>
  <c r="BW9" i="2" s="1"/>
  <c r="Y9" i="2"/>
  <c r="BV9" i="2" s="1"/>
  <c r="J79" i="2"/>
  <c r="D103" i="40" s="1"/>
  <c r="D4" i="30"/>
  <c r="T9" i="2"/>
  <c r="Q79" i="2"/>
  <c r="D125" i="40" s="1"/>
  <c r="F5" i="2" l="1"/>
  <c r="BC8" i="2"/>
  <c r="D170" i="40"/>
  <c r="A5" i="2"/>
  <c r="D85" i="40"/>
  <c r="D35" i="40"/>
  <c r="B199" i="40" s="1"/>
  <c r="AO79" i="2"/>
  <c r="BF8" i="2"/>
  <c r="D33" i="40"/>
  <c r="B197" i="40" s="1"/>
  <c r="D69" i="40"/>
  <c r="D182" i="40"/>
  <c r="D180" i="40"/>
  <c r="AN79" i="2"/>
  <c r="AM79" i="2"/>
  <c r="AL79" i="2"/>
  <c r="BD1" i="2" s="1"/>
  <c r="BD8" i="2"/>
  <c r="F3" i="2" s="1"/>
  <c r="G79" i="2"/>
  <c r="AT79" i="2"/>
  <c r="BD3" i="2" s="1"/>
  <c r="AW8" i="2"/>
  <c r="AX8" i="2"/>
  <c r="D16" i="40"/>
  <c r="D18" i="40" s="1"/>
  <c r="D22" i="40" s="1"/>
  <c r="D99" i="40"/>
  <c r="D106" i="40"/>
  <c r="D19" i="40"/>
  <c r="D89" i="40"/>
  <c r="D93" i="40" s="1"/>
  <c r="BA8" i="2"/>
  <c r="F2" i="2" s="1"/>
  <c r="P79" i="2"/>
  <c r="D116" i="40" s="1"/>
  <c r="D58" i="40" s="1"/>
  <c r="D10" i="40" s="1"/>
  <c r="O79" i="2"/>
  <c r="D107" i="40" l="1"/>
  <c r="D49" i="40" s="1"/>
  <c r="D9" i="40" s="1"/>
  <c r="D11" i="40" s="1"/>
  <c r="BJ3" i="2"/>
  <c r="BE1" i="2"/>
  <c r="D39" i="40"/>
  <c r="D71" i="40"/>
  <c r="D73" i="40"/>
  <c r="D110" i="40"/>
  <c r="D91" i="40"/>
  <c r="D20" i="40" s="1"/>
  <c r="AV8" i="2"/>
  <c r="F1" i="2" s="1"/>
  <c r="N9" i="13"/>
  <c r="N10" i="13"/>
  <c r="N11" i="13"/>
  <c r="N12" i="13"/>
  <c r="N13" i="13"/>
  <c r="C14" i="13"/>
  <c r="D14" i="13"/>
  <c r="E14" i="13"/>
  <c r="F14" i="13"/>
  <c r="G14" i="13"/>
  <c r="H14" i="13"/>
  <c r="I14" i="13"/>
  <c r="J14" i="13"/>
  <c r="K14" i="13"/>
  <c r="L14" i="13"/>
  <c r="M14" i="13"/>
  <c r="B14" i="13"/>
  <c r="D108" i="40" l="1"/>
  <c r="D28" i="40"/>
  <c r="BJ4" i="2"/>
  <c r="D43" i="40"/>
  <c r="D41" i="40"/>
  <c r="N14" i="13"/>
  <c r="BK1" i="2" l="1"/>
  <c r="F4" i="2" s="1"/>
  <c r="BK2" i="2"/>
  <c r="BK3" i="2"/>
  <c r="U79" i="2"/>
  <c r="K79" i="2"/>
  <c r="D112" i="40" s="1"/>
  <c r="BK4" i="2" l="1"/>
  <c r="D115" i="40"/>
  <c r="N79" i="2"/>
  <c r="D139" i="40" s="1"/>
  <c r="D142" i="40" s="1"/>
  <c r="X79" i="2"/>
  <c r="V79" i="2"/>
  <c r="L79" i="2"/>
  <c r="D121" i="40" s="1"/>
  <c r="D146" i="40" l="1"/>
  <c r="D144" i="40"/>
  <c r="D119" i="40"/>
  <c r="D117" i="40"/>
  <c r="D124" i="40"/>
  <c r="D54" i="40"/>
  <c r="D57" i="40" s="1"/>
  <c r="D7" i="40" s="1"/>
  <c r="M79" i="2"/>
  <c r="W79" i="2"/>
  <c r="T79" i="2"/>
  <c r="D59" i="40" l="1"/>
  <c r="D128" i="40"/>
  <c r="D126" i="40"/>
  <c r="BD2" i="2"/>
  <c r="BE2" i="2" s="1"/>
  <c r="BE3" i="2" s="1"/>
  <c r="D130" i="40"/>
  <c r="D61" i="40"/>
  <c r="BF1" i="2" l="1"/>
  <c r="BG2" i="2" s="1"/>
  <c r="BF2" i="2"/>
  <c r="D133" i="40"/>
  <c r="D45" i="40"/>
  <c r="BF3" i="2" l="1"/>
  <c r="D137" i="40"/>
  <c r="D135" i="40"/>
  <c r="D50" i="40" s="1"/>
  <c r="D29" i="40" s="1"/>
  <c r="D48" i="40"/>
  <c r="D6" i="40" s="1"/>
  <c r="D24" i="40"/>
  <c r="D27" i="40" s="1"/>
  <c r="D31" i="40" s="1"/>
  <c r="D52" i="40" l="1"/>
  <c r="D8" i="40"/>
  <c r="D14" i="40" s="1"/>
  <c r="D12" i="40" l="1"/>
</calcChain>
</file>

<file path=xl/comments1.xml><?xml version="1.0" encoding="utf-8"?>
<comments xmlns="http://schemas.openxmlformats.org/spreadsheetml/2006/main">
  <authors>
    <author>Kužma Emil</author>
  </authors>
  <commentList>
    <comment ref="A6" authorId="0" shapeId="0">
      <text>
        <r>
          <rPr>
            <b/>
            <sz val="8"/>
            <color indexed="81"/>
            <rFont val="Segoe UI"/>
            <family val="2"/>
            <charset val="238"/>
          </rPr>
          <t>Kužma Emil:</t>
        </r>
        <r>
          <rPr>
            <sz val="8"/>
            <color indexed="81"/>
            <rFont val="Segoe UI"/>
            <family val="2"/>
            <charset val="238"/>
          </rPr>
          <t xml:space="preserve">
podľa tabuľkovej časti</t>
        </r>
      </text>
    </comment>
    <comment ref="A8" authorId="0" shapeId="0">
      <text>
        <r>
          <rPr>
            <b/>
            <sz val="8"/>
            <color indexed="81"/>
            <rFont val="Segoe UI"/>
            <family val="2"/>
            <charset val="238"/>
          </rPr>
          <t>Kužma Emil:</t>
        </r>
        <r>
          <rPr>
            <sz val="8"/>
            <color indexed="81"/>
            <rFont val="Segoe UI"/>
            <family val="2"/>
            <charset val="238"/>
          </rPr>
          <t xml:space="preserve">
podľa tabuľkovej časti</t>
        </r>
      </text>
    </comment>
  </commentList>
</comments>
</file>

<file path=xl/sharedStrings.xml><?xml version="1.0" encoding="utf-8"?>
<sst xmlns="http://schemas.openxmlformats.org/spreadsheetml/2006/main" count="585" uniqueCount="432">
  <si>
    <t>OPRÁVNENÉ VÝDAVKY PROJEKTU</t>
  </si>
  <si>
    <t>Výdavky projektu  v EUR (na 2 des.miesta)</t>
  </si>
  <si>
    <t>2. Neoprávnené výdavky spolu</t>
  </si>
  <si>
    <t>3. Celkové výdavky spolu (1+2)</t>
  </si>
  <si>
    <t xml:space="preserve">Rok spolu </t>
  </si>
  <si>
    <t>Korekcia</t>
  </si>
  <si>
    <t>Rok upr.</t>
  </si>
  <si>
    <t>Celkom v EUR</t>
  </si>
  <si>
    <t>Spolu</t>
  </si>
  <si>
    <t>Kontrola  pre žiadateľa</t>
  </si>
  <si>
    <t>Korekcia
(vypĺňa PPA)</t>
  </si>
  <si>
    <t>Suma po korekcii</t>
  </si>
  <si>
    <t>Množstvo</t>
  </si>
  <si>
    <t>Jednotková cena</t>
  </si>
  <si>
    <t>Rozpis oprávnených výdavkov</t>
  </si>
  <si>
    <t>INTENZITA POMOCI</t>
  </si>
  <si>
    <t>Rok</t>
  </si>
  <si>
    <t>Oprávnené výdavky projektu</t>
  </si>
  <si>
    <t>Výška žiadaného príspevku</t>
  </si>
  <si>
    <t>Vlastné zdroje</t>
  </si>
  <si>
    <t xml:space="preserve">Termín podania Žiadostí o platbu  podľa mesiacov 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</si>
  <si>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</si>
  <si>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</si>
  <si>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</si>
  <si>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</si>
  <si>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</si>
  <si>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</si>
  <si>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</si>
  <si>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</si>
  <si>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</si>
  <si>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</si>
  <si>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</si>
  <si>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</si>
  <si>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Požadovaná výška príspevku z verejných zdrojov v EUR</t>
  </si>
  <si>
    <t xml:space="preserve">ČASOVÝ HARMONOGRAM PREDKLADANIA ŽIADOSTÍ O PLATBU </t>
  </si>
  <si>
    <t>Tabuľka č. 2</t>
  </si>
  <si>
    <t>Tabuľka č. 3</t>
  </si>
  <si>
    <t>Percento žiadaného prispevku</t>
  </si>
  <si>
    <t>výstup mimo prílohy I. ZFEU - PO, KE, BB, ZA kraj</t>
  </si>
  <si>
    <t>Produkt spracovania</t>
  </si>
  <si>
    <t>výstup na prílohe I. ZFEU menej rozvinuté regióny</t>
  </si>
  <si>
    <t>výstup na prílohe I. ZFEU ostatné regióny (Bratislavský kraj)</t>
  </si>
  <si>
    <t>výstup mimo prílohy I. ZFEU - TN, NR, TT kraj</t>
  </si>
  <si>
    <t>výstup mimo prílohy I. ZFEU - Bratislavský kraj</t>
  </si>
  <si>
    <t>Výstup na prílohe I. ZFEU menej rozvinuté regióny</t>
  </si>
  <si>
    <t>Výstup na prílohe I. ZFEU ostatné regióny (Bratislavský kraj)</t>
  </si>
  <si>
    <t>Výstup mimo prílohy I. ZFEU - PO, KE, BB, ZA kraj</t>
  </si>
  <si>
    <t>Výstup mimo prílohy I. ZFEU - TN, NR, TT kraj</t>
  </si>
  <si>
    <t>Výstup mimo prílohy I. ZFEU - Bratislavský kraj</t>
  </si>
  <si>
    <t>IČO partnera</t>
  </si>
  <si>
    <t>Podopatrenie</t>
  </si>
  <si>
    <t>Miesto realizácie</t>
  </si>
  <si>
    <t>Fokusová oblasť</t>
  </si>
  <si>
    <t>menej rozvinuté regióny</t>
  </si>
  <si>
    <t>4.1</t>
  </si>
  <si>
    <t>4.2</t>
  </si>
  <si>
    <t>16.4</t>
  </si>
  <si>
    <t>PO, KE, BB, ZA</t>
  </si>
  <si>
    <t>TN, TT, NR</t>
  </si>
  <si>
    <t>obchodné meno</t>
  </si>
  <si>
    <t>IČO</t>
  </si>
  <si>
    <t>SPOLU</t>
  </si>
  <si>
    <t>4.1 menej rozvinuté</t>
  </si>
  <si>
    <t>4.1 iné regióny</t>
  </si>
  <si>
    <t>4.2 menej rozvinuté</t>
  </si>
  <si>
    <t>4.2 iné regióny</t>
  </si>
  <si>
    <t>16.4 menej rozvinuté</t>
  </si>
  <si>
    <t>16.4 iné regióny</t>
  </si>
  <si>
    <t>podopatrenie 4.2</t>
  </si>
  <si>
    <t>podopatrenie 4.1</t>
  </si>
  <si>
    <t>podopatrenie 16.4</t>
  </si>
  <si>
    <t>Výstup mimo prílohy I. ZFEU - menej rozvinuté regióny</t>
  </si>
  <si>
    <t>2A</t>
  </si>
  <si>
    <t>5C</t>
  </si>
  <si>
    <t>3A</t>
  </si>
  <si>
    <t>x</t>
  </si>
  <si>
    <t>Počet partnerov v jednotlivých podopatreniach</t>
  </si>
  <si>
    <t>Jedinečný počet partnerov</t>
  </si>
  <si>
    <t>oprávnené výdavky 16.4</t>
  </si>
  <si>
    <t>oprávnené výdavky 4.1 + 4.2</t>
  </si>
  <si>
    <t>oprávnené výdavky celkom</t>
  </si>
  <si>
    <t>korekcia</t>
  </si>
  <si>
    <t xml:space="preserve">2. Výška žiadaného finančného príspevku CELKOM </t>
  </si>
  <si>
    <t>Por. číslo</t>
  </si>
  <si>
    <t>Rozdelenie oprávnených výdavkov</t>
  </si>
  <si>
    <t>Rozpočet v EUR</t>
  </si>
  <si>
    <r>
      <t xml:space="preserve">Oprávnené výdavky </t>
    </r>
    <r>
      <rPr>
        <b/>
        <sz val="10"/>
        <color theme="1"/>
        <rFont val="Arial"/>
        <family val="2"/>
        <charset val="238"/>
      </rPr>
      <t xml:space="preserve">SPOLU </t>
    </r>
    <r>
      <rPr>
        <sz val="10"/>
        <color theme="1"/>
        <rFont val="Arial"/>
        <family val="2"/>
        <charset val="238"/>
      </rPr>
      <t>(3=1+2)</t>
    </r>
  </si>
  <si>
    <r>
      <t xml:space="preserve">Požadovaná výška finančného príspevku </t>
    </r>
    <r>
      <rPr>
        <b/>
        <sz val="10"/>
        <color theme="1"/>
        <rFont val="Arial"/>
        <family val="2"/>
        <charset val="238"/>
      </rPr>
      <t xml:space="preserve">SPOLU </t>
    </r>
    <r>
      <rPr>
        <sz val="10"/>
        <color theme="1"/>
        <rFont val="Arial"/>
        <family val="2"/>
        <charset val="238"/>
      </rPr>
      <t>(6=4+5)</t>
    </r>
  </si>
  <si>
    <t>Vlastné zdroje (7=3-6)</t>
  </si>
  <si>
    <t>Celkový objem výdavkov na projekt (9=3+8)</t>
  </si>
  <si>
    <t>2A. Výška žiadaného finančného príspevku pre podopatrenie 4.1 – Podpora na investície do poľnohospodárskych podnikov</t>
  </si>
  <si>
    <t>1a</t>
  </si>
  <si>
    <t>Oprávnené výdavky (1a=1h+1ch)</t>
  </si>
  <si>
    <t>2a</t>
  </si>
  <si>
    <t>3a</t>
  </si>
  <si>
    <t>4a</t>
  </si>
  <si>
    <t>5a</t>
  </si>
  <si>
    <t>6a</t>
  </si>
  <si>
    <t>7a</t>
  </si>
  <si>
    <t>2B. Výška žiadaného finančného príspevku pre podopatrenie 4.2 – Podpora pre investície na spracovanie/uvádzanie na trh a/alebo vývoj poľnohospodárskych výrobkov</t>
  </si>
  <si>
    <t>1b</t>
  </si>
  <si>
    <t>Oprávnené výdavky (1b=1d+1e)</t>
  </si>
  <si>
    <t>2b</t>
  </si>
  <si>
    <t>Obstaranie stavieb (2b=2d+2e)</t>
  </si>
  <si>
    <t>3b</t>
  </si>
  <si>
    <t>Obstaranie pozemkov (3b=3d+3e)</t>
  </si>
  <si>
    <t>4b</t>
  </si>
  <si>
    <t>Celkové oprávnené výdavky na projekt (4b=1b+2b+3b)</t>
  </si>
  <si>
    <t>5b</t>
  </si>
  <si>
    <t>Požadovaná výška finančného príspevku (5b=5d+5e)</t>
  </si>
  <si>
    <t>6b</t>
  </si>
  <si>
    <t>Vlastné zdroje (6b=6d+6e)</t>
  </si>
  <si>
    <t>7b</t>
  </si>
  <si>
    <t>Ostatné výdavky na projekt nezahrnuté v bodoch 1b, 2b a 3b (neoprávnené výdavky) (7b=7d+7e)</t>
  </si>
  <si>
    <t>8b</t>
  </si>
  <si>
    <t>Celkový objem výdavkov na projekt (8b=4b+7b)</t>
  </si>
  <si>
    <t>2C. Výška žiadaného finančného príspevku pre podopatrenie 16.4 - Podpora na horizontálnu a vertikálnu spoluprácu medzi subjektmi dodávateľského reťazca pri zriaďovaní a rozvoji krátkych dodávateľských reťazcov a miestnych trhov a na propagačné činnosti v miestnom kontexte, ktoré súvisia s rozvojom krátkych dodávateľských reťazcov a miestnych trhov – výrobkov</t>
  </si>
  <si>
    <t>1c</t>
  </si>
  <si>
    <t>2c</t>
  </si>
  <si>
    <t>3c</t>
  </si>
  <si>
    <t>4c</t>
  </si>
  <si>
    <t>5c</t>
  </si>
  <si>
    <t>2D. Výška žiadaného finančného príspevku pre podopatrenie 4.2 – Podpora pre investície na spracovanie/uvádzanie na trh a/alebo vývoj poľnohospodárskych výrobkov SPOLU – MENEJ ROZVINUTÉ REGIÓNY</t>
  </si>
  <si>
    <t>1d</t>
  </si>
  <si>
    <t>Oprávnené výdavky (1d=1i+1k+1l)</t>
  </si>
  <si>
    <t>2d</t>
  </si>
  <si>
    <t>Obstaranie stavieb (2d=2i+2k+2l)</t>
  </si>
  <si>
    <t>3d</t>
  </si>
  <si>
    <t>Obstaranie pozemkov (3d=3i+3k+3l)</t>
  </si>
  <si>
    <t>4d</t>
  </si>
  <si>
    <t>Celkové oprávnené výdavky na projekt (4d=1d+2d+3d)</t>
  </si>
  <si>
    <t>5d</t>
  </si>
  <si>
    <t>Požadovaná výška finančného príspevku (5d=5i+5k+5l)</t>
  </si>
  <si>
    <t>6d</t>
  </si>
  <si>
    <t>Vlastné zdroje (6d=6i+6k+6l)</t>
  </si>
  <si>
    <t>7d</t>
  </si>
  <si>
    <t>Ostatné výdavky na projekt nezahrnuté v bodoch 1d, 2d a 3d (neoprávnené výdavky) (7d=7i+7k+7l)</t>
  </si>
  <si>
    <t>8d</t>
  </si>
  <si>
    <t>Celkový objem výdavkov na projekt (8d=4d+7d)</t>
  </si>
  <si>
    <t>2E. Výška žiadaného finančného príspevku pre podopatrenie 4.2 – Podpora pre investície na spracovanie/uvádzanie na trh a/alebo vývoj poľnohospodárskych výrobkov SPOLU – OSTATNÉ REGIÓNY</t>
  </si>
  <si>
    <t>1e</t>
  </si>
  <si>
    <t>Oprávnené výdavky (1e=1j+1m)</t>
  </si>
  <si>
    <t>2e</t>
  </si>
  <si>
    <t>Obstaranie stavieb (2e=2j+2m)</t>
  </si>
  <si>
    <t>3e</t>
  </si>
  <si>
    <t>Obstaranie pozemkov (3e=3j+3m)</t>
  </si>
  <si>
    <t>4e</t>
  </si>
  <si>
    <t>Celkové oprávnené výdavky na projekt (4e=1e+2e+3e)</t>
  </si>
  <si>
    <t>5e</t>
  </si>
  <si>
    <t>Požadovaná výška finančného príspevku (5e=5j+5m)</t>
  </si>
  <si>
    <t>6e</t>
  </si>
  <si>
    <t>Vlastné zdroje (6e=6j+6m)</t>
  </si>
  <si>
    <t>7e</t>
  </si>
  <si>
    <t>Ostatné výdavky na projekt nezahrnuté v bodoch 1e, 2e a 3e (neoprávnené výdavky) (7e=7j+7m)</t>
  </si>
  <si>
    <t>8e</t>
  </si>
  <si>
    <t>Celkový objem výdavkov na projekt (8e=4e+7e)</t>
  </si>
  <si>
    <t>2F. Výška žiadaného finančného príspevku pre podopatrenie 16.4 - Podpora na horizontálnu a vertikálnu spoluprácu medzi subjektmi dodávateľského reťazca pri zriaďovaní a rozvoji krátkych dodávateľských reťazcov a miestnych trhov a na propagačné činnosti v miestnom kontexte, ktoré súvisia s rozvojom krátkych dodávateľských reťazcov a miestnych trhov – výrobkov SPOLU – MENEJ ROZVINUTÉ REGIÓNY</t>
  </si>
  <si>
    <t>1f</t>
  </si>
  <si>
    <t>2f</t>
  </si>
  <si>
    <t>3f</t>
  </si>
  <si>
    <t>4f</t>
  </si>
  <si>
    <t>5f</t>
  </si>
  <si>
    <t>2G. Výška žiadaného finančného príspevku pre podopatrenie 16.4 - Podpora na horizontálnu a vertikálnu spoluprácu medzi subjektmi dodávateľského reťazca pri zriaďovaní a rozvoji krátkych dodávateľských reťazcov a miestnych trhov a na propagačné činnosti v miestnom kontexte, ktoré súvisia s rozvojom krátkych dodávateľských reťazcov a miestnych trhov – výrobkov SPOLU – OSTATNÉ REGIÓNY</t>
  </si>
  <si>
    <t>1g</t>
  </si>
  <si>
    <t>2g</t>
  </si>
  <si>
    <t>3g</t>
  </si>
  <si>
    <t>4g</t>
  </si>
  <si>
    <t>5g</t>
  </si>
  <si>
    <t>2H. Výška žiadaného finančného príspevku pre podopatrenie 4.1 – Podpora na investície do poľnohospodárskych podnikov – MENEJ ROZVINUTÉ REGIÓNY</t>
  </si>
  <si>
    <t>1h</t>
  </si>
  <si>
    <t>Oprávnené výdavky</t>
  </si>
  <si>
    <t>2h</t>
  </si>
  <si>
    <t>Obstaranie stavieb</t>
  </si>
  <si>
    <t>3h</t>
  </si>
  <si>
    <t>Obstaranie pozemkov</t>
  </si>
  <si>
    <t>4h</t>
  </si>
  <si>
    <t>5h</t>
  </si>
  <si>
    <t>Požadovaná výška finančného príspevku</t>
  </si>
  <si>
    <t>6h</t>
  </si>
  <si>
    <t>7h</t>
  </si>
  <si>
    <t>2CH. Výška žiadaného finančného príspevku pre podopatrenie 4.1 – Podpora na investície do poľnohospodárskych podnikov – OSTATNÉ REGIÓNY</t>
  </si>
  <si>
    <t>1ch</t>
  </si>
  <si>
    <t>2ch</t>
  </si>
  <si>
    <t>3ch</t>
  </si>
  <si>
    <t>4ch</t>
  </si>
  <si>
    <t>5ch</t>
  </si>
  <si>
    <t>6ch</t>
  </si>
  <si>
    <t>7ch</t>
  </si>
  <si>
    <r>
      <t xml:space="preserve">2I. Výška žiadaného finančného príspevku pre podopatrenie 4.2 – </t>
    </r>
    <r>
      <rPr>
        <b/>
        <sz val="10"/>
        <color rgb="FF000000"/>
        <rFont val="Arial"/>
        <family val="2"/>
        <charset val="238"/>
      </rPr>
      <t>Podpora pre investície na spracovanie/uvádzanie na trh a/alebo vývoj poľnohospodárskych výrobkov</t>
    </r>
    <r>
      <rPr>
        <b/>
        <sz val="10"/>
        <color theme="1"/>
        <rFont val="Arial"/>
        <family val="2"/>
        <charset val="238"/>
      </rPr>
      <t xml:space="preserve"> - VÝSTUP V RÁMCI PRÍLOHY  I. ZFEU MENEJ ROZVINUTÉ REGIÓNY</t>
    </r>
  </si>
  <si>
    <t>1i</t>
  </si>
  <si>
    <t xml:space="preserve">Oprávnené výdavky  </t>
  </si>
  <si>
    <t>2i</t>
  </si>
  <si>
    <t>3i</t>
  </si>
  <si>
    <t xml:space="preserve">Obstaranie pozemkov </t>
  </si>
  <si>
    <t>4i</t>
  </si>
  <si>
    <t>Celkové oprávnené výdavky na projekt (4i=1i+2i+3i)</t>
  </si>
  <si>
    <t>5i</t>
  </si>
  <si>
    <t>6i</t>
  </si>
  <si>
    <t>Vlastné zdroje (6i=4i-5i)</t>
  </si>
  <si>
    <t>7i</t>
  </si>
  <si>
    <t>Ostatné výdavky na projekt nezahrnuté v bodoch 1i, 2i a 3i (neoprávnené výdavky)</t>
  </si>
  <si>
    <t>8i</t>
  </si>
  <si>
    <t>Celkový objem výdavkov na projekt (8i=4i+7i)</t>
  </si>
  <si>
    <r>
      <t xml:space="preserve">2J. Výška žiadaného finančného príspevku pre podopatrenie 4.2 – </t>
    </r>
    <r>
      <rPr>
        <b/>
        <sz val="10"/>
        <color rgb="FF000000"/>
        <rFont val="Arial"/>
        <family val="2"/>
        <charset val="238"/>
      </rPr>
      <t>Podpora pre investície na spracovanie/uvádzanie na trh a/alebo vývoj poľnohospodárskych výrobkov</t>
    </r>
    <r>
      <rPr>
        <b/>
        <sz val="10"/>
        <color theme="1"/>
        <rFont val="Arial"/>
        <family val="2"/>
        <charset val="238"/>
      </rPr>
      <t xml:space="preserve"> - VÝSTUP V RÁMCI PRÍLOHY  I. ZFEU OSTATNÉ REGIÓNY</t>
    </r>
  </si>
  <si>
    <t>1j</t>
  </si>
  <si>
    <t>2j</t>
  </si>
  <si>
    <t>3j</t>
  </si>
  <si>
    <t>4j</t>
  </si>
  <si>
    <t>Celkové oprávnené výdavky na projekt (4j=1j+2j+3j)</t>
  </si>
  <si>
    <t>5j</t>
  </si>
  <si>
    <t>6j</t>
  </si>
  <si>
    <t>Vlastné zdroje (6j=4j-5j)</t>
  </si>
  <si>
    <t>7j</t>
  </si>
  <si>
    <t>Ostatné výdavky na projekt nezahrnuté v bodoch 1j, 2j a 3j (neoprávnené výdavky)</t>
  </si>
  <si>
    <t>8j</t>
  </si>
  <si>
    <t>Celkový objem výdavkov na projekt (8j=4j+7j)</t>
  </si>
  <si>
    <r>
      <t xml:space="preserve">2K. Výška žiadaného finančného príspevku pre podopatrenie 4.2 – </t>
    </r>
    <r>
      <rPr>
        <b/>
        <sz val="10"/>
        <color rgb="FF000000"/>
        <rFont val="Arial"/>
        <family val="2"/>
        <charset val="238"/>
      </rPr>
      <t>Podpora pre investície na spracovanie/uvádzanie na trh a/alebo vývoj poľnohospodárskych výrobkov</t>
    </r>
    <r>
      <rPr>
        <b/>
        <sz val="10"/>
        <color theme="1"/>
        <rFont val="Arial"/>
        <family val="2"/>
        <charset val="238"/>
      </rPr>
      <t xml:space="preserve"> - VÝSTUP MIMO PRÍLOHY I. ZFEU - PO, KE, BB, ZA kraj</t>
    </r>
  </si>
  <si>
    <t>1k</t>
  </si>
  <si>
    <t>2k</t>
  </si>
  <si>
    <t>3k</t>
  </si>
  <si>
    <t>4k</t>
  </si>
  <si>
    <t>Celkové oprávnené výdavky na projekt (4k=1k+2k+3k)</t>
  </si>
  <si>
    <t>5k</t>
  </si>
  <si>
    <t>6k</t>
  </si>
  <si>
    <t>Vlastné zdroje (6k=4k-5k)</t>
  </si>
  <si>
    <t>7k</t>
  </si>
  <si>
    <t>Ostatné výdavky na projekt nezahrnuté v bodoch 1k, 2k a 3k (neoprávnené výdavky)</t>
  </si>
  <si>
    <t>8k</t>
  </si>
  <si>
    <t>Celkový objem výdavkov na projekt (8k=4k+7k)</t>
  </si>
  <si>
    <r>
      <t xml:space="preserve">2L. Výška žiadaného finančného príspevku pre podopatrenie 4.2 – </t>
    </r>
    <r>
      <rPr>
        <b/>
        <sz val="10"/>
        <color rgb="FF000000"/>
        <rFont val="Arial"/>
        <family val="2"/>
        <charset val="238"/>
      </rPr>
      <t>Podpora pre investície na spracovanie/uvádzanie na trh a/alebo vývoj poľnohospodárskych výrobkov</t>
    </r>
    <r>
      <rPr>
        <b/>
        <sz val="10"/>
        <color theme="1"/>
        <rFont val="Arial"/>
        <family val="2"/>
        <charset val="238"/>
      </rPr>
      <t xml:space="preserve"> - VÝSTUP MIMO PRÍLOHY I. ZFEU - TN, NR, TT kraj</t>
    </r>
  </si>
  <si>
    <t>1l</t>
  </si>
  <si>
    <t>2l</t>
  </si>
  <si>
    <t>3l</t>
  </si>
  <si>
    <t>4l</t>
  </si>
  <si>
    <t>Celkové oprávnené výdavky na projekt (4l=1l+2l+3l)</t>
  </si>
  <si>
    <t>5l</t>
  </si>
  <si>
    <t>6l</t>
  </si>
  <si>
    <t>Vlastné zdroje (6l=4l-5l)</t>
  </si>
  <si>
    <t>7l</t>
  </si>
  <si>
    <t>Ostatné výdavky na projekt nezahrnuté v bodoch 1l, 2l a 3l (neoprávnené výdavky)</t>
  </si>
  <si>
    <t>8l</t>
  </si>
  <si>
    <t>Celkový objem výdavkov na projekt (8l=4l+7l)</t>
  </si>
  <si>
    <r>
      <t xml:space="preserve">2M. Výška žiadaného finančného príspevku pre podopatrenie 4.2 – </t>
    </r>
    <r>
      <rPr>
        <b/>
        <sz val="10"/>
        <color rgb="FF000000"/>
        <rFont val="Arial"/>
        <family val="2"/>
        <charset val="238"/>
      </rPr>
      <t>Podpora pre investície na spracovanie/uvádzanie na trh a/alebo vývoj poľnohospodárskych výrobkov</t>
    </r>
    <r>
      <rPr>
        <b/>
        <sz val="10"/>
        <color theme="1"/>
        <rFont val="Arial"/>
        <family val="2"/>
        <charset val="238"/>
      </rPr>
      <t xml:space="preserve"> - VÝSTUP MIMO PRÍLOHY I. ZFEU - BA kraj</t>
    </r>
  </si>
  <si>
    <t>1m</t>
  </si>
  <si>
    <t>2m</t>
  </si>
  <si>
    <t>3m</t>
  </si>
  <si>
    <t>4m</t>
  </si>
  <si>
    <t>Celkové oprávnené výdavky na projekt (4m=1m+2m+3m)</t>
  </si>
  <si>
    <t>5m</t>
  </si>
  <si>
    <t>6m</t>
  </si>
  <si>
    <t>Vlastné zdroje (6m=4m-5m)</t>
  </si>
  <si>
    <t>7m</t>
  </si>
  <si>
    <t>Ostatné výdavky na projekt nezahrnuté v bodoch 1m, 2m a 3m (neoprávnené výdavky)</t>
  </si>
  <si>
    <t>8m</t>
  </si>
  <si>
    <t>Celkový objem výdavkov na projekt (8m=4m+7m)</t>
  </si>
  <si>
    <r>
      <t xml:space="preserve">2N. Výška žiadaného finančného príspevku pre podopatrenie 16.4 - Podpora na horizontálnu a vertikálnu spoluprácu medzi subjektmi dodávateľského reťazca pri zriaďovaní a rozvoji krátkych dodávateľských reťazcov a miestnych trhov a na propagačné činnosti v miestnom kontexte, ktoré súvisia s rozvojom krátkych dodávateľských reťazcov a miestnych trhov - </t>
    </r>
    <r>
      <rPr>
        <b/>
        <sz val="10"/>
        <color rgb="FF000000"/>
        <rFont val="Arial"/>
        <family val="2"/>
        <charset val="238"/>
      </rPr>
      <t>výrobkov</t>
    </r>
    <r>
      <rPr>
        <b/>
        <sz val="10"/>
        <color theme="1"/>
        <rFont val="Arial"/>
        <family val="2"/>
        <charset val="238"/>
      </rPr>
      <t xml:space="preserve"> - VÝSTUP V RÁMCI PRÍLOHY  I. ZFEU MENEJ ROZVINUTÉ REGIÓNY</t>
    </r>
  </si>
  <si>
    <t>1n</t>
  </si>
  <si>
    <t>2n</t>
  </si>
  <si>
    <t>3n</t>
  </si>
  <si>
    <t>4n</t>
  </si>
  <si>
    <t>5n</t>
  </si>
  <si>
    <r>
      <t xml:space="preserve">2O. Výška žiadaného finančného príspevku pre podopatrenie 16.4 - Podpora na horizontálnu a vertikálnu spoluprácu medzi subjektmi dodávateľského reťazca pri zriaďovaní a rozvoji krátkych dodávateľských reťazcov a miestnych trhov a na propagačné činnosti v miestnom kontexte, ktoré súvisia s rozvojom krátkych dodávateľských reťazcov a miestnych trhov - </t>
    </r>
    <r>
      <rPr>
        <b/>
        <sz val="10"/>
        <color rgb="FF000000"/>
        <rFont val="Arial"/>
        <family val="2"/>
        <charset val="238"/>
      </rPr>
      <t>výrobkov</t>
    </r>
    <r>
      <rPr>
        <b/>
        <sz val="10"/>
        <color theme="1"/>
        <rFont val="Arial"/>
        <family val="2"/>
        <charset val="238"/>
      </rPr>
      <t xml:space="preserve"> - VÝSTUP V RÁMCI PRÍLOHY  I. ZFEU OSTATNÉ REGIÓNY</t>
    </r>
  </si>
  <si>
    <t>1o</t>
  </si>
  <si>
    <t>2o</t>
  </si>
  <si>
    <t>3o</t>
  </si>
  <si>
    <t>4o</t>
  </si>
  <si>
    <t>5o</t>
  </si>
  <si>
    <r>
      <t xml:space="preserve">2P. Výška žiadaného finančného príspevku pre podopatrenie 16.4 - Podpora na horizontálnu a vertikálnu spoluprácu medzi subjektmi dodávateľského reťazca pri zriaďovaní a rozvoji krátkych dodávateľských reťazcov a miestnych trhov a na propagačné činnosti v miestnom kontexte, ktoré súvisia s rozvojom krátkych dodávateľských reťazcov a miestnych trhov - </t>
    </r>
    <r>
      <rPr>
        <b/>
        <sz val="10"/>
        <color rgb="FF000000"/>
        <rFont val="Arial"/>
        <family val="2"/>
        <charset val="238"/>
      </rPr>
      <t>výrobkov</t>
    </r>
    <r>
      <rPr>
        <b/>
        <sz val="10"/>
        <color theme="1"/>
        <rFont val="Arial"/>
        <family val="2"/>
        <charset val="238"/>
      </rPr>
      <t xml:space="preserve"> - VÝSTUP MIMO PRÍLOHY I. ZFEU MENEJ ROZVINUTÉ REGIÓNY</t>
    </r>
  </si>
  <si>
    <t>1p</t>
  </si>
  <si>
    <t>2p</t>
  </si>
  <si>
    <t>3p</t>
  </si>
  <si>
    <t>4p</t>
  </si>
  <si>
    <t>5p</t>
  </si>
  <si>
    <r>
      <t xml:space="preserve">2Q. Výška žiadaného finančného príspevku pre podopatrenie 16.4 - Podpora na horizontálnu a vertikálnu spoluprácu medzi subjektmi dodávateľského reťazca pri zriaďovaní a rozvoji krátkych dodávateľských reťazcov a miestnych trhov a na propagačné činnosti v miestnom kontexte, ktoré súvisia s rozvojom krátkych dodávateľských reťazcov a miestnych trhov - </t>
    </r>
    <r>
      <rPr>
        <b/>
        <sz val="10"/>
        <color rgb="FF000000"/>
        <rFont val="Arial"/>
        <family val="2"/>
        <charset val="238"/>
      </rPr>
      <t>výrobkov</t>
    </r>
    <r>
      <rPr>
        <b/>
        <sz val="10"/>
        <color theme="1"/>
        <rFont val="Arial"/>
        <family val="2"/>
        <charset val="238"/>
      </rPr>
      <t xml:space="preserve"> - VÝSTUP MIMO PRÍLOHY I. ZFEU OSTATNÉ REGIÓNY</t>
    </r>
  </si>
  <si>
    <t>1q</t>
  </si>
  <si>
    <t>2q</t>
  </si>
  <si>
    <t>3q</t>
  </si>
  <si>
    <t>4q</t>
  </si>
  <si>
    <t>5q</t>
  </si>
  <si>
    <t>Celkové oprávnené výdavky na projekt (3ch=1ch+2ch)</t>
  </si>
  <si>
    <t>Vlastné zdroje (5ch=3ch-4ch)</t>
  </si>
  <si>
    <t>Ostatné výdavky na projekt nezahrnuté v bodoch 1ch a 2ch (neoprávnené výdavky)</t>
  </si>
  <si>
    <t>Celkový objem výdavkov na projekt (7ch=3ch+6ch)</t>
  </si>
  <si>
    <t>Celkové oprávnené výdavky na projekt (3h=1h+2h)</t>
  </si>
  <si>
    <t>Vlastné zdroje (5h=3h-4h)</t>
  </si>
  <si>
    <t>Ostatné výdavky na projekt nezahrnuté v bodoch 1h a 2h (neoprávnené výdavky)</t>
  </si>
  <si>
    <t>Celkový objem výdavkov na projekt (7h=3h+6h)</t>
  </si>
  <si>
    <t>Obstaranie pozemkov (2a=2h+2ch)</t>
  </si>
  <si>
    <t>Celkové oprávnené výdavky na projekt (3a=1a+2a)</t>
  </si>
  <si>
    <t>Požadovaná výška finančného príspevku (4a=4h+4ch)</t>
  </si>
  <si>
    <t>Vlastné zdroje (5a=5h+5ch)</t>
  </si>
  <si>
    <t>Ostatné výdavky na projekt nezahrnuté v bodoch 1a a 2a (neoprávnené výdavky) (6a=6h+6ch)</t>
  </si>
  <si>
    <t>Celkový objem výdavkov na projekt (7a=3a+6a)</t>
  </si>
  <si>
    <t>Tabuľka č. 4</t>
  </si>
  <si>
    <t>FOKUSOVÉ OBLASTI</t>
  </si>
  <si>
    <t>Tabuľka č. 5</t>
  </si>
  <si>
    <t>ZOZNAM PARTNEROV</t>
  </si>
  <si>
    <t>POŽADOVANÁ VÝŠKA FINANČNÉHO PRÍSPEVKU</t>
  </si>
  <si>
    <t>Tabuľka č.6</t>
  </si>
  <si>
    <t>1) výdavky na štúdie alebo plány</t>
  </si>
  <si>
    <t>2) výdavky na aktivity súvisiace s oživením</t>
  </si>
  <si>
    <t>3) výdavky aktivity spojené s meraním a testovaním príslušných vzoriek</t>
  </si>
  <si>
    <t>4) výdavky na prevádzkové náklady na uskutočnenie podnikateľského plánu</t>
  </si>
  <si>
    <t>5) výdavky na prenájom a na služby spojené s prenájmom</t>
  </si>
  <si>
    <t>6) výdavky na propagačné činnosti a marketing</t>
  </si>
  <si>
    <t>Oprávnené výdavky pre podopatrenie 16.4 podľa bodu 2.4.5. výzvy</t>
  </si>
  <si>
    <t>výdavky na štúdie alebo plány týkajúce sa rozvoja krátkych dodávateľských reťazcov alebo miestnych trhov (realizačné štúdie, vypracovanie podnikateľského plánu)</t>
  </si>
  <si>
    <t>výdavky na aktivity súvisiace s oživením príslušnej logistickej platformy resp. krátkeho dodávateľského reťazca alebo miestneho trhu</t>
  </si>
  <si>
    <t>výdavky aktivity spojené s meraním a testovaním príslušných vzoriek</t>
  </si>
  <si>
    <t>výdavky na prevádzkové náklady na  uskutočnenie  podnikateľského plánu, štúdie, prieskumu,  alebo spolupráce</t>
  </si>
  <si>
    <t>výdavky na prenájom a na služby spojené s prenájmom</t>
  </si>
  <si>
    <t>6q</t>
  </si>
  <si>
    <t>výdavky na propagačné činnosti a marketing v spojitosti s vytvorením logistických platforiem, podporou krátkych dodávateľských reťazcov alebo miestnych trhov</t>
  </si>
  <si>
    <t>7q</t>
  </si>
  <si>
    <t>Celkové oprávnené výdavky na projekt (7q=1q+2q+3q+4q+5q+6q)</t>
  </si>
  <si>
    <t>8q</t>
  </si>
  <si>
    <t>9q</t>
  </si>
  <si>
    <t>Vlastné zdroje (9q=7q-8q)</t>
  </si>
  <si>
    <t>10q</t>
  </si>
  <si>
    <t>Ostatné výdavky na projekt nezahrnuté v bodoch 1q, 2q, 3q, 4q, 5q a 6q (neoprávnené výdavky)</t>
  </si>
  <si>
    <t>11q</t>
  </si>
  <si>
    <t>Celkový objem výdavkov na projekt (11q=7q+10q)</t>
  </si>
  <si>
    <t>6p</t>
  </si>
  <si>
    <t>7p</t>
  </si>
  <si>
    <t>Celkové oprávnené výdavky na projekt (7p=1p+2p+3p+4p+5p+6p)</t>
  </si>
  <si>
    <t>8p</t>
  </si>
  <si>
    <t>9p</t>
  </si>
  <si>
    <t>Vlastné zdroje (9p=7p-8p)</t>
  </si>
  <si>
    <t>10p</t>
  </si>
  <si>
    <t>Ostatné výdavky na projekt nezahrnuté v bodoch 1p, 2p, 3p, 4p, 5p a 6p (neoprávnené výdavky)</t>
  </si>
  <si>
    <t>11p</t>
  </si>
  <si>
    <t>Celkový objem výdavkov na projekt (11p=7p+10p)</t>
  </si>
  <si>
    <t>6o</t>
  </si>
  <si>
    <t>7o</t>
  </si>
  <si>
    <t>Celkové oprávnené výdavky na projekt (7o=1o+2o+3o+4o+5o+6o)</t>
  </si>
  <si>
    <t>8o</t>
  </si>
  <si>
    <t>9o</t>
  </si>
  <si>
    <t>Vlastné zdroje (9o=7o-8o)</t>
  </si>
  <si>
    <t>10o</t>
  </si>
  <si>
    <t>Ostatné výdavky na projekt nezahrnuté v bodoch 1o, 2o, 3o, 4o, 5o a 6o (neoprávnené výdavky)</t>
  </si>
  <si>
    <t>11o</t>
  </si>
  <si>
    <t>Celkový objem výdavkov na projekt (11o=7o+10o)</t>
  </si>
  <si>
    <t>6n</t>
  </si>
  <si>
    <t>7n</t>
  </si>
  <si>
    <t>Celkové oprávnené výdavky na projekt (7n=1n+2n+3n+4n+5n+6n)</t>
  </si>
  <si>
    <t>8n</t>
  </si>
  <si>
    <t>9n</t>
  </si>
  <si>
    <t>Vlastné zdroje (9n=7n-8n)</t>
  </si>
  <si>
    <t>10n</t>
  </si>
  <si>
    <t>Ostatné výdavky na projekt nezahrnuté v bodoch 1n, 2n, 3n, 4n, 5n a 6n (neoprávnené výdavky)</t>
  </si>
  <si>
    <t>11n</t>
  </si>
  <si>
    <t>Celkový objem výdavkov na projekt (11n=7n+10n)</t>
  </si>
  <si>
    <t>výdavky na štúdie alebo plány týkajúce sa rozvoja krátkych dodávateľských reťazcov alebo miestnych trhov (realizačné štúdie, vypracovanie podnikateľského plánu) (1g=1o+1q)</t>
  </si>
  <si>
    <t>výdavky na aktivity súvisiace s oživením príslušnej logistickej platformy resp. krátkeho dodávateľského reťazca alebo miestneho trhu (2g=2o+2q)</t>
  </si>
  <si>
    <t>výdavky aktivity spojené s meraním a testovaním príslušných vzoriek (3g=3o+3q)</t>
  </si>
  <si>
    <t>výdavky na prevádzkové náklady na  uskutočnenie  podnikateľského plánu, štúdie, prieskumu,  alebo spolupráce (4g=4o+4q)</t>
  </si>
  <si>
    <t>výdavky na prenájom a na služby spojené s prenájmom (5g=5o+5q)</t>
  </si>
  <si>
    <t>6g</t>
  </si>
  <si>
    <t>výdavky na propagačné činnosti a marketing v spojitosti s vytvorením logistických platforiem, podporou krátkych dodávateľských reťazcov alebo miestnych trhov (6g=6o+6q)</t>
  </si>
  <si>
    <t>7g</t>
  </si>
  <si>
    <t>Celkové oprávnené výdavky na projekt (7g=1g+2g+3g+4g+5g+6g)</t>
  </si>
  <si>
    <t>8g</t>
  </si>
  <si>
    <t>Požadovaná výška finančného príspevku (8g=8o+8q)</t>
  </si>
  <si>
    <t>9g</t>
  </si>
  <si>
    <t>Vlastné zdroje (9g=7g-8g)</t>
  </si>
  <si>
    <t>10g</t>
  </si>
  <si>
    <t>Ostatné výdavky na projekt nezahrnuté v bodoch 1g, 2g, 3g, 4g, 5g a 6g (neoprávnené výdavky) (10g=10o+10q)</t>
  </si>
  <si>
    <t>11g</t>
  </si>
  <si>
    <t>Celkový objem výdavkov na projekt (11g=7g+10g)</t>
  </si>
  <si>
    <t>výdavky na štúdie alebo plány týkajúce sa rozvoja krátkych dodávateľských reťazcov alebo miestnych trhov (realizačné štúdie, vypracovanie podnikateľského plánu) (1f=1n+1p)</t>
  </si>
  <si>
    <t>výdavky na aktivity súvisiace s oživením príslušnej logistickej platformy resp. krátkeho dodávateľského reťazca alebo miestneho trhu (2f=2n+2p)</t>
  </si>
  <si>
    <t>výdavky aktivity spojené s meraním a testovaním príslušných vzoriek (3f=3n+3p)</t>
  </si>
  <si>
    <t>výdavky na prevádzkové náklady na  uskutočnenie  podnikateľského plánu, štúdie, prieskumu,  alebo spolupráce (4f=4n+4p)</t>
  </si>
  <si>
    <t>výdavky na prenájom a na služby spojené s prenájmom (5f=5n+5p)</t>
  </si>
  <si>
    <t>6f</t>
  </si>
  <si>
    <t>výdavky na propagačné činnosti a marketing v spojitosti s vytvorením logistických platforiem, podporou krátkych dodávateľských reťazcov alebo miestnych trhov (6f=6n+6p)</t>
  </si>
  <si>
    <t>7f</t>
  </si>
  <si>
    <t>Celkové oprávnené výdavky na projekt (7f=1f+2f+3f+4f+5f+6f)</t>
  </si>
  <si>
    <t>8f</t>
  </si>
  <si>
    <t>Požadovaná výška finančného príspevku (8f=8n+8p)</t>
  </si>
  <si>
    <t>9f</t>
  </si>
  <si>
    <t>Vlastné zdroje (9f=7f-8f)</t>
  </si>
  <si>
    <t>10f</t>
  </si>
  <si>
    <t>Ostatné výdavky na projekt nezahrnuté v bodoch 1f, 2f, 3f, 4f, 5f a 6f (neoprávnené výdavky) (10f=10n+10p)</t>
  </si>
  <si>
    <t>11f</t>
  </si>
  <si>
    <t>Celkový objem výdavkov na projekt (11f=7f+10f)</t>
  </si>
  <si>
    <t>výdavky na štúdie alebo plány týkajúce sa rozvoja krátkych dodávateľských reťazcov alebo miestnych trhov (realizačné štúdie, vypracovanie podnikateľského plánu) (1c=1f+1g)</t>
  </si>
  <si>
    <t>výdavky na aktivity súvisiace s oživením príslušnej logistickej platformy resp. krátkeho dodávateľského reťazca alebo miestneho trhu (2c=2f+2g)</t>
  </si>
  <si>
    <t>výdavky aktivity spojené s meraním a testovaním príslušných vzoriek (3c=3f+3g)</t>
  </si>
  <si>
    <t>výdavky na prevádzkové náklady na  uskutočnenie  podnikateľského plánu, štúdie, prieskumu,  alebo spolupráce (4c=4f+4g)</t>
  </si>
  <si>
    <t>výdavky na prenájom a na služby spojené s prenájmom (5c=5f+5g)</t>
  </si>
  <si>
    <t>6c</t>
  </si>
  <si>
    <t>výdavky na propagačné činnosti a marketing v spojitosti s vytvorením logistických platforiem, podporou krátkych dodávateľských reťazcov alebo miestnych trhov (6c=6f+6g)</t>
  </si>
  <si>
    <t>7c</t>
  </si>
  <si>
    <t>Celkové oprávnené výdavky na projekt (7c=1c+2c+3c+4c+5c+6c)</t>
  </si>
  <si>
    <t>8c</t>
  </si>
  <si>
    <t>Požadovaná výška finančného príspevku (8c=8f+8g)</t>
  </si>
  <si>
    <t>9c</t>
  </si>
  <si>
    <t>Vlastné zdroje (9c=7c-8c)</t>
  </si>
  <si>
    <t>10c</t>
  </si>
  <si>
    <t>Ostatné výdavky na projekt nezahrnuté v bodoch 1c, 2c, 3c, 4c, 5c a 6c (neoprávnené výdavky) (10c=10f+10g)</t>
  </si>
  <si>
    <t>11c</t>
  </si>
  <si>
    <t>Celkový objem výdavkov na projekt (11c=7c+10c)</t>
  </si>
  <si>
    <r>
      <t xml:space="preserve">Oprávnené výdavky </t>
    </r>
    <r>
      <rPr>
        <b/>
        <sz val="9"/>
        <color theme="1"/>
        <rFont val="Arial"/>
        <family val="2"/>
        <charset val="238"/>
      </rPr>
      <t xml:space="preserve">Menej rozvinuté regióny </t>
    </r>
    <r>
      <rPr>
        <sz val="9"/>
        <color theme="1"/>
        <rFont val="Arial"/>
        <family val="2"/>
        <charset val="238"/>
      </rPr>
      <t>(1=4d+7f+3h)</t>
    </r>
  </si>
  <si>
    <r>
      <t xml:space="preserve">Oprávnené výdavky </t>
    </r>
    <r>
      <rPr>
        <b/>
        <sz val="9"/>
        <color theme="1"/>
        <rFont val="Arial"/>
        <family val="2"/>
        <charset val="238"/>
      </rPr>
      <t xml:space="preserve">Ostatné regióny </t>
    </r>
    <r>
      <rPr>
        <sz val="9"/>
        <color theme="1"/>
        <rFont val="Arial"/>
        <family val="2"/>
        <charset val="238"/>
      </rPr>
      <t>(2=4e+7g+3ch)</t>
    </r>
  </si>
  <si>
    <r>
      <t xml:space="preserve">Požadovaná výška finančného príspevku </t>
    </r>
    <r>
      <rPr>
        <b/>
        <sz val="9"/>
        <color theme="1"/>
        <rFont val="Arial"/>
        <family val="2"/>
        <charset val="238"/>
      </rPr>
      <t xml:space="preserve">Menej rozvinuté regióny </t>
    </r>
    <r>
      <rPr>
        <sz val="9"/>
        <color theme="1"/>
        <rFont val="Arial"/>
        <family val="2"/>
        <charset val="238"/>
      </rPr>
      <t>(4=5d+8f+4h)</t>
    </r>
  </si>
  <si>
    <r>
      <t xml:space="preserve">Požadovaná výška finančného príspevku </t>
    </r>
    <r>
      <rPr>
        <b/>
        <sz val="9"/>
        <color theme="1"/>
        <rFont val="Arial"/>
        <family val="2"/>
        <charset val="238"/>
      </rPr>
      <t xml:space="preserve">Ostatné regióny </t>
    </r>
    <r>
      <rPr>
        <sz val="9"/>
        <color theme="1"/>
        <rFont val="Arial"/>
        <family val="2"/>
        <charset val="238"/>
      </rPr>
      <t>(5=5e+8g+4ch)</t>
    </r>
  </si>
  <si>
    <t>Ostatné výdavky na projekt nezahrnuté v bodoch 1 a 2 (neoprávnené výdavky) (8=6a+7b+10c)</t>
  </si>
  <si>
    <t>vyberte rok</t>
  </si>
  <si>
    <t>1a). Oprávnené výdavky podopatrenie 4.2 spolu výstup na prílohe I. ZFEU menej rozvinuté regióny</t>
  </si>
  <si>
    <t>1b). Oprávnené výdavky podopatrenie 4.2spolu výstup na prílohe I. ZFEU ostatné regióny (Bratislavský kraj)</t>
  </si>
  <si>
    <t>1c). Oprávnené výdavky podopatrenie 4.2 spolu výstup mimo prílohy I. ZFEU - PO, KE, BB, ZA kraj</t>
  </si>
  <si>
    <t>1d). Oprávnené výdavky podopatrenie 4.2 spolu výstup mimo prílohy I. ZFEU - TN, NR, TT kraj</t>
  </si>
  <si>
    <t>1e). Oprávnené výdavky podopatrenie 4.2 spolu výstup mimo prílohy I. ZFEU - Bratislavský kraj</t>
  </si>
  <si>
    <t>1f) Oprávnené výdavky podopatrenie 4.1 menej rozvinuté regióny</t>
  </si>
  <si>
    <t>1g) Oprávnené výdavky podopatrenie 4.1 ostatné regióny (Bratislavský kraj)</t>
  </si>
  <si>
    <t>1h) Oprávnené výdavky podopatrenie 16.4 menej rozvinuté regióny výstup na prílohe I. ZFEU</t>
  </si>
  <si>
    <t>1ch) Oprávnené výdavky podopatrenie 16.4 ostatné regióny (Bratislavský kraj) výstup na prílohe I. ZFEU</t>
  </si>
  <si>
    <t>1i) Oprávnené výdavky podopatrenie 16.4 menej rozvinuté regióny výstup mimo prílohy I. ZFEU</t>
  </si>
  <si>
    <t>1ch) Oprávnené výdavky podopatrenie 16.4 ostatné regióny (Bratislavský kraj) výstup mimo prílohy I. ZFEU</t>
  </si>
  <si>
    <t>Tabuľka č. 1</t>
  </si>
  <si>
    <t>ostatné regióny</t>
  </si>
  <si>
    <t xml:space="preserve"> (v EUR na 2 desatostatné miesta)</t>
  </si>
  <si>
    <t>4.2 ostatné regióny</t>
  </si>
  <si>
    <t>4.1 ostatné regióny</t>
  </si>
  <si>
    <t>16.4 ostatné regióny</t>
  </si>
  <si>
    <t>žiadaný 16.4</t>
  </si>
  <si>
    <t>žiadaný 4.1</t>
  </si>
  <si>
    <t>žiadaný 4.2</t>
  </si>
  <si>
    <t>spolu</t>
  </si>
  <si>
    <t>vyberte región realizácie projektu</t>
  </si>
  <si>
    <t>Miesto realizácie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</si>
</sst>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00%"/>
    <numFmt numFmtId="165" formatCode="0.0000000%"/>
    <numFmt numFmtId="166" formatCode="0.0000%"/>
  </numFmts>
  <fonts count="2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3"/>
      <name val="Arial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10"/>
      <color rgb="FF000000"/>
      <name val="Arial"/>
      <family val="2"/>
      <charset val="238"/>
    </font>
    <font>
      <b/>
      <sz val="7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3" fillId="0" borderId="50" applyNumberFormat="0" applyFill="0" applyAlignment="0" applyProtection="0"/>
    <xf numFmtId="0" fontId="16" fillId="8" borderId="0" applyNumberFormat="0" applyBorder="0" applyAlignment="0" applyProtection="0"/>
  </cellStyleXfs>
  <cellXfs count="394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/>
    </xf>
    <xf numFmtId="0" fontId="10" fillId="0" borderId="0" xfId="0" applyFont="1" applyAlignment="1">
      <alignment wrapText="1"/>
    </xf>
    <xf numFmtId="0" fontId="11" fillId="2" borderId="17" xfId="0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0" fontId="11" fillId="3" borderId="1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4" fontId="11" fillId="2" borderId="18" xfId="0" applyNumberFormat="1" applyFont="1" applyFill="1" applyBorder="1" applyAlignment="1" applyProtection="1">
      <alignment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4" fontId="11" fillId="2" borderId="2" xfId="0" applyNumberFormat="1" applyFont="1" applyFill="1" applyBorder="1" applyAlignment="1" applyProtection="1">
      <alignment vertical="center"/>
      <protection hidden="1"/>
    </xf>
    <xf numFmtId="4" fontId="11" fillId="2" borderId="1" xfId="0" applyNumberFormat="1" applyFont="1" applyFill="1" applyBorder="1" applyAlignment="1" applyProtection="1">
      <alignment vertical="center"/>
      <protection hidden="1"/>
    </xf>
    <xf numFmtId="4" fontId="10" fillId="0" borderId="22" xfId="0" applyNumberFormat="1" applyFont="1" applyBorder="1" applyAlignment="1" applyProtection="1">
      <alignment vertical="center" wrapText="1"/>
      <protection locked="0"/>
    </xf>
    <xf numFmtId="4" fontId="10" fillId="0" borderId="18" xfId="0" applyNumberFormat="1" applyFont="1" applyBorder="1" applyAlignment="1" applyProtection="1">
      <alignment vertical="center" wrapText="1"/>
      <protection locked="0"/>
    </xf>
    <xf numFmtId="4" fontId="10" fillId="0" borderId="4" xfId="0" applyNumberFormat="1" applyFont="1" applyBorder="1" applyAlignment="1" applyProtection="1">
      <alignment vertical="center"/>
      <protection locked="0"/>
    </xf>
    <xf numFmtId="4" fontId="10" fillId="0" borderId="2" xfId="0" applyNumberFormat="1" applyFont="1" applyBorder="1" applyAlignment="1" applyProtection="1">
      <alignment vertical="center"/>
      <protection locked="0"/>
    </xf>
    <xf numFmtId="4" fontId="10" fillId="0" borderId="12" xfId="0" applyNumberFormat="1" applyFont="1" applyBorder="1" applyAlignment="1" applyProtection="1">
      <alignment vertical="center"/>
      <protection locked="0"/>
    </xf>
    <xf numFmtId="4" fontId="10" fillId="0" borderId="1" xfId="0" applyNumberFormat="1" applyFont="1" applyBorder="1" applyAlignment="1" applyProtection="1">
      <alignment vertical="center"/>
      <protection locked="0"/>
    </xf>
    <xf numFmtId="4" fontId="11" fillId="0" borderId="18" xfId="0" applyNumberFormat="1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4" fontId="11" fillId="0" borderId="18" xfId="0" applyNumberFormat="1" applyFont="1" applyBorder="1" applyAlignment="1" applyProtection="1">
      <alignment vertical="center" wrapText="1"/>
      <protection locked="0"/>
    </xf>
    <xf numFmtId="4" fontId="11" fillId="0" borderId="2" xfId="0" applyNumberFormat="1" applyFont="1" applyBorder="1" applyAlignment="1" applyProtection="1">
      <alignment vertical="center"/>
      <protection locked="0"/>
    </xf>
    <xf numFmtId="4" fontId="11" fillId="0" borderId="1" xfId="0" applyNumberFormat="1" applyFont="1" applyBorder="1" applyAlignment="1" applyProtection="1">
      <alignment vertical="center"/>
      <protection locked="0"/>
    </xf>
    <xf numFmtId="4" fontId="11" fillId="0" borderId="21" xfId="0" applyNumberFormat="1" applyFont="1" applyBorder="1" applyAlignment="1" applyProtection="1">
      <alignment vertical="center" wrapText="1"/>
      <protection hidden="1"/>
    </xf>
    <xf numFmtId="4" fontId="11" fillId="0" borderId="19" xfId="0" applyNumberFormat="1" applyFont="1" applyBorder="1" applyAlignment="1" applyProtection="1">
      <alignment vertical="center"/>
      <protection hidden="1"/>
    </xf>
    <xf numFmtId="4" fontId="11" fillId="0" borderId="13" xfId="0" applyNumberFormat="1" applyFont="1" applyBorder="1" applyAlignment="1" applyProtection="1">
      <alignment vertical="center"/>
      <protection hidden="1"/>
    </xf>
    <xf numFmtId="0" fontId="12" fillId="4" borderId="25" xfId="0" applyFont="1" applyFill="1" applyBorder="1" applyAlignment="1">
      <alignment horizontal="center" vertical="center"/>
    </xf>
    <xf numFmtId="4" fontId="11" fillId="4" borderId="19" xfId="0" applyNumberFormat="1" applyFont="1" applyFill="1" applyBorder="1" applyAlignment="1" applyProtection="1">
      <alignment vertical="center"/>
      <protection hidden="1"/>
    </xf>
    <xf numFmtId="0" fontId="12" fillId="4" borderId="26" xfId="0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 applyProtection="1">
      <alignment vertical="center"/>
      <protection hidden="1"/>
    </xf>
    <xf numFmtId="4" fontId="11" fillId="4" borderId="13" xfId="0" applyNumberFormat="1" applyFont="1" applyFill="1" applyBorder="1" applyAlignment="1" applyProtection="1">
      <alignment vertical="center"/>
      <protection hidden="1"/>
    </xf>
    <xf numFmtId="0" fontId="12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" fontId="11" fillId="2" borderId="28" xfId="0" applyNumberFormat="1" applyFont="1" applyFill="1" applyBorder="1" applyAlignment="1" applyProtection="1">
      <alignment vertical="center" wrapText="1"/>
      <protection hidden="1"/>
    </xf>
    <xf numFmtId="0" fontId="11" fillId="0" borderId="32" xfId="0" applyFont="1" applyBorder="1" applyAlignment="1">
      <alignment vertical="center"/>
    </xf>
    <xf numFmtId="0" fontId="11" fillId="2" borderId="29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4" fontId="9" fillId="5" borderId="2" xfId="0" applyNumberFormat="1" applyFont="1" applyFill="1" applyBorder="1" applyAlignment="1" applyProtection="1">
      <alignment vertical="center"/>
      <protection hidden="1"/>
    </xf>
    <xf numFmtId="10" fontId="9" fillId="5" borderId="2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4" fontId="9" fillId="5" borderId="18" xfId="0" applyNumberFormat="1" applyFont="1" applyFill="1" applyBorder="1" applyAlignment="1" applyProtection="1">
      <alignment vertical="center"/>
      <protection hidden="1"/>
    </xf>
    <xf numFmtId="10" fontId="9" fillId="5" borderId="18" xfId="0" applyNumberFormat="1" applyFont="1" applyFill="1" applyBorder="1" applyAlignment="1" applyProtection="1">
      <alignment vertical="center"/>
      <protection hidden="1"/>
    </xf>
    <xf numFmtId="4" fontId="12" fillId="6" borderId="37" xfId="0" applyNumberFormat="1" applyFont="1" applyFill="1" applyBorder="1" applyAlignment="1" applyProtection="1">
      <alignment vertical="center"/>
      <protection hidden="1"/>
    </xf>
    <xf numFmtId="4" fontId="12" fillId="6" borderId="36" xfId="0" applyNumberFormat="1" applyFont="1" applyFill="1" applyBorder="1" applyAlignment="1" applyProtection="1">
      <alignment vertical="center"/>
      <protection hidden="1"/>
    </xf>
    <xf numFmtId="4" fontId="12" fillId="6" borderId="38" xfId="0" applyNumberFormat="1" applyFont="1" applyFill="1" applyBorder="1" applyAlignment="1" applyProtection="1">
      <alignment vertical="center"/>
      <protection hidden="1"/>
    </xf>
    <xf numFmtId="4" fontId="9" fillId="0" borderId="18" xfId="0" applyNumberFormat="1" applyFont="1" applyFill="1" applyBorder="1" applyAlignment="1" applyProtection="1">
      <alignment vertical="center"/>
      <protection locked="0"/>
    </xf>
    <xf numFmtId="0" fontId="11" fillId="6" borderId="20" xfId="0" applyFont="1" applyFill="1" applyBorder="1" applyAlignment="1" applyProtection="1">
      <alignment horizontal="center" vertical="center" wrapText="1"/>
      <protection hidden="1"/>
    </xf>
    <xf numFmtId="4" fontId="9" fillId="5" borderId="24" xfId="0" applyNumberFormat="1" applyFont="1" applyFill="1" applyBorder="1" applyAlignment="1" applyProtection="1">
      <alignment vertical="center"/>
      <protection hidden="1"/>
    </xf>
    <xf numFmtId="4" fontId="9" fillId="5" borderId="21" xfId="0" applyNumberFormat="1" applyFont="1" applyFill="1" applyBorder="1" applyAlignment="1" applyProtection="1">
      <alignment vertical="center"/>
      <protection hidden="1"/>
    </xf>
    <xf numFmtId="4" fontId="9" fillId="5" borderId="25" xfId="0" applyNumberFormat="1" applyFont="1" applyFill="1" applyBorder="1" applyAlignment="1" applyProtection="1">
      <alignment vertical="center"/>
      <protection hidden="1"/>
    </xf>
    <xf numFmtId="4" fontId="9" fillId="5" borderId="19" xfId="0" applyNumberFormat="1" applyFont="1" applyFill="1" applyBorder="1" applyAlignment="1" applyProtection="1">
      <alignment vertical="center"/>
      <protection hidden="1"/>
    </xf>
    <xf numFmtId="4" fontId="9" fillId="0" borderId="24" xfId="0" applyNumberFormat="1" applyFont="1" applyFill="1" applyBorder="1" applyAlignment="1" applyProtection="1">
      <alignment vertical="center"/>
      <protection locked="0"/>
    </xf>
    <xf numFmtId="10" fontId="9" fillId="5" borderId="22" xfId="0" applyNumberFormat="1" applyFont="1" applyFill="1" applyBorder="1" applyAlignment="1" applyProtection="1">
      <alignment vertical="center"/>
      <protection hidden="1"/>
    </xf>
    <xf numFmtId="0" fontId="12" fillId="6" borderId="40" xfId="0" applyFont="1" applyFill="1" applyBorder="1" applyAlignment="1" applyProtection="1">
      <alignment horizontal="center" vertical="center"/>
      <protection hidden="1"/>
    </xf>
    <xf numFmtId="4" fontId="11" fillId="2" borderId="18" xfId="0" applyNumberFormat="1" applyFont="1" applyFill="1" applyBorder="1" applyAlignment="1" applyProtection="1">
      <alignment vertical="center"/>
      <protection hidden="1"/>
    </xf>
    <xf numFmtId="4" fontId="11" fillId="2" borderId="21" xfId="0" applyNumberFormat="1" applyFont="1" applyFill="1" applyBorder="1" applyAlignment="1" applyProtection="1">
      <alignment vertical="center"/>
      <protection hidden="1"/>
    </xf>
    <xf numFmtId="4" fontId="11" fillId="2" borderId="19" xfId="0" applyNumberFormat="1" applyFont="1" applyFill="1" applyBorder="1" applyAlignment="1" applyProtection="1">
      <alignment vertical="center"/>
      <protection hidden="1"/>
    </xf>
    <xf numFmtId="4" fontId="11" fillId="2" borderId="13" xfId="0" applyNumberFormat="1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3" borderId="46" xfId="0" applyFont="1" applyFill="1" applyBorder="1" applyAlignment="1">
      <alignment vertical="center"/>
    </xf>
    <xf numFmtId="0" fontId="11" fillId="3" borderId="47" xfId="0" applyFont="1" applyFill="1" applyBorder="1" applyAlignment="1">
      <alignment vertical="center"/>
    </xf>
    <xf numFmtId="0" fontId="11" fillId="3" borderId="48" xfId="0" applyFont="1" applyFill="1" applyBorder="1" applyAlignment="1">
      <alignment vertical="center"/>
    </xf>
    <xf numFmtId="49" fontId="10" fillId="0" borderId="8" xfId="0" applyNumberFormat="1" applyFont="1" applyBorder="1" applyAlignment="1" applyProtection="1">
      <alignment horizontal="center" vertical="center" wrapText="1"/>
      <protection locked="0"/>
    </xf>
    <xf numFmtId="0" fontId="9" fillId="6" borderId="0" xfId="0" applyFont="1" applyFill="1" applyAlignment="1">
      <alignment horizontal="center" vertical="center"/>
    </xf>
    <xf numFmtId="0" fontId="11" fillId="9" borderId="16" xfId="0" applyFont="1" applyFill="1" applyBorder="1" applyAlignment="1">
      <alignment horizontal="left" vertical="center" wrapText="1"/>
    </xf>
    <xf numFmtId="0" fontId="11" fillId="9" borderId="3" xfId="0" applyFont="1" applyFill="1" applyBorder="1" applyAlignment="1">
      <alignment horizontal="left" vertical="center" wrapText="1"/>
    </xf>
    <xf numFmtId="0" fontId="11" fillId="9" borderId="4" xfId="0" applyFont="1" applyFill="1" applyBorder="1" applyAlignment="1">
      <alignment horizontal="left" vertical="center" wrapText="1"/>
    </xf>
    <xf numFmtId="0" fontId="11" fillId="9" borderId="29" xfId="0" applyFont="1" applyFill="1" applyBorder="1" applyAlignment="1">
      <alignment horizontal="left" vertical="center" wrapText="1"/>
    </xf>
    <xf numFmtId="0" fontId="11" fillId="9" borderId="29" xfId="0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4" fontId="11" fillId="9" borderId="18" xfId="0" applyNumberFormat="1" applyFont="1" applyFill="1" applyBorder="1" applyAlignment="1" applyProtection="1">
      <alignment vertical="center"/>
      <protection hidden="1"/>
    </xf>
    <xf numFmtId="0" fontId="11" fillId="9" borderId="18" xfId="0" applyFont="1" applyFill="1" applyBorder="1" applyAlignment="1">
      <alignment vertical="center"/>
    </xf>
    <xf numFmtId="4" fontId="11" fillId="9" borderId="21" xfId="0" applyNumberFormat="1" applyFont="1" applyFill="1" applyBorder="1" applyAlignment="1" applyProtection="1">
      <alignment vertical="center"/>
      <protection hidden="1"/>
    </xf>
    <xf numFmtId="0" fontId="15" fillId="0" borderId="2" xfId="0" applyFont="1" applyBorder="1" applyAlignment="1">
      <alignment horizontal="center" vertical="center"/>
    </xf>
    <xf numFmtId="0" fontId="17" fillId="7" borderId="50" xfId="1" applyFont="1" applyFill="1"/>
    <xf numFmtId="0" fontId="0" fillId="0" borderId="0" xfId="0" applyProtection="1">
      <protection locked="0"/>
    </xf>
    <xf numFmtId="0" fontId="8" fillId="0" borderId="0" xfId="0" applyFont="1"/>
    <xf numFmtId="0" fontId="8" fillId="0" borderId="0" xfId="0" applyFont="1" applyProtection="1">
      <protection locked="0"/>
    </xf>
    <xf numFmtId="4" fontId="9" fillId="0" borderId="0" xfId="0" applyNumberFormat="1" applyFont="1"/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" fontId="17" fillId="7" borderId="50" xfId="1" applyNumberFormat="1" applyFont="1" applyFill="1"/>
    <xf numFmtId="4" fontId="9" fillId="5" borderId="51" xfId="0" applyNumberFormat="1" applyFont="1" applyFill="1" applyBorder="1" applyAlignment="1" applyProtection="1">
      <alignment vertical="center"/>
      <protection hidden="1"/>
    </xf>
    <xf numFmtId="0" fontId="11" fillId="6" borderId="43" xfId="0" applyFont="1" applyFill="1" applyBorder="1" applyAlignment="1" applyProtection="1">
      <alignment horizontal="center" vertical="center" wrapText="1"/>
      <protection hidden="1"/>
    </xf>
    <xf numFmtId="0" fontId="11" fillId="6" borderId="52" xfId="0" applyFont="1" applyFill="1" applyBorder="1" applyAlignment="1" applyProtection="1">
      <alignment horizontal="center" vertical="center" wrapText="1"/>
      <protection hidden="1"/>
    </xf>
    <xf numFmtId="0" fontId="11" fillId="6" borderId="28" xfId="0" applyFont="1" applyFill="1" applyBorder="1" applyAlignment="1" applyProtection="1">
      <alignment horizontal="center" vertical="center" wrapText="1"/>
      <protection hidden="1"/>
    </xf>
    <xf numFmtId="0" fontId="11" fillId="6" borderId="55" xfId="0" applyFont="1" applyFill="1" applyBorder="1" applyAlignment="1" applyProtection="1">
      <alignment horizontal="center" vertical="center" wrapText="1"/>
      <protection hidden="1"/>
    </xf>
    <xf numFmtId="0" fontId="11" fillId="6" borderId="35" xfId="0" applyFont="1" applyFill="1" applyBorder="1" applyAlignment="1" applyProtection="1">
      <alignment horizontal="center" vertical="center" wrapText="1"/>
      <protection hidden="1"/>
    </xf>
    <xf numFmtId="0" fontId="11" fillId="6" borderId="31" xfId="0" applyFont="1" applyFill="1" applyBorder="1" applyAlignment="1" applyProtection="1">
      <alignment horizontal="center" vertical="center" wrapText="1"/>
      <protection hidden="1"/>
    </xf>
    <xf numFmtId="4" fontId="9" fillId="0" borderId="51" xfId="0" applyNumberFormat="1" applyFont="1" applyFill="1" applyBorder="1" applyAlignment="1" applyProtection="1">
      <alignment vertical="center"/>
      <protection locked="0"/>
    </xf>
    <xf numFmtId="10" fontId="9" fillId="5" borderId="51" xfId="0" applyNumberFormat="1" applyFont="1" applyFill="1" applyBorder="1" applyAlignment="1" applyProtection="1">
      <alignment vertical="center"/>
      <protection hidden="1"/>
    </xf>
    <xf numFmtId="0" fontId="9" fillId="0" borderId="0" xfId="0" applyFont="1" applyAlignment="1">
      <alignment horizontal="center" vertical="center"/>
    </xf>
    <xf numFmtId="10" fontId="9" fillId="5" borderId="56" xfId="0" applyNumberFormat="1" applyFont="1" applyFill="1" applyBorder="1" applyAlignment="1" applyProtection="1">
      <alignment vertical="center"/>
      <protection hidden="1"/>
    </xf>
    <xf numFmtId="4" fontId="9" fillId="5" borderId="27" xfId="0" applyNumberFormat="1" applyFont="1" applyFill="1" applyBorder="1" applyAlignment="1" applyProtection="1">
      <alignment vertical="center"/>
      <protection hidden="1"/>
    </xf>
    <xf numFmtId="4" fontId="9" fillId="0" borderId="56" xfId="0" applyNumberFormat="1" applyFont="1" applyFill="1" applyBorder="1" applyAlignment="1" applyProtection="1">
      <alignment vertical="center"/>
      <protection locked="0"/>
    </xf>
    <xf numFmtId="0" fontId="11" fillId="6" borderId="36" xfId="0" applyFont="1" applyFill="1" applyBorder="1" applyAlignment="1" applyProtection="1">
      <alignment horizontal="center" vertical="center" wrapText="1"/>
      <protection hidden="1"/>
    </xf>
    <xf numFmtId="0" fontId="11" fillId="6" borderId="37" xfId="0" applyFont="1" applyFill="1" applyBorder="1" applyAlignment="1" applyProtection="1">
      <alignment horizontal="center" vertical="center" wrapText="1"/>
      <protection hidden="1"/>
    </xf>
    <xf numFmtId="0" fontId="11" fillId="6" borderId="54" xfId="0" applyFont="1" applyFill="1" applyBorder="1" applyAlignment="1" applyProtection="1">
      <alignment horizontal="center" vertical="center" wrapText="1"/>
      <protection hidden="1"/>
    </xf>
    <xf numFmtId="4" fontId="9" fillId="5" borderId="8" xfId="0" applyNumberFormat="1" applyFont="1" applyFill="1" applyBorder="1" applyAlignment="1" applyProtection="1">
      <alignment vertical="center"/>
      <protection hidden="1"/>
    </xf>
    <xf numFmtId="4" fontId="9" fillId="5" borderId="9" xfId="0" applyNumberFormat="1" applyFont="1" applyFill="1" applyBorder="1" applyAlignment="1" applyProtection="1">
      <alignment vertical="center"/>
      <protection hidden="1"/>
    </xf>
    <xf numFmtId="4" fontId="9" fillId="5" borderId="26" xfId="0" applyNumberFormat="1" applyFont="1" applyFill="1" applyBorder="1" applyAlignment="1" applyProtection="1">
      <alignment vertical="center"/>
      <protection hidden="1"/>
    </xf>
    <xf numFmtId="4" fontId="9" fillId="5" borderId="1" xfId="0" applyNumberFormat="1" applyFont="1" applyFill="1" applyBorder="1" applyAlignment="1" applyProtection="1">
      <alignment vertical="center"/>
      <protection hidden="1"/>
    </xf>
    <xf numFmtId="4" fontId="9" fillId="5" borderId="13" xfId="0" applyNumberFormat="1" applyFont="1" applyFill="1" applyBorder="1" applyAlignment="1" applyProtection="1">
      <alignment vertical="center"/>
      <protection hidden="1"/>
    </xf>
    <xf numFmtId="0" fontId="11" fillId="6" borderId="38" xfId="0" applyFont="1" applyFill="1" applyBorder="1" applyAlignment="1" applyProtection="1">
      <alignment horizontal="center" vertical="center" wrapText="1"/>
      <protection hidden="1"/>
    </xf>
    <xf numFmtId="0" fontId="10" fillId="6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vertical="center" wrapText="1"/>
    </xf>
    <xf numFmtId="4" fontId="12" fillId="6" borderId="52" xfId="0" applyNumberFormat="1" applyFont="1" applyFill="1" applyBorder="1" applyAlignment="1" applyProtection="1">
      <alignment horizontal="center" vertical="center"/>
      <protection hidden="1"/>
    </xf>
    <xf numFmtId="4" fontId="12" fillId="6" borderId="52" xfId="0" applyNumberFormat="1" applyFont="1" applyFill="1" applyBorder="1" applyAlignment="1" applyProtection="1">
      <alignment horizontal="right" vertical="center"/>
      <protection hidden="1"/>
    </xf>
    <xf numFmtId="10" fontId="12" fillId="6" borderId="36" xfId="0" applyNumberFormat="1" applyFont="1" applyFill="1" applyBorder="1" applyAlignment="1" applyProtection="1">
      <alignment horizontal="center" vertical="center"/>
      <protection hidden="1"/>
    </xf>
    <xf numFmtId="10" fontId="12" fillId="6" borderId="37" xfId="0" applyNumberFormat="1" applyFont="1" applyFill="1" applyBorder="1" applyAlignment="1" applyProtection="1">
      <alignment horizontal="center" vertical="center"/>
      <protection hidden="1"/>
    </xf>
    <xf numFmtId="10" fontId="12" fillId="6" borderId="58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/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15" fillId="0" borderId="0" xfId="0" applyNumberFormat="1" applyFont="1" applyAlignment="1" applyProtection="1">
      <alignment horizontal="center" vertical="center"/>
      <protection locked="0"/>
    </xf>
    <xf numFmtId="4" fontId="7" fillId="6" borderId="0" xfId="0" applyNumberFormat="1" applyFont="1" applyFill="1" applyAlignment="1" applyProtection="1">
      <alignment horizontal="right" vertical="center"/>
      <protection locked="0"/>
    </xf>
    <xf numFmtId="0" fontId="7" fillId="6" borderId="0" xfId="0" applyFont="1" applyFill="1" applyAlignment="1">
      <alignment horizontal="center" vertical="center"/>
    </xf>
    <xf numFmtId="0" fontId="7" fillId="6" borderId="0" xfId="0" applyFont="1" applyFill="1" applyAlignment="1" applyProtection="1">
      <alignment horizontal="center" vertical="center"/>
      <protection locked="0"/>
    </xf>
    <xf numFmtId="16" fontId="7" fillId="0" borderId="0" xfId="0" applyNumberFormat="1" applyFont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 hidden="1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4" fontId="7" fillId="0" borderId="22" xfId="0" applyNumberFormat="1" applyFont="1" applyBorder="1" applyAlignment="1" applyProtection="1">
      <alignment horizontal="right" vertical="center"/>
      <protection hidden="1"/>
    </xf>
    <xf numFmtId="0" fontId="8" fillId="0" borderId="51" xfId="0" applyFont="1" applyBorder="1" applyAlignment="1" applyProtection="1">
      <alignment vertical="center" wrapText="1"/>
      <protection hidden="1"/>
    </xf>
    <xf numFmtId="4" fontId="7" fillId="0" borderId="21" xfId="0" applyNumberFormat="1" applyFont="1" applyBorder="1" applyAlignment="1" applyProtection="1">
      <alignment horizontal="right" vertical="center"/>
      <protection hidden="1"/>
    </xf>
    <xf numFmtId="0" fontId="8" fillId="0" borderId="16" xfId="0" applyFont="1" applyBorder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vertical="center" wrapText="1"/>
      <protection hidden="1"/>
    </xf>
    <xf numFmtId="0" fontId="10" fillId="10" borderId="0" xfId="0" applyFont="1" applyFill="1" applyAlignment="1">
      <alignment vertical="center"/>
    </xf>
    <xf numFmtId="0" fontId="9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4" fontId="9" fillId="5" borderId="2" xfId="0" applyNumberFormat="1" applyFont="1" applyFill="1" applyBorder="1" applyAlignment="1" applyProtection="1">
      <alignment vertical="center"/>
      <protection hidden="1"/>
    </xf>
    <xf numFmtId="4" fontId="9" fillId="5" borderId="18" xfId="0" applyNumberFormat="1" applyFont="1" applyFill="1" applyBorder="1" applyAlignment="1" applyProtection="1">
      <alignment vertical="center"/>
      <protection hidden="1"/>
    </xf>
    <xf numFmtId="4" fontId="9" fillId="0" borderId="2" xfId="0" applyNumberFormat="1" applyFont="1" applyFill="1" applyBorder="1" applyAlignment="1" applyProtection="1">
      <alignment vertical="center"/>
      <protection locked="0"/>
    </xf>
    <xf numFmtId="4" fontId="9" fillId="5" borderId="24" xfId="0" applyNumberFormat="1" applyFont="1" applyFill="1" applyBorder="1" applyAlignment="1" applyProtection="1">
      <alignment vertical="center"/>
      <protection hidden="1"/>
    </xf>
    <xf numFmtId="4" fontId="9" fillId="5" borderId="21" xfId="0" applyNumberFormat="1" applyFont="1" applyFill="1" applyBorder="1" applyAlignment="1" applyProtection="1">
      <alignment vertical="center"/>
      <protection hidden="1"/>
    </xf>
    <xf numFmtId="4" fontId="9" fillId="5" borderId="25" xfId="0" applyNumberFormat="1" applyFont="1" applyFill="1" applyBorder="1" applyAlignment="1" applyProtection="1">
      <alignment vertical="center"/>
      <protection hidden="1"/>
    </xf>
    <xf numFmtId="4" fontId="9" fillId="5" borderId="19" xfId="0" applyNumberFormat="1" applyFont="1" applyFill="1" applyBorder="1" applyAlignment="1" applyProtection="1">
      <alignment vertical="center"/>
      <protection hidden="1"/>
    </xf>
    <xf numFmtId="4" fontId="9" fillId="0" borderId="0" xfId="0" applyNumberFormat="1" applyFont="1"/>
    <xf numFmtId="4" fontId="9" fillId="5" borderId="51" xfId="0" applyNumberFormat="1" applyFont="1" applyFill="1" applyBorder="1" applyAlignment="1" applyProtection="1">
      <alignment vertical="center"/>
      <protection hidden="1"/>
    </xf>
    <xf numFmtId="0" fontId="11" fillId="6" borderId="62" xfId="0" applyFont="1" applyFill="1" applyBorder="1" applyAlignment="1" applyProtection="1">
      <alignment horizontal="center" vertical="center" wrapText="1"/>
      <protection hidden="1"/>
    </xf>
    <xf numFmtId="0" fontId="11" fillId="6" borderId="63" xfId="0" applyFont="1" applyFill="1" applyBorder="1" applyAlignment="1" applyProtection="1">
      <alignment horizontal="center" vertical="center" wrapText="1"/>
      <protection hidden="1"/>
    </xf>
    <xf numFmtId="0" fontId="11" fillId="6" borderId="64" xfId="0" applyFont="1" applyFill="1" applyBorder="1" applyAlignment="1" applyProtection="1">
      <alignment horizontal="center" vertical="center" wrapText="1"/>
      <protection hidden="1"/>
    </xf>
    <xf numFmtId="4" fontId="9" fillId="0" borderId="19" xfId="0" applyNumberFormat="1" applyFont="1" applyFill="1" applyBorder="1" applyAlignment="1" applyProtection="1">
      <alignment vertical="center"/>
      <protection locked="0"/>
    </xf>
    <xf numFmtId="4" fontId="12" fillId="6" borderId="40" xfId="0" applyNumberFormat="1" applyFont="1" applyFill="1" applyBorder="1" applyAlignment="1" applyProtection="1">
      <alignment vertical="center"/>
      <protection hidden="1"/>
    </xf>
    <xf numFmtId="4" fontId="9" fillId="0" borderId="0" xfId="0" applyNumberFormat="1" applyFont="1" applyProtection="1">
      <protection locked="0"/>
    </xf>
    <xf numFmtId="10" fontId="9" fillId="0" borderId="0" xfId="0" applyNumberFormat="1" applyFont="1" applyProtection="1">
      <protection locked="0"/>
    </xf>
    <xf numFmtId="10" fontId="9" fillId="5" borderId="27" xfId="0" applyNumberFormat="1" applyFont="1" applyFill="1" applyBorder="1" applyAlignment="1" applyProtection="1">
      <alignment vertical="center"/>
      <protection hidden="1"/>
    </xf>
    <xf numFmtId="10" fontId="9" fillId="5" borderId="8" xfId="0" applyNumberFormat="1" applyFont="1" applyFill="1" applyBorder="1" applyAlignment="1" applyProtection="1">
      <alignment vertical="center"/>
      <protection hidden="1"/>
    </xf>
    <xf numFmtId="10" fontId="9" fillId="5" borderId="25" xfId="0" applyNumberFormat="1" applyFont="1" applyFill="1" applyBorder="1" applyAlignment="1" applyProtection="1">
      <alignment vertical="center"/>
      <protection hidden="1"/>
    </xf>
    <xf numFmtId="4" fontId="9" fillId="5" borderId="34" xfId="0" applyNumberFormat="1" applyFont="1" applyFill="1" applyBorder="1" applyAlignment="1" applyProtection="1">
      <alignment vertical="center"/>
      <protection hidden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 applyProtection="1">
      <alignment horizontal="right" vertical="center" wrapText="1"/>
      <protection hidden="1"/>
    </xf>
    <xf numFmtId="4" fontId="6" fillId="9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 applyProtection="1">
      <alignment vertical="center"/>
      <protection hidden="1"/>
    </xf>
    <xf numFmtId="0" fontId="11" fillId="2" borderId="3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vertical="center" wrapText="1"/>
    </xf>
    <xf numFmtId="0" fontId="10" fillId="0" borderId="65" xfId="0" applyFont="1" applyBorder="1" applyAlignment="1" applyProtection="1">
      <alignment horizontal="left" vertical="center" wrapText="1"/>
      <protection locked="0"/>
    </xf>
    <xf numFmtId="0" fontId="10" fillId="0" borderId="33" xfId="0" applyFont="1" applyBorder="1" applyAlignment="1" applyProtection="1">
      <alignment horizontal="left" vertical="center" wrapText="1"/>
      <protection locked="0"/>
    </xf>
    <xf numFmtId="0" fontId="10" fillId="0" borderId="66" xfId="0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>
      <alignment vertical="center"/>
    </xf>
    <xf numFmtId="0" fontId="10" fillId="6" borderId="0" xfId="0" applyFont="1" applyFill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4" fontId="6" fillId="0" borderId="2" xfId="0" applyNumberFormat="1" applyFont="1" applyFill="1" applyBorder="1" applyAlignment="1" applyProtection="1">
      <alignment horizontal="right" vertical="center" wrapText="1"/>
      <protection hidden="1"/>
    </xf>
    <xf numFmtId="0" fontId="9" fillId="9" borderId="0" xfId="0" applyFont="1" applyFill="1" applyAlignment="1">
      <alignment horizontal="center" vertical="center"/>
    </xf>
    <xf numFmtId="4" fontId="0" fillId="0" borderId="0" xfId="0" applyNumberFormat="1"/>
    <xf numFmtId="4" fontId="15" fillId="0" borderId="2" xfId="0" applyNumberFormat="1" applyFont="1" applyBorder="1" applyAlignment="1" applyProtection="1">
      <alignment horizontal="right" vertical="center" wrapText="1"/>
      <protection hidden="1"/>
    </xf>
    <xf numFmtId="0" fontId="10" fillId="6" borderId="2" xfId="0" applyFont="1" applyFill="1" applyBorder="1" applyAlignment="1" applyProtection="1">
      <alignment horizontal="center" vertical="center" wrapText="1"/>
      <protection hidden="1"/>
    </xf>
    <xf numFmtId="4" fontId="12" fillId="6" borderId="35" xfId="0" applyNumberFormat="1" applyFont="1" applyFill="1" applyBorder="1" applyAlignment="1" applyProtection="1">
      <alignment vertical="center"/>
      <protection hidden="1"/>
    </xf>
    <xf numFmtId="4" fontId="9" fillId="0" borderId="63" xfId="0" applyNumberFormat="1" applyFont="1" applyFill="1" applyBorder="1" applyAlignment="1" applyProtection="1">
      <alignment vertical="center"/>
      <protection locked="0"/>
    </xf>
    <xf numFmtId="4" fontId="12" fillId="6" borderId="28" xfId="0" applyNumberFormat="1" applyFont="1" applyFill="1" applyBorder="1" applyAlignment="1" applyProtection="1">
      <alignment vertical="center"/>
      <protection hidden="1"/>
    </xf>
    <xf numFmtId="4" fontId="9" fillId="5" borderId="4" xfId="0" applyNumberFormat="1" applyFont="1" applyFill="1" applyBorder="1" applyAlignment="1" applyProtection="1">
      <alignment vertical="center"/>
      <protection hidden="1"/>
    </xf>
    <xf numFmtId="4" fontId="9" fillId="5" borderId="39" xfId="0" applyNumberFormat="1" applyFont="1" applyFill="1" applyBorder="1" applyAlignment="1" applyProtection="1">
      <alignment vertical="center"/>
      <protection hidden="1"/>
    </xf>
    <xf numFmtId="4" fontId="9" fillId="0" borderId="64" xfId="0" applyNumberFormat="1" applyFont="1" applyFill="1" applyBorder="1" applyAlignment="1" applyProtection="1">
      <alignment vertical="center"/>
      <protection locked="0"/>
    </xf>
    <xf numFmtId="4" fontId="12" fillId="6" borderId="67" xfId="0" applyNumberFormat="1" applyFont="1" applyFill="1" applyBorder="1" applyAlignment="1" applyProtection="1">
      <alignment vertical="center"/>
      <protection hidden="1"/>
    </xf>
    <xf numFmtId="4" fontId="9" fillId="5" borderId="22" xfId="0" applyNumberFormat="1" applyFont="1" applyFill="1" applyBorder="1" applyAlignment="1" applyProtection="1">
      <alignment vertical="center"/>
      <protection hidden="1"/>
    </xf>
    <xf numFmtId="4" fontId="9" fillId="0" borderId="1" xfId="0" applyNumberFormat="1" applyFont="1" applyFill="1" applyBorder="1" applyAlignment="1" applyProtection="1">
      <alignment vertical="center"/>
      <protection locked="0"/>
    </xf>
    <xf numFmtId="4" fontId="9" fillId="0" borderId="1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9" fillId="5" borderId="44" xfId="0" applyNumberFormat="1" applyFont="1" applyFill="1" applyBorder="1" applyAlignment="1" applyProtection="1">
      <alignment horizontal="center" vertical="center"/>
      <protection hidden="1"/>
    </xf>
    <xf numFmtId="4" fontId="9" fillId="0" borderId="30" xfId="0" applyNumberFormat="1" applyFont="1" applyFill="1" applyBorder="1" applyAlignment="1" applyProtection="1">
      <alignment vertical="center"/>
      <protection locked="0"/>
    </xf>
    <xf numFmtId="4" fontId="9" fillId="0" borderId="4" xfId="0" applyNumberFormat="1" applyFont="1" applyFill="1" applyBorder="1" applyAlignment="1" applyProtection="1">
      <alignment vertical="center"/>
      <protection locked="0"/>
    </xf>
    <xf numFmtId="4" fontId="9" fillId="0" borderId="12" xfId="0" applyNumberFormat="1" applyFont="1" applyFill="1" applyBorder="1" applyAlignment="1" applyProtection="1">
      <alignment vertical="center"/>
      <protection locked="0"/>
    </xf>
    <xf numFmtId="4" fontId="12" fillId="6" borderId="68" xfId="0" applyNumberFormat="1" applyFont="1" applyFill="1" applyBorder="1" applyAlignment="1" applyProtection="1">
      <alignment vertical="center"/>
      <protection hidden="1"/>
    </xf>
    <xf numFmtId="0" fontId="9" fillId="0" borderId="0" xfId="0" applyFont="1" applyProtection="1">
      <protection hidden="1"/>
    </xf>
    <xf numFmtId="4" fontId="17" fillId="7" borderId="50" xfId="1" applyNumberFormat="1" applyFont="1" applyFill="1" applyProtection="1">
      <protection hidden="1"/>
    </xf>
    <xf numFmtId="0" fontId="8" fillId="0" borderId="44" xfId="0" applyFont="1" applyBorder="1" applyAlignment="1" applyProtection="1">
      <alignment horizontal="center" vertical="center"/>
      <protection hidden="1"/>
    </xf>
    <xf numFmtId="0" fontId="8" fillId="0" borderId="61" xfId="0" applyFont="1" applyBorder="1" applyAlignment="1" applyProtection="1">
      <alignment horizontal="center" vertical="center"/>
      <protection hidden="1"/>
    </xf>
    <xf numFmtId="4" fontId="9" fillId="5" borderId="56" xfId="0" applyNumberFormat="1" applyFont="1" applyFill="1" applyBorder="1" applyAlignment="1" applyProtection="1">
      <alignment vertical="center"/>
      <protection hidden="1"/>
    </xf>
    <xf numFmtId="4" fontId="9" fillId="5" borderId="33" xfId="0" applyNumberFormat="1" applyFont="1" applyFill="1" applyBorder="1" applyAlignment="1" applyProtection="1">
      <alignment vertical="center"/>
      <protection hidden="1"/>
    </xf>
    <xf numFmtId="4" fontId="9" fillId="5" borderId="57" xfId="0" applyNumberFormat="1" applyFont="1" applyFill="1" applyBorder="1" applyAlignment="1" applyProtection="1">
      <alignment vertical="center"/>
      <protection hidden="1"/>
    </xf>
    <xf numFmtId="4" fontId="12" fillId="6" borderId="69" xfId="0" applyNumberFormat="1" applyFont="1" applyFill="1" applyBorder="1" applyAlignment="1" applyProtection="1">
      <alignment vertical="center"/>
      <protection hidden="1"/>
    </xf>
    <xf numFmtId="0" fontId="11" fillId="6" borderId="70" xfId="0" applyFont="1" applyFill="1" applyBorder="1" applyAlignment="1" applyProtection="1">
      <alignment horizontal="center" vertical="center" wrapText="1"/>
      <protection hidden="1"/>
    </xf>
    <xf numFmtId="0" fontId="12" fillId="6" borderId="31" xfId="0" applyFont="1" applyFill="1" applyBorder="1" applyAlignment="1" applyProtection="1">
      <alignment horizontal="center" vertical="center"/>
      <protection hidden="1"/>
    </xf>
    <xf numFmtId="0" fontId="12" fillId="6" borderId="28" xfId="0" applyFont="1" applyFill="1" applyBorder="1" applyAlignment="1" applyProtection="1">
      <alignment horizontal="center" vertical="center"/>
      <protection hidden="1"/>
    </xf>
    <xf numFmtId="0" fontId="12" fillId="6" borderId="67" xfId="0" applyFont="1" applyFill="1" applyBorder="1" applyAlignment="1" applyProtection="1">
      <alignment horizontal="center" vertical="center"/>
      <protection hidden="1"/>
    </xf>
    <xf numFmtId="10" fontId="9" fillId="5" borderId="9" xfId="0" applyNumberFormat="1" applyFont="1" applyFill="1" applyBorder="1" applyAlignment="1" applyProtection="1">
      <alignment vertical="center"/>
      <protection hidden="1"/>
    </xf>
    <xf numFmtId="10" fontId="9" fillId="5" borderId="19" xfId="0" applyNumberFormat="1" applyFont="1" applyFill="1" applyBorder="1" applyAlignment="1" applyProtection="1">
      <alignment vertical="center"/>
      <protection hidden="1"/>
    </xf>
    <xf numFmtId="10" fontId="9" fillId="5" borderId="26" xfId="0" applyNumberFormat="1" applyFont="1" applyFill="1" applyBorder="1" applyAlignment="1" applyProtection="1">
      <alignment vertical="center"/>
      <protection hidden="1"/>
    </xf>
    <xf numFmtId="10" fontId="9" fillId="5" borderId="1" xfId="0" applyNumberFormat="1" applyFont="1" applyFill="1" applyBorder="1" applyAlignment="1" applyProtection="1">
      <alignment vertical="center"/>
      <protection hidden="1"/>
    </xf>
    <xf numFmtId="10" fontId="9" fillId="5" borderId="13" xfId="0" applyNumberFormat="1" applyFont="1" applyFill="1" applyBorder="1" applyAlignment="1" applyProtection="1">
      <alignment vertical="center"/>
      <protection hidden="1"/>
    </xf>
    <xf numFmtId="0" fontId="11" fillId="3" borderId="15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0" fontId="23" fillId="9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9" fillId="0" borderId="0" xfId="0" applyFont="1" applyBorder="1"/>
    <xf numFmtId="16" fontId="9" fillId="11" borderId="0" xfId="0" applyNumberFormat="1" applyFont="1" applyFill="1" applyAlignment="1">
      <alignment horizontal="center" vertical="center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24" fillId="12" borderId="0" xfId="0" applyFont="1" applyFill="1" applyAlignment="1">
      <alignment horizontal="center" vertical="center"/>
    </xf>
    <xf numFmtId="0" fontId="9" fillId="12" borderId="0" xfId="0" applyFont="1" applyFill="1" applyAlignment="1">
      <alignment horizontal="center" vertical="center"/>
    </xf>
    <xf numFmtId="4" fontId="9" fillId="5" borderId="62" xfId="0" applyNumberFormat="1" applyFont="1" applyFill="1" applyBorder="1" applyAlignment="1" applyProtection="1">
      <alignment vertical="center"/>
      <protection hidden="1"/>
    </xf>
    <xf numFmtId="4" fontId="9" fillId="5" borderId="63" xfId="0" applyNumberFormat="1" applyFont="1" applyFill="1" applyBorder="1" applyAlignment="1" applyProtection="1">
      <alignment vertical="center"/>
      <protection hidden="1"/>
    </xf>
    <xf numFmtId="4" fontId="9" fillId="5" borderId="64" xfId="0" applyNumberFormat="1" applyFont="1" applyFill="1" applyBorder="1" applyAlignment="1" applyProtection="1">
      <alignment vertical="center"/>
      <protection hidden="1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164" fontId="9" fillId="0" borderId="0" xfId="0" applyNumberFormat="1" applyFont="1" applyProtection="1">
      <protection locked="0"/>
    </xf>
    <xf numFmtId="165" fontId="9" fillId="0" borderId="0" xfId="0" applyNumberFormat="1" applyFont="1" applyProtection="1">
      <protection locked="0"/>
    </xf>
    <xf numFmtId="166" fontId="9" fillId="0" borderId="0" xfId="0" applyNumberFormat="1" applyFont="1"/>
    <xf numFmtId="0" fontId="9" fillId="0" borderId="0" xfId="0" applyFont="1" applyFill="1" applyProtection="1"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11" borderId="0" xfId="0" applyFont="1" applyFill="1" applyAlignment="1">
      <alignment vertical="center"/>
    </xf>
    <xf numFmtId="0" fontId="9" fillId="11" borderId="0" xfId="0" applyFont="1" applyFill="1"/>
    <xf numFmtId="0" fontId="10" fillId="0" borderId="0" xfId="0" applyFont="1" applyAlignment="1">
      <alignment horizontal="center" vertical="center" wrapText="1"/>
    </xf>
    <xf numFmtId="0" fontId="10" fillId="11" borderId="0" xfId="0" applyFont="1" applyFill="1" applyAlignment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/>
    </xf>
    <xf numFmtId="0" fontId="10" fillId="6" borderId="0" xfId="0" applyFont="1" applyFill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 hidden="1"/>
    </xf>
    <xf numFmtId="0" fontId="12" fillId="0" borderId="0" xfId="0" applyFont="1" applyFill="1" applyProtection="1">
      <protection hidden="1"/>
    </xf>
    <xf numFmtId="0" fontId="10" fillId="0" borderId="0" xfId="0" applyFont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68" xfId="0" applyFont="1" applyFill="1" applyBorder="1" applyAlignment="1">
      <alignment horizontal="center" vertical="center"/>
    </xf>
    <xf numFmtId="0" fontId="11" fillId="3" borderId="52" xfId="0" applyFont="1" applyFill="1" applyBorder="1" applyAlignment="1">
      <alignment vertical="center"/>
    </xf>
    <xf numFmtId="0" fontId="11" fillId="3" borderId="53" xfId="0" applyFont="1" applyFill="1" applyBorder="1" applyAlignment="1">
      <alignment vertical="center"/>
    </xf>
    <xf numFmtId="0" fontId="11" fillId="3" borderId="54" xfId="0" applyFont="1" applyFill="1" applyBorder="1" applyAlignment="1">
      <alignment vertical="center"/>
    </xf>
    <xf numFmtId="0" fontId="11" fillId="3" borderId="31" xfId="0" applyFont="1" applyFill="1" applyBorder="1" applyAlignment="1">
      <alignment horizontal="center" vertical="center"/>
    </xf>
    <xf numFmtId="0" fontId="10" fillId="0" borderId="9" xfId="0" applyFont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11" fillId="3" borderId="4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hidden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11" fillId="3" borderId="14" xfId="0" applyFont="1" applyFill="1" applyBorder="1" applyAlignment="1">
      <alignment horizontal="left" vertical="center"/>
    </xf>
    <xf numFmtId="0" fontId="11" fillId="3" borderId="15" xfId="0" applyFont="1" applyFill="1" applyBorder="1" applyAlignment="1">
      <alignment horizontal="left" vertical="center"/>
    </xf>
    <xf numFmtId="0" fontId="11" fillId="3" borderId="30" xfId="0" applyFont="1" applyFill="1" applyBorder="1" applyAlignment="1">
      <alignment horizontal="left" vertical="center"/>
    </xf>
    <xf numFmtId="0" fontId="11" fillId="3" borderId="20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0" fontId="11" fillId="3" borderId="31" xfId="0" applyFont="1" applyFill="1" applyBorder="1" applyAlignment="1">
      <alignment horizontal="left" vertical="center"/>
    </xf>
    <xf numFmtId="0" fontId="11" fillId="3" borderId="42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3" borderId="42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10" fillId="0" borderId="27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65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25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33" xfId="0" applyFont="1" applyBorder="1" applyAlignment="1" applyProtection="1">
      <alignment horizontal="left" vertical="center" wrapText="1"/>
      <protection locked="0"/>
    </xf>
    <xf numFmtId="0" fontId="11" fillId="3" borderId="41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0" fillId="0" borderId="26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66" xfId="0" applyFont="1" applyBorder="1" applyAlignment="1" applyProtection="1">
      <alignment horizontal="left" vertical="center" wrapText="1"/>
      <protection locked="0"/>
    </xf>
    <xf numFmtId="0" fontId="15" fillId="0" borderId="3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8" borderId="2" xfId="2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16" fontId="9" fillId="9" borderId="0" xfId="0" applyNumberFormat="1" applyFont="1" applyFill="1" applyAlignment="1">
      <alignment horizontal="center" vertical="center"/>
    </xf>
    <xf numFmtId="16" fontId="9" fillId="0" borderId="0" xfId="0" applyNumberFormat="1" applyFont="1" applyAlignment="1">
      <alignment horizontal="center" vertical="center"/>
    </xf>
    <xf numFmtId="0" fontId="12" fillId="0" borderId="17" xfId="0" applyFont="1" applyBorder="1" applyAlignment="1" applyProtection="1">
      <alignment horizontal="left" vertical="center"/>
      <protection hidden="1"/>
    </xf>
    <xf numFmtId="16" fontId="9" fillId="9" borderId="2" xfId="0" applyNumberFormat="1" applyFont="1" applyFill="1" applyBorder="1" applyAlignment="1">
      <alignment horizontal="center" vertical="center"/>
    </xf>
    <xf numFmtId="0" fontId="12" fillId="6" borderId="52" xfId="0" applyFont="1" applyFill="1" applyBorder="1" applyAlignment="1" applyProtection="1">
      <alignment horizontal="center" vertical="center"/>
      <protection hidden="1"/>
    </xf>
    <xf numFmtId="0" fontId="12" fillId="6" borderId="53" xfId="0" applyFont="1" applyFill="1" applyBorder="1" applyAlignment="1" applyProtection="1">
      <alignment horizontal="center" vertical="center"/>
      <protection hidden="1"/>
    </xf>
    <xf numFmtId="0" fontId="12" fillId="6" borderId="54" xfId="0" applyFont="1" applyFill="1" applyBorder="1" applyAlignment="1" applyProtection="1">
      <alignment horizontal="center" vertical="center"/>
      <protection hidden="1"/>
    </xf>
    <xf numFmtId="16" fontId="9" fillId="11" borderId="0" xfId="0" applyNumberFormat="1" applyFont="1" applyFill="1" applyAlignment="1">
      <alignment horizontal="center" vertical="center"/>
    </xf>
    <xf numFmtId="0" fontId="12" fillId="6" borderId="59" xfId="0" applyFont="1" applyFill="1" applyBorder="1" applyAlignment="1">
      <alignment horizontal="center" vertical="center"/>
    </xf>
    <xf numFmtId="0" fontId="12" fillId="6" borderId="61" xfId="0" applyFont="1" applyFill="1" applyBorder="1" applyAlignment="1">
      <alignment horizontal="center" vertical="center"/>
    </xf>
    <xf numFmtId="0" fontId="12" fillId="6" borderId="60" xfId="0" applyFont="1" applyFill="1" applyBorder="1" applyAlignment="1">
      <alignment horizontal="center" vertical="center"/>
    </xf>
    <xf numFmtId="0" fontId="12" fillId="6" borderId="42" xfId="0" applyFont="1" applyFill="1" applyBorder="1" applyAlignment="1" applyProtection="1">
      <alignment horizontal="center" vertical="center"/>
      <protection hidden="1"/>
    </xf>
    <xf numFmtId="0" fontId="12" fillId="6" borderId="45" xfId="0" applyFont="1" applyFill="1" applyBorder="1" applyAlignment="1" applyProtection="1">
      <alignment horizontal="center" vertical="center"/>
      <protection hidden="1"/>
    </xf>
    <xf numFmtId="0" fontId="12" fillId="6" borderId="43" xfId="0" applyFont="1" applyFill="1" applyBorder="1" applyAlignment="1" applyProtection="1">
      <alignment horizontal="center" vertical="center"/>
      <protection hidden="1"/>
    </xf>
    <xf numFmtId="0" fontId="9" fillId="9" borderId="2" xfId="0" applyFont="1" applyFill="1" applyBorder="1" applyAlignment="1">
      <alignment horizontal="center" vertical="center"/>
    </xf>
    <xf numFmtId="16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6" borderId="52" xfId="0" applyFont="1" applyFill="1" applyBorder="1" applyAlignment="1">
      <alignment horizontal="center" vertical="center"/>
    </xf>
    <xf numFmtId="0" fontId="12" fillId="6" borderId="53" xfId="0" applyFont="1" applyFill="1" applyBorder="1" applyAlignment="1">
      <alignment horizontal="center" vertical="center"/>
    </xf>
    <xf numFmtId="0" fontId="12" fillId="0" borderId="17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Fill="1" applyAlignment="1" applyProtection="1">
      <alignment horizontal="left"/>
      <protection hidden="1"/>
    </xf>
    <xf numFmtId="0" fontId="15" fillId="0" borderId="0" xfId="0" applyFont="1" applyAlignment="1" applyProtection="1">
      <alignment horizontal="left"/>
      <protection hidden="1"/>
    </xf>
    <xf numFmtId="0" fontId="6" fillId="0" borderId="2" xfId="0" applyFont="1" applyBorder="1" applyAlignment="1">
      <alignment horizontal="justify" vertical="center" wrapText="1"/>
    </xf>
    <xf numFmtId="0" fontId="20" fillId="6" borderId="2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15" fillId="6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15" fillId="6" borderId="2" xfId="0" applyFont="1" applyFill="1" applyBorder="1" applyAlignment="1">
      <alignment vertical="center" wrapText="1"/>
    </xf>
    <xf numFmtId="0" fontId="20" fillId="6" borderId="2" xfId="0" applyFont="1" applyFill="1" applyBorder="1" applyAlignment="1">
      <alignment horizontal="justify" vertical="center"/>
    </xf>
    <xf numFmtId="0" fontId="4" fillId="0" borderId="0" xfId="0" applyFont="1" applyBorder="1" applyAlignment="1">
      <alignment horizontal="center" vertical="center" wrapText="1"/>
    </xf>
    <xf numFmtId="0" fontId="15" fillId="6" borderId="34" xfId="0" applyFont="1" applyFill="1" applyBorder="1" applyAlignment="1">
      <alignment horizontal="justify" vertical="center" wrapText="1"/>
    </xf>
    <xf numFmtId="0" fontId="22" fillId="0" borderId="2" xfId="0" applyFont="1" applyBorder="1" applyAlignment="1">
      <alignment horizontal="left" vertical="center" wrapText="1"/>
    </xf>
  </cellXfs>
  <cellStyles count="3">
    <cellStyle name="Nadpis 3" xfId="1" builtinId="18"/>
    <cellStyle name="Normálna" xfId="0" builtinId="0"/>
    <cellStyle name="Zvýraznenie1" xfId="2" builtinId="29"/>
  </cellStyles>
  <dxfs count="1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0"/>
  <sheetViews>
    <sheetView tabSelected="1" zoomScaleNormal="100" workbookViewId="0">
      <selection activeCell="M11" sqref="M11"/>
    </sheetView>
  </sheetViews>
  <sheetFormatPr defaultRowHeight="12" x14ac:dyDescent="0.2"/>
  <cols>
    <col min="1" max="1" width="12.7109375" style="1" customWidth="1"/>
    <col min="2" max="2" width="15.140625" style="1" customWidth="1"/>
    <col min="3" max="3" width="12.7109375" style="1" customWidth="1"/>
    <col min="4" max="4" width="10.85546875" style="1" bestFit="1" customWidth="1"/>
    <col min="5" max="5" width="13.85546875" style="1" customWidth="1"/>
    <col min="6" max="6" width="9.7109375" style="1" bestFit="1" customWidth="1"/>
    <col min="7" max="7" width="27.42578125" style="1" customWidth="1"/>
    <col min="8" max="8" width="29.28515625" style="1" customWidth="1"/>
    <col min="9" max="9" width="8.5703125" style="1" bestFit="1" customWidth="1"/>
    <col min="10" max="12" width="11.7109375" style="1" bestFit="1" customWidth="1"/>
    <col min="13" max="17" width="11.7109375" style="1" customWidth="1"/>
    <col min="18" max="18" width="11.7109375" style="1" bestFit="1" customWidth="1"/>
    <col min="19" max="19" width="11.7109375" style="1" customWidth="1"/>
    <col min="20" max="20" width="10.85546875" style="1" bestFit="1" customWidth="1"/>
    <col min="21" max="21" width="11.7109375" style="1" bestFit="1" customWidth="1"/>
    <col min="22" max="22" width="13.7109375" style="1" hidden="1" customWidth="1"/>
    <col min="23" max="23" width="20.85546875" style="268" hidden="1" customWidth="1"/>
    <col min="24" max="26" width="13.28515625" style="1" hidden="1" customWidth="1"/>
    <col min="27" max="27" width="26.7109375" style="1" hidden="1" customWidth="1"/>
    <col min="28" max="29" width="13.28515625" style="1" hidden="1" customWidth="1"/>
    <col min="30" max="30" width="9.140625" style="1" hidden="1" customWidth="1"/>
    <col min="31" max="31" width="12.85546875" style="1" hidden="1" customWidth="1"/>
    <col min="32" max="16384" width="9.140625" style="1"/>
  </cols>
  <sheetData>
    <row r="1" spans="1:31" ht="12.75" x14ac:dyDescent="0.2">
      <c r="A1" s="20" t="s">
        <v>420</v>
      </c>
      <c r="H1" s="225"/>
      <c r="I1" s="260"/>
      <c r="J1" s="260"/>
      <c r="K1" s="261" t="str">
        <f>IF(L1="","","v")</f>
        <v/>
      </c>
      <c r="L1" s="261" t="str">
        <f>IF(W28=0,"",TRANSPOSE(W28))</f>
        <v/>
      </c>
      <c r="M1" s="261" t="str">
        <f>IF(L1="","",IF(L1=1,"riadku",IF(L1&gt;1,"riadkoch","")))</f>
        <v/>
      </c>
      <c r="N1" s="261"/>
      <c r="O1" s="288" t="str">
        <f>IF(L1="","",IF(L1&gt;0,"sú nekorektne zadané údaje",""))</f>
        <v/>
      </c>
      <c r="P1" s="288"/>
      <c r="Q1" s="225"/>
      <c r="R1" s="289" t="str">
        <f>IF((U12+U13+U14+U15+U16+U17+U18+U19+U20+U21+U24)&lt;&gt;SUM(U30:U140),"nekorektne zadané údaje","")</f>
        <v/>
      </c>
      <c r="S1" s="289"/>
      <c r="T1" s="225"/>
      <c r="U1" s="225"/>
      <c r="AB1" s="194" t="s">
        <v>299</v>
      </c>
      <c r="AE1" s="244" t="s">
        <v>408</v>
      </c>
    </row>
    <row r="2" spans="1:31" ht="12.75" x14ac:dyDescent="0.2">
      <c r="H2" s="225"/>
      <c r="I2" s="225"/>
      <c r="J2" s="225"/>
      <c r="K2" s="291" t="str">
        <f>IF(AA28&gt;=1,"nekorektne zadané fokusové oblasti","")</f>
        <v/>
      </c>
      <c r="L2" s="291"/>
      <c r="M2" s="291"/>
      <c r="N2" s="270"/>
      <c r="O2" s="261"/>
      <c r="P2" s="270"/>
      <c r="Q2" s="260"/>
      <c r="R2" s="302" t="str">
        <f>IF(SUMIFS(R30:R140,H30:H140,"1) výdavky na štúdie alebo plány")&gt;V2,"výdavky na štúdie a plány presahujú maximum","")</f>
        <v/>
      </c>
      <c r="S2" s="302"/>
      <c r="T2" s="302"/>
      <c r="U2" s="302"/>
      <c r="V2" s="1">
        <v>150000</v>
      </c>
      <c r="AB2" s="194" t="s">
        <v>300</v>
      </c>
      <c r="AE2" s="245">
        <v>2018</v>
      </c>
    </row>
    <row r="3" spans="1:31" ht="12.75" x14ac:dyDescent="0.2">
      <c r="A3" s="20" t="s">
        <v>0</v>
      </c>
      <c r="H3" s="291" t="str">
        <f>IF(Z27&gt;=1,"pri podopatrení 4.2 zadaný výdavok pre 16.4","")</f>
        <v/>
      </c>
      <c r="I3" s="291"/>
      <c r="J3" s="225"/>
      <c r="K3" s="291" t="str">
        <f>IF(Z28&gt;=1,"pri podopatrení 4.1 zadaný produkt spracovania alebo oprávnené výdavky 16.4","")</f>
        <v/>
      </c>
      <c r="L3" s="291"/>
      <c r="M3" s="291"/>
      <c r="N3" s="291"/>
      <c r="O3" s="291"/>
      <c r="P3" s="291"/>
      <c r="Q3" s="291"/>
      <c r="R3" s="303" t="str">
        <f>IF(SUMIFS(R30:R140,H30:H140,"2) výdavky na aktivity súvisiace s oživením")&gt;V3,"výdavky na aktivity s oživením presahujú maximum","")</f>
        <v/>
      </c>
      <c r="S3" s="303"/>
      <c r="T3" s="303"/>
      <c r="U3" s="303"/>
      <c r="V3" s="1">
        <v>250000</v>
      </c>
      <c r="W3" s="268" t="s">
        <v>40</v>
      </c>
      <c r="AB3" s="194" t="s">
        <v>301</v>
      </c>
      <c r="AE3" s="245">
        <v>2019</v>
      </c>
    </row>
    <row r="4" spans="1:31" ht="15" customHeight="1" x14ac:dyDescent="0.2">
      <c r="A4" s="20"/>
      <c r="L4" s="46"/>
      <c r="M4" s="54"/>
      <c r="N4" s="54"/>
      <c r="O4" s="290"/>
      <c r="P4" s="290"/>
      <c r="Q4" s="46"/>
      <c r="R4" s="299" t="str">
        <f>IF(SUMIFS(R30:R140,H30:H140,"3) výdavky aktivity spojené s meraním a testovaním príslušných vzoriek")&gt;V4,"výdavky spojené s meraním presahujú maximum","")</f>
        <v/>
      </c>
      <c r="S4" s="299"/>
      <c r="T4" s="299"/>
      <c r="U4" s="299"/>
      <c r="V4" s="1">
        <v>150000</v>
      </c>
      <c r="W4" s="268" t="s">
        <v>41</v>
      </c>
      <c r="AB4" s="194" t="s">
        <v>302</v>
      </c>
      <c r="AE4" s="245">
        <v>2020</v>
      </c>
    </row>
    <row r="5" spans="1:31" ht="15" customHeight="1" x14ac:dyDescent="0.2">
      <c r="A5" s="262" t="s">
        <v>431</v>
      </c>
      <c r="B5" s="263"/>
      <c r="C5" s="263"/>
      <c r="L5" s="46"/>
      <c r="M5" s="54"/>
      <c r="N5" s="54"/>
      <c r="O5" s="290"/>
      <c r="P5" s="290"/>
      <c r="Q5" s="46"/>
      <c r="R5" s="299" t="str">
        <f>IF(SUMIFS(R30:R140,H30:H140,"4) výdavky na prevádzkové náklady na uskutočnenie podnikateľského plánu")&gt;V5,"výdavky na prevádzkové náklady presahujú maximum","")</f>
        <v/>
      </c>
      <c r="S5" s="299"/>
      <c r="T5" s="299"/>
      <c r="U5" s="299"/>
      <c r="V5" s="1">
        <v>250000</v>
      </c>
      <c r="W5" s="268" t="s">
        <v>38</v>
      </c>
      <c r="AB5" s="194" t="s">
        <v>303</v>
      </c>
      <c r="AE5" s="245">
        <v>2021</v>
      </c>
    </row>
    <row r="6" spans="1:31" ht="15" customHeight="1" x14ac:dyDescent="0.2">
      <c r="A6" s="298" t="s">
        <v>430</v>
      </c>
      <c r="B6" s="298"/>
      <c r="C6" s="298"/>
      <c r="D6" s="21"/>
      <c r="K6" s="300" t="str">
        <f>IF(AND(SUM(R12,R14,R15,R17,R19,R21)&gt;0,SUM(R13,R16,R18,R20,R24)&gt;0),"v žiadosti nie je možné kombinovať regióny realizácie projektu","")</f>
        <v/>
      </c>
      <c r="L6" s="300"/>
      <c r="M6" s="300"/>
      <c r="N6" s="300"/>
      <c r="O6" s="300"/>
      <c r="P6" s="300"/>
      <c r="Q6" s="300"/>
      <c r="R6" s="299" t="str">
        <f>IF(SUMIFS(R30:R140,H30:H140,"5) výdavky na prenájom a na služby spojené s prenájmom")&gt;V6,"výdavky na prenájom presahujú maximum","")</f>
        <v/>
      </c>
      <c r="S6" s="299"/>
      <c r="T6" s="299"/>
      <c r="U6" s="299"/>
      <c r="V6" s="1">
        <v>250000</v>
      </c>
      <c r="W6" s="268" t="s">
        <v>42</v>
      </c>
      <c r="AB6" s="194" t="s">
        <v>304</v>
      </c>
      <c r="AE6" s="245">
        <v>2022</v>
      </c>
    </row>
    <row r="7" spans="1:31" ht="15" customHeight="1" x14ac:dyDescent="0.2">
      <c r="A7" s="20"/>
      <c r="K7" s="299" t="str">
        <f>IF(SUM(R19:R21,R24)=0,"",IF(SUM(R19:R21,R24)&lt;50000,"výška oprávnených výdavkov za všetkých partnerov na podopatrenie 16.4 nedosahuje 50000 €",IF(SUM(R19:R21,R24)&gt;250000,"výška oprávnených výdavkov za všetkých partnerov na podopatrenie 16.4 presahuje 250000 €","")))</f>
        <v/>
      </c>
      <c r="L7" s="299"/>
      <c r="M7" s="299"/>
      <c r="N7" s="299"/>
      <c r="O7" s="299"/>
      <c r="P7" s="299"/>
      <c r="Q7" s="299"/>
      <c r="R7" s="299" t="str">
        <f>IF(SUMIFS(R30:R140,H30:H140,"6) výdavky na propagačné činnosti a marketing")&gt;V7,"výdavky na marketing presahujú maximum","")</f>
        <v/>
      </c>
      <c r="S7" s="299"/>
      <c r="T7" s="299"/>
      <c r="U7" s="299"/>
      <c r="V7" s="1">
        <v>250000</v>
      </c>
      <c r="W7" s="268" t="s">
        <v>43</v>
      </c>
      <c r="AE7" s="245">
        <v>2023</v>
      </c>
    </row>
    <row r="8" spans="1:31" x14ac:dyDescent="0.2">
      <c r="A8" s="20"/>
      <c r="K8" s="301" t="str">
        <f>IF(SUM(R12,R13,R14,R15,R16)=0,"",IF(SUM(R12,R13,R14,R15,R16)&gt;2250000,"výška oprávnených výdavkov za všetkých pre podopatrenie 4.2  presahuje 2250000 €",""))</f>
        <v/>
      </c>
      <c r="L8" s="301"/>
      <c r="M8" s="301"/>
      <c r="N8" s="301"/>
      <c r="O8" s="301"/>
      <c r="P8" s="301"/>
      <c r="Q8" s="301"/>
      <c r="Y8" s="46" t="s">
        <v>41</v>
      </c>
    </row>
    <row r="9" spans="1:31" ht="12.75" thickBot="1" x14ac:dyDescent="0.25">
      <c r="I9" s="246"/>
      <c r="W9" s="268" t="s">
        <v>53</v>
      </c>
      <c r="Y9" s="46" t="s">
        <v>43</v>
      </c>
    </row>
    <row r="10" spans="1:31" ht="20.100000000000001" customHeight="1" thickBot="1" x14ac:dyDescent="0.25">
      <c r="A10" s="304" t="s">
        <v>1</v>
      </c>
      <c r="B10" s="305"/>
      <c r="C10" s="305"/>
      <c r="D10" s="305"/>
      <c r="E10" s="305"/>
      <c r="F10" s="305"/>
      <c r="G10" s="306"/>
      <c r="H10" s="242"/>
      <c r="I10" s="242"/>
      <c r="J10" s="273"/>
      <c r="K10" s="273"/>
      <c r="L10" s="273"/>
      <c r="M10" s="276"/>
      <c r="N10" s="277"/>
      <c r="O10" s="277"/>
      <c r="P10" s="277"/>
      <c r="Q10" s="277"/>
      <c r="R10" s="277"/>
      <c r="S10" s="277"/>
      <c r="T10" s="277"/>
      <c r="U10" s="278"/>
      <c r="W10" s="268" t="s">
        <v>421</v>
      </c>
    </row>
    <row r="11" spans="1:31" ht="20.100000000000001" customHeight="1" thickBot="1" x14ac:dyDescent="0.25">
      <c r="A11" s="307"/>
      <c r="B11" s="308"/>
      <c r="C11" s="308"/>
      <c r="D11" s="308"/>
      <c r="E11" s="308"/>
      <c r="F11" s="308"/>
      <c r="G11" s="309"/>
      <c r="H11" s="243"/>
      <c r="I11" s="243"/>
      <c r="J11" s="12"/>
      <c r="K11" s="12"/>
      <c r="L11" s="12"/>
      <c r="M11" s="287" t="s">
        <v>408</v>
      </c>
      <c r="N11" s="279" t="str">
        <f>IF(M11="vyberte rok","",IF(M11="","",IF(M11+1&gt;2023,"",SUM(M11+1))))</f>
        <v/>
      </c>
      <c r="O11" s="274" t="str">
        <f>IF(M11="vyberte rok","",IF(M11="","",IF(N11="","",IF(N11+1&gt;2023,"",SUM(N11+1)))))</f>
        <v/>
      </c>
      <c r="P11" s="274" t="str">
        <f>IF(M11="vyberte rok","",IF(M11="","",IF(O11="","",IF(O11+1&gt;2023,"",SUM(O11+1)))))</f>
        <v/>
      </c>
      <c r="Q11" s="274" t="str">
        <f>IF(M11="vyberte rok","",IF(M11="","",IF(P11="","",IF(P11+1&gt;2023,"",SUM(P11+1)))))</f>
        <v/>
      </c>
      <c r="R11" s="274" t="s">
        <v>4</v>
      </c>
      <c r="S11" s="12"/>
      <c r="T11" s="274" t="s">
        <v>5</v>
      </c>
      <c r="U11" s="275" t="s">
        <v>6</v>
      </c>
      <c r="Z11" s="46" t="s">
        <v>40</v>
      </c>
    </row>
    <row r="12" spans="1:31" ht="22.5" customHeight="1" x14ac:dyDescent="0.2">
      <c r="A12" s="292" t="s">
        <v>409</v>
      </c>
      <c r="B12" s="293"/>
      <c r="C12" s="293"/>
      <c r="D12" s="293"/>
      <c r="E12" s="293"/>
      <c r="F12" s="293"/>
      <c r="G12" s="294"/>
      <c r="H12" s="189"/>
      <c r="I12" s="77"/>
      <c r="J12" s="15"/>
      <c r="K12" s="15"/>
      <c r="L12" s="16"/>
      <c r="M12" s="73">
        <f>SUMIFS(M30:M140,G30:G140,"výstup na prílohe I. ZFEU menej rozvinuté regióny",F30:F140,"4.2",E30:E140,"menej rozvinuté regióny")</f>
        <v>0</v>
      </c>
      <c r="N12" s="73">
        <f>SUMIFS(N30:N140,G30:G140,"výstup na prílohe I. ZFEU menej rozvinuté regióny",F30:F140,"4.2",E30:E140,"menej rozvinuté regióny")</f>
        <v>0</v>
      </c>
      <c r="O12" s="73">
        <f>SUMIFS(O30:O140,G30:G140,"výstup na prílohe I. ZFEU menej rozvinuté regióny",F30:F140,"4.2",E30:E140,"menej rozvinuté regióny")</f>
        <v>0</v>
      </c>
      <c r="P12" s="73">
        <f>SUMIFS(P30:P140,G30:G140,"výstup na prílohe I. ZFEU menej rozvinuté regióny",F30:F140,"4.2",E30:E140,"menej rozvinuté regióny")</f>
        <v>0</v>
      </c>
      <c r="Q12" s="73">
        <f>SUMIFS(Q30:Q140,G30:G140,"výstup na prílohe I. ZFEU menej rozvinuté regióny",F30:F140,"4.2",E30:E140,"menej rozvinuté regióny")</f>
        <v>0</v>
      </c>
      <c r="R12" s="73">
        <f>SUMIFS(R30:R140,G30:G140,"výstup na prílohe I. ZFEU menej rozvinuté regióny",F30:F140,"4.2",E30:E140,"menej rozvinuté regióny")</f>
        <v>0</v>
      </c>
      <c r="S12" s="19"/>
      <c r="T12" s="73">
        <f>SUMIFS(T30:T140,G30:G140,"výstup na prílohe I. ZFEU menej rozvinuté regióny",F30:F140,"4.2",E30:E140,"menej rozvinuté regióny")</f>
        <v>0</v>
      </c>
      <c r="U12" s="74">
        <f>SUMIFS(U30:U140,G30:G140,"výstup na prílohe I. ZFEU menej rozvinuté regióny",F30:F140,"4.2",E30:E140,"menej rozvinuté regióny")</f>
        <v>0</v>
      </c>
      <c r="W12" s="194" t="s">
        <v>54</v>
      </c>
      <c r="X12" s="117" t="s">
        <v>72</v>
      </c>
      <c r="Y12" s="117"/>
      <c r="Z12" s="46" t="s">
        <v>38</v>
      </c>
    </row>
    <row r="13" spans="1:31" ht="22.5" customHeight="1" x14ac:dyDescent="0.2">
      <c r="A13" s="295" t="s">
        <v>410</v>
      </c>
      <c r="B13" s="296"/>
      <c r="C13" s="296"/>
      <c r="D13" s="296"/>
      <c r="E13" s="296"/>
      <c r="F13" s="296"/>
      <c r="G13" s="297"/>
      <c r="H13" s="79"/>
      <c r="I13" s="79"/>
      <c r="J13" s="49"/>
      <c r="K13" s="49"/>
      <c r="L13" s="50"/>
      <c r="M13" s="73">
        <f>SUMIFS(M30:M140,G30:G140,"výstup na prílohe I. ZFEU ostatné regióny (Bratislavský kraj)",E30:E140,"ostatné regióny",F30:F140,"4.2")</f>
        <v>0</v>
      </c>
      <c r="N13" s="73">
        <f>SUMIFS(N30:N140,G30:G140,"výstup na prílohe I. ZFEU ostatné regióny (Bratislavský kraj)",E30:E140,"ostatné regióny",F30:F140,"4.2")</f>
        <v>0</v>
      </c>
      <c r="O13" s="73">
        <f>SUMIFS(O30:O140,G30:G140,"výstup na prílohe I. ZFEU ostatné regióny (Bratislavský kraj)",E30:E140,"ostatné regióny",F30:F140,"4.2")</f>
        <v>0</v>
      </c>
      <c r="P13" s="73">
        <f>SUMIFS(P30:P140,G30:G140,"výstup na prílohe I. ZFEU ostatné regióny (Bratislavský kraj)",E30:E140,"ostatné regióny",F30:F140,"4.2")</f>
        <v>0</v>
      </c>
      <c r="Q13" s="73">
        <f>SUMIFS(Q30:Q140,G30:G140,"výstup na prílohe I. ZFEU ostatné regióny (Bratislavský kraj)",E30:E140,"ostatné regióny",F30:F140,"4.2")</f>
        <v>0</v>
      </c>
      <c r="R13" s="73">
        <f>SUMIFS(R30:R140,G30:G140,"výstup na prílohe I. ZFEU ostatné regióny (Bratislavský kraj)",E30:E140,"ostatné regióny",F30:F140,"4.2")</f>
        <v>0</v>
      </c>
      <c r="S13" s="51"/>
      <c r="T13" s="73">
        <f>SUMIFS(T30:T140,G30:G140,"výstup na prílohe I. ZFEU ostatné regióny (Bratislavský kraj)",E30:E140,"ostatné regióny",F30:F140,"4.2")</f>
        <v>0</v>
      </c>
      <c r="U13" s="74">
        <f>SUMIFS(U30:U140,G30:G140,"výstup na prílohe I. ZFEU ostatné regióny (Bratislavský kraj)",E30:E140,"ostatné regióny",F30:F140,"4.2")</f>
        <v>0</v>
      </c>
      <c r="W13" s="194" t="s">
        <v>55</v>
      </c>
      <c r="X13" s="117" t="s">
        <v>73</v>
      </c>
      <c r="Y13" s="117"/>
      <c r="Z13" s="46" t="s">
        <v>42</v>
      </c>
    </row>
    <row r="14" spans="1:31" ht="22.5" customHeight="1" x14ac:dyDescent="0.2">
      <c r="A14" s="295" t="s">
        <v>411</v>
      </c>
      <c r="B14" s="296"/>
      <c r="C14" s="296"/>
      <c r="D14" s="296"/>
      <c r="E14" s="296"/>
      <c r="F14" s="296"/>
      <c r="G14" s="297"/>
      <c r="H14" s="79"/>
      <c r="I14" s="79"/>
      <c r="J14" s="49"/>
      <c r="K14" s="49"/>
      <c r="L14" s="50"/>
      <c r="M14" s="73">
        <f>SUMIFS(M30:M140,G30:G140,"výstup mimo prílohy I. ZFEU - PO, KE, BB, ZA kraj",F30:F140,"4.2",E30:E140,"menej rozvinuté regióny")</f>
        <v>0</v>
      </c>
      <c r="N14" s="73">
        <f>SUMIFS(N30:N140,G30:G140,"výstup mimo prílohy I. ZFEU - PO, KE, BB, ZA kraj",F30:F140,"4.2",E30:E140,"menej rozvinuté regióny")</f>
        <v>0</v>
      </c>
      <c r="O14" s="73">
        <f>SUMIFS(O30:O140,G30:G140,"výstup mimo prílohy I. ZFEU - PO, KE, BB, ZA kraj",F30:F140,"4.2",E30:E140,"menej rozvinuté regióny")</f>
        <v>0</v>
      </c>
      <c r="P14" s="73">
        <f>SUMIFS(P30:P140,G30:G140,"výstup mimo prílohy I. ZFEU - PO, KE, BB, ZA kraj",F30:F140,"4.2",E30:E140,"menej rozvinuté regióny")</f>
        <v>0</v>
      </c>
      <c r="Q14" s="73">
        <f>SUMIFS(Q30:Q140,G30:G140,"výstup mimo prílohy I. ZFEU - PO, KE, BB, ZA kraj",F30:F140,"4.2",E30:E140,"menej rozvinuté regióny")</f>
        <v>0</v>
      </c>
      <c r="R14" s="73">
        <f>SUMIFS(R30:R140,G30:G140,"výstup mimo prílohy I. ZFEU - PO, KE, BB, ZA kraj",F30:F140,"4.2",E30:E140,"menej rozvinuté regióny")</f>
        <v>0</v>
      </c>
      <c r="S14" s="51"/>
      <c r="T14" s="73">
        <f>SUMIFS(T30:T140,G30:G140,"výstup mimo prílohy I. ZFEU - PO, KE, BB, ZA kraj",F30:F140,"4.2",E30:E140,"menej rozvinuté regióny")</f>
        <v>0</v>
      </c>
      <c r="U14" s="74">
        <f>SUMIFS(U30:U140,G30:G140,"výstup mimo prílohy I. ZFEU - PO, KE, BB, ZA kraj",F30:F140,"4.2",E30:E140,"menej rozvinuté regióny")</f>
        <v>0</v>
      </c>
      <c r="W14" s="194" t="s">
        <v>56</v>
      </c>
      <c r="X14" s="117"/>
      <c r="Y14" s="117"/>
      <c r="Z14" s="117"/>
    </row>
    <row r="15" spans="1:31" ht="22.5" customHeight="1" x14ac:dyDescent="0.2">
      <c r="A15" s="295" t="s">
        <v>412</v>
      </c>
      <c r="B15" s="296"/>
      <c r="C15" s="296"/>
      <c r="D15" s="296"/>
      <c r="E15" s="296"/>
      <c r="F15" s="296"/>
      <c r="G15" s="297"/>
      <c r="H15" s="79"/>
      <c r="I15" s="79"/>
      <c r="J15" s="49"/>
      <c r="K15" s="49"/>
      <c r="L15" s="50"/>
      <c r="M15" s="73">
        <f>SUMIFS(M30:M140,G30:G140,"výstup mimo prílohy I. ZFEU - TN, NR, TT kraj",F30:F140,"4.2",E30:E140,"menej rozvinuté regióny")</f>
        <v>0</v>
      </c>
      <c r="N15" s="73">
        <f>SUMIFS(N30:N140,G30:G140,"výstup mimo prílohy I. ZFEU - TN, NR, TT kraj",F30:F140,"4.2",E30:E140,"menej rozvinuté regióny")</f>
        <v>0</v>
      </c>
      <c r="O15" s="73">
        <f>SUMIFS(O30:O140,G30:G140,"výstup mimo prílohy I. ZFEU - TN, NR, TT kraj",F30:F140,"4.2",E30:E140,"menej rozvinuté regióny")</f>
        <v>0</v>
      </c>
      <c r="P15" s="73">
        <f>SUMIFS(P30:P140,G30:G140,"výstup mimo prílohy I. ZFEU - TN, NR, TT kraj",F30:F140,"4.2",E30:E140,"menej rozvinuté regióny")</f>
        <v>0</v>
      </c>
      <c r="Q15" s="73">
        <f>SUMIFS(Q30:Q140,G30:G140,"výstup mimo prílohy I. ZFEU - TN, NR, TT kraj",F30:F140,"4.2",E30:E140,"menej rozvinuté regióny")</f>
        <v>0</v>
      </c>
      <c r="R15" s="73">
        <f>SUMIFS(R30:R140,G30:G140,"výstup mimo prílohy I. ZFEU - TN, NR, TT kraj",F30:F140,"4.2",E30:E140,"menej rozvinuté regióny")</f>
        <v>0</v>
      </c>
      <c r="S15" s="51"/>
      <c r="T15" s="73">
        <f>SUMIFS(T30:T140,G30:G140,"výstup mimo prílohy I. ZFEU - TN, NR, TT kraj",F30:F140,"4.2",E30:E140,"menej rozvinuté regióny")</f>
        <v>0</v>
      </c>
      <c r="U15" s="74">
        <f>SUMIFS(U30:U140,G30:G140,"výstup mimo prílohy I. ZFEU - TN, NR, TT kraj",F30:F140,"4.2",E30:E140,"menej rozvinuté regióny")</f>
        <v>0</v>
      </c>
      <c r="X15" s="117" t="s">
        <v>74</v>
      </c>
      <c r="Y15" s="117"/>
      <c r="Z15" s="117"/>
    </row>
    <row r="16" spans="1:31" ht="22.5" customHeight="1" x14ac:dyDescent="0.2">
      <c r="A16" s="295" t="s">
        <v>413</v>
      </c>
      <c r="B16" s="296"/>
      <c r="C16" s="296"/>
      <c r="D16" s="296"/>
      <c r="E16" s="296"/>
      <c r="F16" s="296"/>
      <c r="G16" s="297"/>
      <c r="H16" s="79"/>
      <c r="I16" s="79"/>
      <c r="J16" s="49"/>
      <c r="K16" s="49"/>
      <c r="L16" s="50"/>
      <c r="M16" s="73">
        <f>SUMIFS(M30:M140,G30:G140,"výstup mimo prílohy I. ZFEU - Bratislavský kraj",F30:F140,"4.2",E30:E140,"ostatné regióny")</f>
        <v>0</v>
      </c>
      <c r="N16" s="73">
        <f>SUMIFS(N30:N140,G30:G140,"výstup mimo prílohy I. ZFEU - Bratislavský kraj",F30:F140,"4.2",E30:E140,"ostatné regióny")</f>
        <v>0</v>
      </c>
      <c r="O16" s="73">
        <f>SUMIFS(O30:O140,G30:G140,"výstup mimo prílohy I. ZFEU - Bratislavský kraj",F30:F140,"4.2",E30:E140,"ostatné regióny")</f>
        <v>0</v>
      </c>
      <c r="P16" s="73">
        <f>SUMIFS(P30:P140,G30:G140,"výstup mimo prílohy I. ZFEU - Bratislavský kraj",F30:F140,"4.2",E30:E140,"ostatné regióny")</f>
        <v>0</v>
      </c>
      <c r="Q16" s="73">
        <f>SUMIFS(Q30:Q140,G30:G140,"výstup mimo prílohy I. ZFEU - Bratislavský kraj",F30:F140,"4.2",E30:E140,"ostatné regióny")</f>
        <v>0</v>
      </c>
      <c r="R16" s="73">
        <f>SUMIFS(R30:R140,G30:G140,"výstup mimo prílohy I. ZFEU - Bratislavský kraj",F30:F140,"4.2",E30:E140,"ostatné regióny")</f>
        <v>0</v>
      </c>
      <c r="S16" s="51"/>
      <c r="T16" s="73">
        <f>SUMIFS(T30:T140,G30:G140,"výstup mimo prílohy I. ZFEU - Bratislavský kraj",F30:F140,"4.2",E30:E140,"ostatné regióny")</f>
        <v>0</v>
      </c>
      <c r="U16" s="74">
        <f>SUMIFS(U30:U140,G30:G140,"výstup mimo prílohy I. ZFEU - Bratislavský kraj",F30:F140,"4.2",E30:E140,"ostatné regióny")</f>
        <v>0</v>
      </c>
      <c r="X16" s="117" t="s">
        <v>74</v>
      </c>
      <c r="Y16" s="117"/>
      <c r="Z16" s="117"/>
    </row>
    <row r="17" spans="1:30" ht="22.5" customHeight="1" x14ac:dyDescent="0.2">
      <c r="A17" s="295" t="s">
        <v>414</v>
      </c>
      <c r="B17" s="296"/>
      <c r="C17" s="296"/>
      <c r="D17" s="296"/>
      <c r="E17" s="296"/>
      <c r="F17" s="296"/>
      <c r="G17" s="297"/>
      <c r="H17" s="79"/>
      <c r="I17" s="79"/>
      <c r="J17" s="49"/>
      <c r="K17" s="49"/>
      <c r="L17" s="50"/>
      <c r="M17" s="73">
        <f>SUMIFS(M30:M140,F30:F140,"4.1",E30:E140,"menej rozvinuté regióny",G30:G140,"")</f>
        <v>0</v>
      </c>
      <c r="N17" s="73">
        <f>SUMIFS(N30:N140,F30:F140,"4.1",E30:E140,"menej rozvinuté regióny",G30:G140,"")</f>
        <v>0</v>
      </c>
      <c r="O17" s="73">
        <f>SUMIFS(O30:O140,F30:F140,"4.1",E30:E140,"menej rozvinuté regióny",G30:G140,"")</f>
        <v>0</v>
      </c>
      <c r="P17" s="73">
        <f>SUMIFS(P30:P140,F30:F140,"4.1",E30:E140,"menej rozvinuté regióny",G30:G140,"")</f>
        <v>0</v>
      </c>
      <c r="Q17" s="73">
        <f>SUMIFS(Q30:Q140,F30:F140,"4.1",E30:E140,"menej rozvinuté regióny",G30:G140,"")</f>
        <v>0</v>
      </c>
      <c r="R17" s="73">
        <f>SUMIFS(R30:R140,F30:F140,"4.1",E30:E140,"menej rozvinuté regióny",G30:G140,"")</f>
        <v>0</v>
      </c>
      <c r="S17" s="51"/>
      <c r="T17" s="73">
        <f>SUMIFS(T30:T140,F30:F140,"4.1",E30:E140,"menej rozvinuté regióny",G30:G140,"")</f>
        <v>0</v>
      </c>
      <c r="U17" s="74">
        <f>SUMIFS(U30:U140,F30:F140,"4.1",E30:E140,"menej rozvinuté regióny",G30:G140,"")</f>
        <v>0</v>
      </c>
      <c r="W17" s="268" t="s">
        <v>430</v>
      </c>
    </row>
    <row r="18" spans="1:30" ht="22.5" customHeight="1" x14ac:dyDescent="0.2">
      <c r="A18" s="295" t="s">
        <v>415</v>
      </c>
      <c r="B18" s="296"/>
      <c r="C18" s="296"/>
      <c r="D18" s="296"/>
      <c r="E18" s="296"/>
      <c r="F18" s="296"/>
      <c r="G18" s="297"/>
      <c r="H18" s="79"/>
      <c r="I18" s="79"/>
      <c r="J18" s="49"/>
      <c r="K18" s="49"/>
      <c r="L18" s="50"/>
      <c r="M18" s="73">
        <f>SUMIFS(M30:M140,F30:F140,"4.1",E30:E140,"ostatné regióny",G30:G140,"")</f>
        <v>0</v>
      </c>
      <c r="N18" s="73">
        <f>SUMIFS(N30:N140,F30:F140,"4.1",E30:E140,"ostatné regióny",G30:G140,"")</f>
        <v>0</v>
      </c>
      <c r="O18" s="73">
        <f>SUMIFS(O30:O140,F30:F140,"4.1",E30:E140,"ostatné regióny",G30:G140,"")</f>
        <v>0</v>
      </c>
      <c r="P18" s="73">
        <f>SUMIFS(P30:P140,F30:F140,"4.1",E30:E140,"ostatné regióny",G30:G140,"")</f>
        <v>0</v>
      </c>
      <c r="Q18" s="73">
        <f>SUMIFS(Q30:Q140,F30:F140,"4.1",E30:E140,"ostatné regióny",G30:G140,"")</f>
        <v>0</v>
      </c>
      <c r="R18" s="73">
        <f>SUMIFS(R30:R140,F30:F140,"4.1",E30:E140,"ostatné regióny",G30:G140,"")</f>
        <v>0</v>
      </c>
      <c r="S18" s="51"/>
      <c r="T18" s="73">
        <f>SUMIFS(T30:T140,F30:F140,"4.1",E30:E140,"ostatné regióny",G30:G140,"")</f>
        <v>0</v>
      </c>
      <c r="U18" s="74">
        <f>SUMIFS(U30:U140,F30:F140,"4.1",E30:E140,"ostatné regióny",G30:G140,"")</f>
        <v>0</v>
      </c>
      <c r="W18" s="268" t="s">
        <v>53</v>
      </c>
    </row>
    <row r="19" spans="1:30" ht="22.5" customHeight="1" x14ac:dyDescent="0.2">
      <c r="A19" s="295" t="s">
        <v>416</v>
      </c>
      <c r="B19" s="296"/>
      <c r="C19" s="296"/>
      <c r="D19" s="296"/>
      <c r="E19" s="296"/>
      <c r="F19" s="296"/>
      <c r="G19" s="297"/>
      <c r="H19" s="79"/>
      <c r="I19" s="79"/>
      <c r="J19" s="49"/>
      <c r="K19" s="49"/>
      <c r="L19" s="50"/>
      <c r="M19" s="73">
        <f>SUMIFS(M30:M140,E30:E140,"menej rozvinuté regióny",F30:F140,"16.4",G30:G140,"výstup na prílohe I. ZFEU menej rozvinuté regióny")</f>
        <v>0</v>
      </c>
      <c r="N19" s="73">
        <f>SUMIFS(N30:N140,E30:E140,"menej rozvinuté regióny",F30:F140,"16.4",G30:G140,"výstup na prílohe I. ZFEU menej rozvinuté regióny")</f>
        <v>0</v>
      </c>
      <c r="O19" s="73">
        <f>SUMIFS(O30:O140,E30:E140,"menej rozvinuté regióny",F30:F140,"16.4",G30:G140,"výstup na prílohe I. ZFEU menej rozvinuté regióny")</f>
        <v>0</v>
      </c>
      <c r="P19" s="73">
        <f>SUMIFS(P30:P140,E30:E140,"menej rozvinuté regióny",F30:F140,"16.4",G30:G140,"výstup na prílohe I. ZFEU menej rozvinuté regióny")</f>
        <v>0</v>
      </c>
      <c r="Q19" s="73">
        <f>SUMIFS(Q30:Q140,E30:E140,"menej rozvinuté regióny",F30:F140,"16.4",G30:G140,"výstup na prílohe I. ZFEU menej rozvinuté regióny")</f>
        <v>0</v>
      </c>
      <c r="R19" s="73">
        <f>SUMIFS(R30:R140,E30:E140,"menej rozvinuté regióny",F30:F140,"16.4",G30:G140,"výstup na prílohe I. ZFEU menej rozvinuté regióny")</f>
        <v>0</v>
      </c>
      <c r="S19" s="51"/>
      <c r="T19" s="73">
        <f>SUMIFS(T30:T140,E30:E140,"menej rozvinuté regióny",F30:F140,"16.4",G30:G140,"výstup na prílohe I. ZFEU menej rozvinuté regióny")</f>
        <v>0</v>
      </c>
      <c r="U19" s="74">
        <f>SUMIFS(U30:U140,E30:E140,"menej rozvinuté regióny",F30:F140,"16.4",G30:G140,"výstup na prílohe I. ZFEU menej rozvinuté regióny")</f>
        <v>0</v>
      </c>
      <c r="W19" s="268" t="s">
        <v>421</v>
      </c>
    </row>
    <row r="20" spans="1:30" ht="22.5" customHeight="1" x14ac:dyDescent="0.2">
      <c r="A20" s="295" t="s">
        <v>417</v>
      </c>
      <c r="B20" s="296"/>
      <c r="C20" s="296"/>
      <c r="D20" s="296"/>
      <c r="E20" s="296"/>
      <c r="F20" s="296"/>
      <c r="G20" s="297"/>
      <c r="H20" s="79"/>
      <c r="I20" s="79"/>
      <c r="J20" s="49"/>
      <c r="K20" s="49"/>
      <c r="L20" s="50"/>
      <c r="M20" s="73">
        <f>SUMIFS(M30:M140,E30:E140,"ostatné regióny",F30:F140,"16.4",G30:G140,"výstup na prílohe I. ZFEU ostatné regióny (Bratislavský kraj)")</f>
        <v>0</v>
      </c>
      <c r="N20" s="73">
        <f>SUMIFS(N30:N140,E30:E140,"ostatné regióny",F30:F140,"16.4",G30:G140,"výstup na prílohe I. ZFEU ostatné regióny (Bratislavský kraj)")</f>
        <v>0</v>
      </c>
      <c r="O20" s="73">
        <f>SUMIFS(O30:O140,E30:E140,"ostatné regióny",F30:F140,"16.4",G30:G140,"výstup na prílohe I. ZFEU ostatné regióny (Bratislavský kraj)")</f>
        <v>0</v>
      </c>
      <c r="P20" s="73">
        <f>SUMIFS(P30:P140,E30:E140,"ostatné regióny",F30:F140,"16.4",G30:G140,"výstup na prílohe I. ZFEU ostatné regióny (Bratislavský kraj)")</f>
        <v>0</v>
      </c>
      <c r="Q20" s="73">
        <f>SUMIFS(Q30:Q140,E30:E140,"ostatné regióny",F30:F140,"16.4",G30:G140,"výstup na prílohe I. ZFEU ostatné regióny (Bratislavský kraj)")</f>
        <v>0</v>
      </c>
      <c r="R20" s="73">
        <f>SUMIFS(R30:R140,E30:E140,"ostatné regióny",F30:F140,"16.4",G30:G140,"výstup na prílohe I. ZFEU ostatné regióny (Bratislavský kraj)")</f>
        <v>0</v>
      </c>
      <c r="S20" s="51"/>
      <c r="T20" s="73">
        <f>SUMIFS(T30:T140,E30:E140,"ostatné regióny",F30:F140,"16.4",G30:G140,"výstup na prílohe I. ZFEU ostatné regióny (Bratislavský kraj)")</f>
        <v>0</v>
      </c>
      <c r="U20" s="74">
        <f>SUMIFS(U30:U140,E30:E140,"ostatné regióny",F30:F140,"16.4",G30:G140,"výstup na prílohe I. ZFEU ostatné regióny (Bratislavský kraj)")</f>
        <v>0</v>
      </c>
    </row>
    <row r="21" spans="1:30" ht="22.5" customHeight="1" x14ac:dyDescent="0.2">
      <c r="A21" s="295" t="s">
        <v>418</v>
      </c>
      <c r="B21" s="296"/>
      <c r="C21" s="296"/>
      <c r="D21" s="296"/>
      <c r="E21" s="296"/>
      <c r="F21" s="296"/>
      <c r="G21" s="297"/>
      <c r="H21" s="79"/>
      <c r="I21" s="79"/>
      <c r="J21" s="49"/>
      <c r="K21" s="49"/>
      <c r="L21" s="50"/>
      <c r="M21" s="73">
        <f>SUM(M22:M23)</f>
        <v>0</v>
      </c>
      <c r="N21" s="73">
        <f>SUM(N22:N23)</f>
        <v>0</v>
      </c>
      <c r="O21" s="73">
        <f t="shared" ref="O21:R21" si="0">SUM(O22:O23)</f>
        <v>0</v>
      </c>
      <c r="P21" s="73">
        <f t="shared" si="0"/>
        <v>0</v>
      </c>
      <c r="Q21" s="73">
        <f t="shared" si="0"/>
        <v>0</v>
      </c>
      <c r="R21" s="73">
        <f t="shared" si="0"/>
        <v>0</v>
      </c>
      <c r="S21" s="51"/>
      <c r="T21" s="73">
        <f t="shared" ref="T21:U21" si="1">SUM(T22:T23)</f>
        <v>0</v>
      </c>
      <c r="U21" s="74">
        <f t="shared" si="1"/>
        <v>0</v>
      </c>
    </row>
    <row r="22" spans="1:30" ht="22.5" hidden="1" customHeight="1" x14ac:dyDescent="0.2">
      <c r="A22" s="88" t="s">
        <v>57</v>
      </c>
      <c r="B22" s="89"/>
      <c r="C22" s="89"/>
      <c r="D22" s="89"/>
      <c r="E22" s="89"/>
      <c r="F22" s="89"/>
      <c r="G22" s="90"/>
      <c r="H22" s="91"/>
      <c r="I22" s="91"/>
      <c r="J22" s="92"/>
      <c r="K22" s="92"/>
      <c r="L22" s="93"/>
      <c r="M22" s="94">
        <f>SUMIFS(M30:M140,F30:F140,"16.4",E30:E140,"menej rozvinuté regióny",G30:G140,"výstup mimo prílohy I. ZFEU - PO, KE, BB, ZA kraj")</f>
        <v>0</v>
      </c>
      <c r="N22" s="94">
        <f>SUMIFS(N30:N140,F30:F140,"16.4",E30:E140,"menej rozvinuté regióny",G30:G140,"výstup mimo prílohy I. ZFEU - PO, KE, BB, ZA kraj")</f>
        <v>0</v>
      </c>
      <c r="O22" s="94">
        <f>SUMIFS(O30:O140,F30:F140,"16.4",E30:E140,"menej rozvinuté regióny",G30:G140,"výstup mimo prílohy I. ZFEU - PO, KE, BB, ZA kraj")</f>
        <v>0</v>
      </c>
      <c r="P22" s="94">
        <f>SUMIFS(P30:P140,F30:F140,"16.4",E30:E140,"menej rozvinuté regióny",G30:G140,"výstup mimo prílohy I. ZFEU - PO, KE, BB, ZA kraj")</f>
        <v>0</v>
      </c>
      <c r="Q22" s="94">
        <f>SUMIFS(Q30:Q140,F30:F140,"16.4",E30:E140,"menej rozvinuté regióny",G30:G140,"výstup mimo prílohy I. ZFEU - PO, KE, BB, ZA kraj")</f>
        <v>0</v>
      </c>
      <c r="R22" s="94">
        <f>SUMIFS(R30:R140,F30:F140,"16.4",E30:E140,"menej rozvinuté regióny",G30:G140,"výstup mimo prílohy I. ZFEU - PO, KE, BB, ZA kraj")</f>
        <v>0</v>
      </c>
      <c r="S22" s="95"/>
      <c r="T22" s="94">
        <f>SUMIFS(T30:T140,F30:F140,"16.4",E30:E140,"menej rozvinuté regióny",G30:G140,"výstup mimo prílohy I. ZFEU - PO, KE, BB, ZA kraj")</f>
        <v>0</v>
      </c>
      <c r="U22" s="96">
        <f>SUMIFS(U30:U140,F30:F140,"16.4",E30:E140,"menej rozvinuté regióny",G30:G140,"výstup mimo prílohy I. ZFEU - PO, KE, BB, ZA kraj")</f>
        <v>0</v>
      </c>
    </row>
    <row r="23" spans="1:30" ht="22.5" hidden="1" customHeight="1" x14ac:dyDescent="0.2">
      <c r="A23" s="88" t="s">
        <v>58</v>
      </c>
      <c r="B23" s="89"/>
      <c r="C23" s="89"/>
      <c r="D23" s="89"/>
      <c r="E23" s="89"/>
      <c r="F23" s="89"/>
      <c r="G23" s="90"/>
      <c r="H23" s="91"/>
      <c r="I23" s="91"/>
      <c r="J23" s="92"/>
      <c r="K23" s="92"/>
      <c r="L23" s="93"/>
      <c r="M23" s="94">
        <f>SUMIFS(M30:M140,F30:F140,"16.4",E30:E140,"menej rozvinuté regióny",G30:G140,"výstup mimo prílohy I. ZFEU - TN, NR, TT kraj")</f>
        <v>0</v>
      </c>
      <c r="N23" s="94">
        <f>SUMIFS(N30:N140,F30:F140,"16.4",E30:E140,"menej rozvinuté regióny",G30:G140,"výstup mimo prílohy I. ZFEU - TN, NR, TT kraj")</f>
        <v>0</v>
      </c>
      <c r="O23" s="94">
        <f>SUMIFS(O30:O140,F30:F140,"16.4",E30:E140,"menej rozvinuté regióny",G30:G140,"výstup mimo prílohy I. ZFEU - TN, NR, TT kraj")</f>
        <v>0</v>
      </c>
      <c r="P23" s="94">
        <f>SUMIFS(P30:P140,F30:F140,"16.4",E30:E140,"menej rozvinuté regióny",G30:G140,"výstup mimo prílohy I. ZFEU - TN, NR, TT kraj")</f>
        <v>0</v>
      </c>
      <c r="Q23" s="94">
        <f>SUMIFS(Q30:Q140,F30:F140,"16.4",E30:E140,"menej rozvinuté regióny",G30:G140,"výstup mimo prílohy I. ZFEU - TN, NR, TT kraj")</f>
        <v>0</v>
      </c>
      <c r="R23" s="94">
        <f>SUMIFS(R30:R140,F30:F140,"16.4",E30:E140,"menej rozvinuté regióny",G30:G140,"výstup mimo prílohy I. ZFEU - TN, NR, TT kraj")</f>
        <v>0</v>
      </c>
      <c r="S23" s="95"/>
      <c r="T23" s="94">
        <f>SUMIFS(T30:T140,F30:F140,"16.4",E30:E140,"menej rozvinuté regióny",G30:G140,"výstup mimo prílohy I. ZFEU - TN, NR, TT kraj")</f>
        <v>0</v>
      </c>
      <c r="U23" s="96">
        <f>SUMIFS(U30:U140,F30:F140,"16.4",E30:E140,"menej rozvinuté regióny",G30:G140,"výstup mimo prílohy I. ZFEU - TN, NR, TT kraj")</f>
        <v>0</v>
      </c>
    </row>
    <row r="24" spans="1:30" ht="22.5" customHeight="1" x14ac:dyDescent="0.2">
      <c r="A24" s="317" t="s">
        <v>419</v>
      </c>
      <c r="B24" s="318"/>
      <c r="C24" s="318"/>
      <c r="D24" s="318"/>
      <c r="E24" s="318"/>
      <c r="F24" s="318"/>
      <c r="G24" s="319"/>
      <c r="H24" s="190"/>
      <c r="I24" s="79"/>
      <c r="J24" s="49"/>
      <c r="K24" s="49"/>
      <c r="L24" s="50"/>
      <c r="M24" s="73">
        <f>SUMIFS(M30:M140,F30:F140,"16.4",E30:E140,"ostatné regióny",G30:G140,"výstup mimo prílohy I. ZFEU - Bratislavský kraj")</f>
        <v>0</v>
      </c>
      <c r="N24" s="73">
        <f>SUMIFS(N30:N140,F30:F140,"16.4",E30:E140,"ostatné regióny",G30:G140,"výstup mimo prílohy I. ZFEU - Bratislavský kraj")</f>
        <v>0</v>
      </c>
      <c r="O24" s="73">
        <f>SUMIFS(O30:O140,F30:F140,"16.4",E30:E140,"ostatné regióny",G30:G140,"výstup mimo prílohy I. ZFEU - Bratislavský kraj")</f>
        <v>0</v>
      </c>
      <c r="P24" s="73">
        <f>SUMIFS(P30:P140,F30:F140,"16.4",E30:E140,"ostatné regióny",G30:G140,"výstup mimo prílohy I. ZFEU - Bratislavský kraj")</f>
        <v>0</v>
      </c>
      <c r="Q24" s="73">
        <f>SUMIFS(Q30:Q140,F30:F140,"16.4",E30:E140,"ostatné regióny",G30:G140,"výstup mimo prílohy I. ZFEU - Bratislavský kraj")</f>
        <v>0</v>
      </c>
      <c r="R24" s="73">
        <f>SUMIFS(R30:R140,F30:F140,"16.4",E30:E140,"ostatné regióny",G30:G140,"výstup mimo prílohy I. ZFEU - Bratislavský kraj")</f>
        <v>0</v>
      </c>
      <c r="S24" s="51"/>
      <c r="T24" s="73">
        <f>SUMIFS(T30:T140,F30:F140,"16.4",E30:E140,"ostatné regióny",G30:G140,"výstup mimo prílohy I. ZFEU - Bratislavský kraj")</f>
        <v>0</v>
      </c>
      <c r="U24" s="74">
        <f>SUMIFS(U30:U140,F30:F140,"16.4",E30:E140,"ostatné regióny",G30:G140,"výstup mimo prílohy I. ZFEU - Bratislavský kraj")</f>
        <v>0</v>
      </c>
    </row>
    <row r="25" spans="1:30" ht="22.5" customHeight="1" x14ac:dyDescent="0.2">
      <c r="A25" s="320" t="s">
        <v>2</v>
      </c>
      <c r="B25" s="321"/>
      <c r="C25" s="321"/>
      <c r="D25" s="321"/>
      <c r="E25" s="321"/>
      <c r="F25" s="321"/>
      <c r="G25" s="322"/>
      <c r="H25" s="188"/>
      <c r="I25" s="78"/>
      <c r="J25" s="17"/>
      <c r="K25" s="17"/>
      <c r="L25" s="18"/>
      <c r="M25" s="32"/>
      <c r="N25" s="32"/>
      <c r="O25" s="32"/>
      <c r="P25" s="32"/>
      <c r="Q25" s="32"/>
      <c r="R25" s="24">
        <f>SUM(M25:Q25)</f>
        <v>0</v>
      </c>
      <c r="S25" s="9"/>
      <c r="T25" s="33"/>
      <c r="U25" s="75">
        <f>R25-T25</f>
        <v>0</v>
      </c>
    </row>
    <row r="26" spans="1:30" ht="22.5" customHeight="1" thickBot="1" x14ac:dyDescent="0.25">
      <c r="A26" s="56" t="s">
        <v>3</v>
      </c>
      <c r="B26" s="57"/>
      <c r="C26" s="57"/>
      <c r="D26" s="57"/>
      <c r="E26" s="57"/>
      <c r="F26" s="57"/>
      <c r="G26" s="58"/>
      <c r="H26" s="11"/>
      <c r="I26" s="11"/>
      <c r="J26" s="11"/>
      <c r="K26" s="11"/>
      <c r="L26" s="11"/>
      <c r="M26" s="25">
        <f>SUM(M12:M21,M24:M25)</f>
        <v>0</v>
      </c>
      <c r="N26" s="25">
        <f>SUM(N12:N21,N24:N25)</f>
        <v>0</v>
      </c>
      <c r="O26" s="25">
        <f t="shared" ref="O26:R26" si="2">SUM(O12:O21,O24:O25)</f>
        <v>0</v>
      </c>
      <c r="P26" s="25">
        <f t="shared" si="2"/>
        <v>0</v>
      </c>
      <c r="Q26" s="25">
        <f t="shared" si="2"/>
        <v>0</v>
      </c>
      <c r="R26" s="25">
        <f t="shared" si="2"/>
        <v>0</v>
      </c>
      <c r="S26" s="11"/>
      <c r="T26" s="25">
        <f>SUM(T12:T21,T24:T25)</f>
        <v>0</v>
      </c>
      <c r="U26" s="76">
        <f>SUM(U12:U21,U24:U25)</f>
        <v>0</v>
      </c>
    </row>
    <row r="27" spans="1:30" ht="12.75" thickBot="1" x14ac:dyDescent="0.25">
      <c r="A27" s="3"/>
      <c r="B27" s="3"/>
      <c r="C27" s="3"/>
      <c r="D27" s="3"/>
      <c r="E27" s="3"/>
      <c r="F27" s="3"/>
      <c r="G27" s="48"/>
      <c r="H27" s="80"/>
      <c r="I27" s="80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Z27" s="203">
        <f>COUNTIF(Z30:Z140,"pri podopatrení 4.2 zadaný výdavok pre 16.4")</f>
        <v>0</v>
      </c>
    </row>
    <row r="28" spans="1:30" ht="24.95" customHeight="1" x14ac:dyDescent="0.2">
      <c r="A28" s="4" t="s">
        <v>14</v>
      </c>
      <c r="B28" s="5"/>
      <c r="C28" s="14"/>
      <c r="D28" s="333" t="s">
        <v>49</v>
      </c>
      <c r="E28" s="323" t="s">
        <v>51</v>
      </c>
      <c r="F28" s="335" t="s">
        <v>50</v>
      </c>
      <c r="G28" s="310" t="s">
        <v>39</v>
      </c>
      <c r="H28" s="323" t="s">
        <v>305</v>
      </c>
      <c r="I28" s="312" t="s">
        <v>52</v>
      </c>
      <c r="J28" s="314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6"/>
      <c r="W28" s="269">
        <f>COUNTIF(W30:W140,"nekorektne zadané údaje")</f>
        <v>0</v>
      </c>
      <c r="Z28" s="87">
        <f>COUNTIF(Z30:Z140,"pri podopatrení 4.1 zadaný produkt spracovania alebo oprávnené výdavky 16.4")</f>
        <v>0</v>
      </c>
      <c r="AA28" s="117">
        <f>COUNTIF(AA30:AA140,"nekorektne zadané fokusové oblasti")</f>
        <v>0</v>
      </c>
    </row>
    <row r="29" spans="1:30" ht="24.95" customHeight="1" thickBot="1" x14ac:dyDescent="0.25">
      <c r="A29" s="83" t="s">
        <v>422</v>
      </c>
      <c r="B29" s="84"/>
      <c r="C29" s="85"/>
      <c r="D29" s="334"/>
      <c r="E29" s="324"/>
      <c r="F29" s="336"/>
      <c r="G29" s="311"/>
      <c r="H29" s="324"/>
      <c r="I29" s="313"/>
      <c r="J29" s="13" t="s">
        <v>13</v>
      </c>
      <c r="K29" s="7" t="s">
        <v>12</v>
      </c>
      <c r="L29" s="7" t="s">
        <v>7</v>
      </c>
      <c r="M29" s="7" t="str">
        <f>IF(OR($M$11="vyberte rok",$M$11=""),"",M11)</f>
        <v/>
      </c>
      <c r="N29" s="7" t="str">
        <f t="shared" ref="N29:Q29" si="3">IF(OR($M$11="vyberte rok",$M$11=""),"",N11)</f>
        <v/>
      </c>
      <c r="O29" s="7" t="str">
        <f t="shared" si="3"/>
        <v/>
      </c>
      <c r="P29" s="7" t="str">
        <f t="shared" si="3"/>
        <v/>
      </c>
      <c r="Q29" s="7" t="str">
        <f t="shared" si="3"/>
        <v/>
      </c>
      <c r="R29" s="7" t="s">
        <v>8</v>
      </c>
      <c r="S29" s="6" t="s">
        <v>9</v>
      </c>
      <c r="T29" s="6" t="s">
        <v>10</v>
      </c>
      <c r="U29" s="8" t="s">
        <v>11</v>
      </c>
    </row>
    <row r="30" spans="1:30" s="10" customFormat="1" ht="24.95" customHeight="1" x14ac:dyDescent="0.2">
      <c r="A30" s="325"/>
      <c r="B30" s="326"/>
      <c r="C30" s="327"/>
      <c r="D30" s="86"/>
      <c r="E30" s="286" t="str">
        <f>IF(AND($A$6="menej rozvinuté regióny",D30&gt;""),"menej rozvinuté regióny",IF(AND($A$6="ostatné regióny",D30&gt;""),"ostatné regióny",""))</f>
        <v/>
      </c>
      <c r="F30" s="86"/>
      <c r="G30" s="248"/>
      <c r="H30" s="191"/>
      <c r="I30" s="280" t="str">
        <f>IF(AND(F30="4.1",E30&lt;&gt;"",D30&lt;&gt;""),"2A",IF(AND(F30="4.2",E30&lt;&gt;"",D30&lt;&gt;""),"3A",IF(AND(F30="16.4",E30&lt;&gt;"",D30&lt;&gt;""),"3A","")))</f>
        <v/>
      </c>
      <c r="J30" s="26"/>
      <c r="K30" s="27"/>
      <c r="L30" s="22">
        <f>ROUNDDOWN(J30*K30,2)</f>
        <v>0</v>
      </c>
      <c r="M30" s="27"/>
      <c r="N30" s="27"/>
      <c r="O30" s="27"/>
      <c r="P30" s="27"/>
      <c r="Q30" s="27"/>
      <c r="R30" s="22">
        <f>SUM(M30:Q30)</f>
        <v>0</v>
      </c>
      <c r="S30" s="23" t="str">
        <f>IF(ROUNDDOWN(J30*K30,2)-ROUNDDOWN(SUM(M30:Q30),2)=0,"","zlý súčet")</f>
        <v/>
      </c>
      <c r="T30" s="34"/>
      <c r="U30" s="37">
        <f>R30-T30</f>
        <v>0</v>
      </c>
      <c r="V30" s="264" t="str">
        <f>IF(OR($A$6="vyberte región realizácie projektu",$A$6=""),"",IF(A6="menej rozvinuté regióny","MRR_1",IF(A6="ostatné regióny","OR_1","")))</f>
        <v/>
      </c>
      <c r="W30" s="130" t="str">
        <f t="shared" ref="W30:W61" si="4">IF(AND(L30&gt;0,F30="4.2",OR(D30="",E30="",G30="",I30="",H30&lt;&gt;"")),"nekorektne zadané údaje",IF(AND(L30&gt;0,F30="4.1",OR(D30="",E30="",I30="",G30&lt;&gt;"",H30&lt;&gt;"")),"nekorektne zadané údaje",IF(AND(L30&gt;0,F30="16.4",OR(D30="",E30="",I30="",G30="",H30="")),"nekorektne zadané údaje",IF(AND(L30&gt;0,F30=""),"nekorektne zadané údaje",IF(AND(L30&gt;0,F30="4.2",E30="menej rozvinuté regióny",OR(G30="výstup mimo prílohy I. ZFEU - Bratislavský kraj",G30="výstup na prílohe I. ZFEU ostatné regióny (Bratislavský kraj)")),"nekorektne zadané údaje",IF(AND(L30&gt;0,F30="4.2",E30="ostatné regióny",OR(G30="výstup na prílohe I. ZFEU menej rozvinuté regióny",G30="výstup mimo prílohy I. ZFEU - PO, KE, BB, ZA kraj",G30="výstup mimo prílohy I. ZFEU - TN, NR, TT kraj")),"nekorektne zadané údaje",IF(AND(L30&gt;0,F30="16.4",E30="menej rozvinuté regióny",OR(G30="výstup mimo prílohy I. ZFEU - Bratislavský kraj",G30="výstup na prílohe I. ZFEU ostatné regióny (Bratislavský kraj)")),"nekorektne zadané údaje",IF(AND(L30&gt;0,F30="16.4",E30="ostatné regióny",OR(G30="výstup na prílohe I. ZFEU menej rozvinuté regióny",G30="výstup mimo prílohy I. ZFEU - PO, KE, BB, ZA kraj",G30="výstup mimo prílohy I. ZFEU - TN, NR, TT kraj")),"nekorektne zadané údaje",IF(L30=0,"","")))))))))</f>
        <v/>
      </c>
      <c r="X30" s="130" t="str">
        <f>IF(F30="4.1","podopatrenie4.1",IF(F30="4.2","podopatrenie4.2",IF(F30="16.4","podopatrenie16.4","")))</f>
        <v/>
      </c>
      <c r="Y30" s="130" t="str">
        <f>IF(F30="4.1","",IF(OR(F30="4.2",F30="16.4"),"vystupZFEU",""))</f>
        <v/>
      </c>
      <c r="Z30" s="130" t="str">
        <f>IF(AND(F30="4.1",OR(G30&lt;&gt;"",H30&lt;&gt;"")),"pri podopatrení 4.1 zadaný produkt spracovania alebo oprávnené výdavky 16.4",IF(AND(F30="4.2",H30&lt;&gt;""),"pri podopatrení 4.2 zadaný výdavok pre 16.4",""))</f>
        <v/>
      </c>
      <c r="AA30" s="131" t="str">
        <f>IF(AND(I30="",F30=""),"",IF(AND(F30="4.1",OR(I30="2A",I30="5C")),"",IF(AND(F30="4.2",I30="3A"),"",IF(AND(F30="16.4",I30="3A"),"","nekorektne zadané fokusové oblasti"))))</f>
        <v/>
      </c>
      <c r="AB30" s="195" t="str">
        <f t="shared" ref="AB30:AB61" si="5">IF(F30="4.1","",IF(AND(F30="4.2",E30="menej rozvinuté regióny"),"MRR",IF(AND(F30="4.2",E30="ostatné regióny"),"ine_regiony",IF(AND(F30="16.4",E30="menej rozvinuté regióny"),"MRR",IF(AND(F30="16.4",E30="ostatné regióny"),"ine_regiony","")))))</f>
        <v/>
      </c>
      <c r="AC30" s="195" t="str">
        <f>IF(OR(F30="4.1",F30="4.2"),"",IF(F30="16.4","vydavky_16_4",""))</f>
        <v/>
      </c>
      <c r="AD30" s="265" t="str">
        <f>IF(W30="nekorektne zadané údaje",1,"")</f>
        <v/>
      </c>
    </row>
    <row r="31" spans="1:30" s="2" customFormat="1" ht="24.95" customHeight="1" x14ac:dyDescent="0.2">
      <c r="A31" s="328"/>
      <c r="B31" s="329"/>
      <c r="C31" s="329"/>
      <c r="D31" s="266"/>
      <c r="E31" s="284" t="str">
        <f>IF(AND($A$6="menej rozvinuté regióny",D31&gt;""),"menej rozvinuté regióny",IF(AND($A$6="ostatné regióny",D31&gt;""),"ostatné regióny",""))</f>
        <v/>
      </c>
      <c r="F31" s="81"/>
      <c r="G31" s="249"/>
      <c r="H31" s="192"/>
      <c r="I31" s="281" t="str">
        <f>IF(AND(F31="4.1",E31&lt;&gt;"",D31&lt;&gt;""),"2A",IF(AND(F31="4.2",E31&lt;&gt;"",D31&lt;&gt;""),"3A",IF(AND(F31="16.4",E31&lt;&gt;"",D31&lt;&gt;""),"3A","")))</f>
        <v/>
      </c>
      <c r="J31" s="28"/>
      <c r="K31" s="29"/>
      <c r="L31" s="22">
        <f t="shared" ref="L31:L94" si="6">ROUNDDOWN(J31*K31,2)</f>
        <v>0</v>
      </c>
      <c r="M31" s="29"/>
      <c r="N31" s="29"/>
      <c r="O31" s="29"/>
      <c r="P31" s="29"/>
      <c r="Q31" s="29"/>
      <c r="R31" s="24">
        <f t="shared" ref="R31:R94" si="7">SUM(M31:Q31)</f>
        <v>0</v>
      </c>
      <c r="S31" s="23" t="str">
        <f t="shared" ref="S31:S94" si="8">IF(ROUNDDOWN(J31*K31,2)-ROUNDDOWN(SUM(M31:Q31),2)=0,"","zlý súčet")</f>
        <v/>
      </c>
      <c r="T31" s="35"/>
      <c r="U31" s="38">
        <f t="shared" ref="U31:U94" si="9">R31-T31</f>
        <v>0</v>
      </c>
      <c r="V31" s="264" t="str">
        <f t="shared" ref="V31:V94" si="10">IF(OR($A$6="vyberte región realizácie projektu",$A$6=""),"",IF(A7="menej rozvinuté regióny","MRR_1",IF(A7="ostatné regióny","OR_1","")))</f>
        <v/>
      </c>
      <c r="W31" s="130" t="str">
        <f>IF(AND(L31&gt;0,F31="4.2",OR(D31="",E31="",G31="",I31="",H31&lt;&gt;"")),"nekorektne zadané údaje",IF(AND(L31&gt;0,F31="4.1",OR(D31="",E31="",I31="",G31&lt;&gt;"",H31&lt;&gt;"")),"nekorektne zadané údaje",IF(AND(L31&gt;0,F31="16.4",OR(D31="",E31="",I31="",G31="",H31="")),"nekorektne zadané údaje",IF(AND(L31&gt;0,F31=""),"nekorektne zadané údaje",IF(AND(L31&gt;0,F31="4.2",E31="menej rozvinuté regióny",OR(G31="výstup mimo prílohy I. ZFEU - Bratislavský kraj",G31="výstup na prílohe I. ZFEU ostatné regióny (Bratislavský kraj)")),"nekorektne zadané údaje",IF(AND(L31&gt;0,F31="4.2",E31="ostatné regióny",OR(G31="výstup na prílohe I. ZFEU menej rozvinuté regióny",G31="výstup mimo prílohy I. ZFEU - PO, KE, BB, ZA kraj",G31="výstup mimo prílohy I. ZFEU - TN, NR, TT kraj")),"nekorektne zadané údaje",IF(AND(L31&gt;0,F31="16.4",E31="menej rozvinuté regióny",OR(G31="výstup mimo prílohy I. ZFEU - Bratislavský kraj",G31="výstup na prílohe I. ZFEU ostatné regióny (Bratislavský kraj)")),"nekorektne zadané údaje",IF(AND(L31&gt;0,F31="16.4",E31="ostatné regióny",OR(G31="výstup na prílohe I. ZFEU menej rozvinuté regióny",G31="výstup mimo prílohy I. ZFEU - PO, KE, BB, ZA kraj",G31="výstup mimo prílohy I. ZFEU - TN, NR, TT kraj")),"nekorektne zadané údaje",IF(L31=0,"","")))))))))</f>
        <v/>
      </c>
      <c r="X31" s="130" t="str">
        <f>IF(F31="4.1","podopatrenie4.1",IF(F31="4.2","podopatrenie4.2",IF(F31="16.4","podopatrenie16.4","")))</f>
        <v/>
      </c>
      <c r="Y31" s="130" t="str">
        <f>IF(F31="4.1","",IF(OR(F31="4.2",F31="16.4"),"vystupZFEU",""))</f>
        <v/>
      </c>
      <c r="Z31" s="130" t="str">
        <f>IF(AND(F31="4.1",OR(G31&lt;&gt;"",H31&lt;&gt;"")),"pri podopatrení 4.1 zadaný produkt spracovania alebo oprávnené výdavky 16.4",IF(AND(F31="4.2",H31&lt;&gt;""),"pri podopatrení 4.2 zadaný výdavok pre 16.4",""))</f>
        <v/>
      </c>
      <c r="AA31" s="131" t="str">
        <f>IF(AND(I31="",F31=""),"",IF(AND(F31="4.1",OR(I31="2A",I31="5C")),"",IF(AND(F31="4.2",I31="3A"),"",IF(AND(F31="16.4",I31="3A"),"","nekorektne zadané fokusové oblasti"))))</f>
        <v/>
      </c>
      <c r="AB31" s="195" t="str">
        <f>IF(F31="4.1","",IF(AND(F31="4.2",E31="menej rozvinuté regióny"),"MRR",IF(AND(F31="4.2",E31="ostatné regióny"),"ine_regiony",IF(AND(F31="16.4",E31="menej rozvinuté regióny"),"MRR",IF(AND(F31="16.4",E31="ostatné regióny"),"ine_regiony","")))))</f>
        <v/>
      </c>
      <c r="AC31" s="195" t="str">
        <f>IF(OR(F31="4.1",F31="4.2"),"",IF(F31="16.4","vydavky_16_4",""))</f>
        <v/>
      </c>
      <c r="AD31" s="265" t="str">
        <f t="shared" ref="AD31:AD94" si="11">IF(W31="nekorektne zadané údaje",1,"")</f>
        <v/>
      </c>
    </row>
    <row r="32" spans="1:30" s="2" customFormat="1" ht="24.95" customHeight="1" x14ac:dyDescent="0.2">
      <c r="A32" s="330"/>
      <c r="B32" s="331"/>
      <c r="C32" s="332"/>
      <c r="D32" s="266"/>
      <c r="E32" s="284" t="str">
        <f t="shared" ref="E32:E94" si="12">IF(AND($A$6="menej rozvinuté regióny",D32&gt;""),"menej rozvinuté regióny",IF(AND($A$6="ostatné regióny",D32&gt;""),"ostatné regióny",""))</f>
        <v/>
      </c>
      <c r="F32" s="81"/>
      <c r="G32" s="249"/>
      <c r="H32" s="192"/>
      <c r="I32" s="281" t="str">
        <f t="shared" ref="I32:I94" si="13">IF(AND(F32="4.1",E32&lt;&gt;"",D32&lt;&gt;""),"2A",IF(AND(F32="4.2",E32&lt;&gt;"",D32&lt;&gt;""),"3A",IF(AND(F32="16.4",E32&lt;&gt;"",D32&lt;&gt;""),"3A","")))</f>
        <v/>
      </c>
      <c r="J32" s="28"/>
      <c r="K32" s="29"/>
      <c r="L32" s="22">
        <f t="shared" si="6"/>
        <v>0</v>
      </c>
      <c r="M32" s="29"/>
      <c r="N32" s="29"/>
      <c r="O32" s="29"/>
      <c r="P32" s="29"/>
      <c r="Q32" s="29"/>
      <c r="R32" s="24">
        <f t="shared" si="7"/>
        <v>0</v>
      </c>
      <c r="S32" s="23" t="str">
        <f t="shared" si="8"/>
        <v/>
      </c>
      <c r="T32" s="35"/>
      <c r="U32" s="38">
        <f t="shared" si="9"/>
        <v>0</v>
      </c>
      <c r="V32" s="264" t="str">
        <f t="shared" si="10"/>
        <v/>
      </c>
      <c r="W32" s="130" t="str">
        <f t="shared" si="4"/>
        <v/>
      </c>
      <c r="X32" s="130" t="str">
        <f t="shared" ref="X32:X95" si="14">IF(F32="4.1","podopatrenie4.1",IF(F32="4.2","podopatrenie4.2",IF(F32="16.4","podopatrenie16.4","")))</f>
        <v/>
      </c>
      <c r="Y32" s="130" t="str">
        <f t="shared" ref="Y32:Y94" si="15">IF(F32="4.1","",IF(OR(F32="4.2",F32="16.4"),"vystupZFEU",""))</f>
        <v/>
      </c>
      <c r="Z32" s="130" t="str">
        <f t="shared" ref="Z32:Z94" si="16">IF(AND(F32="4.1",OR(G32&lt;&gt;"",H32&lt;&gt;"")),"pri podopatrení 4.1 zadaný produkt spracovania alebo oprávnené výdavky 16.4",IF(AND(F32="4.2",H32&lt;&gt;""),"pri podopatrení 4.2 zadaný výdavok pre 16.4",""))</f>
        <v/>
      </c>
      <c r="AA32" s="131" t="str">
        <f t="shared" ref="AA32:AA94" si="17">IF(AND(I32="",F32=""),"",IF(AND(F32="4.1",OR(I32="2A",I32="5C")),"",IF(AND(F32="4.2",I32="3A"),"",IF(AND(F32="16.4",I32="3A"),"","nekorektne zadané fokusové oblasti"))))</f>
        <v/>
      </c>
      <c r="AB32" s="195" t="str">
        <f t="shared" si="5"/>
        <v/>
      </c>
      <c r="AC32" s="195" t="str">
        <f t="shared" ref="AC32:AC94" si="18">IF(OR(F32="4.1",F32="4.2"),"",IF(F32="16.4","vydavky_16_4",""))</f>
        <v/>
      </c>
      <c r="AD32" s="265" t="str">
        <f t="shared" si="11"/>
        <v/>
      </c>
    </row>
    <row r="33" spans="1:30" s="2" customFormat="1" ht="24.95" customHeight="1" x14ac:dyDescent="0.2">
      <c r="A33" s="330"/>
      <c r="B33" s="331"/>
      <c r="C33" s="332"/>
      <c r="D33" s="266"/>
      <c r="E33" s="284" t="str">
        <f t="shared" si="12"/>
        <v/>
      </c>
      <c r="F33" s="81"/>
      <c r="G33" s="249"/>
      <c r="H33" s="192"/>
      <c r="I33" s="281" t="str">
        <f t="shared" si="13"/>
        <v/>
      </c>
      <c r="J33" s="28"/>
      <c r="K33" s="29"/>
      <c r="L33" s="22">
        <f t="shared" si="6"/>
        <v>0</v>
      </c>
      <c r="M33" s="29"/>
      <c r="N33" s="29"/>
      <c r="O33" s="29"/>
      <c r="P33" s="29"/>
      <c r="Q33" s="29"/>
      <c r="R33" s="24">
        <f t="shared" si="7"/>
        <v>0</v>
      </c>
      <c r="S33" s="23" t="str">
        <f t="shared" si="8"/>
        <v/>
      </c>
      <c r="T33" s="35"/>
      <c r="U33" s="38">
        <f t="shared" si="9"/>
        <v>0</v>
      </c>
      <c r="V33" s="264" t="str">
        <f t="shared" si="10"/>
        <v/>
      </c>
      <c r="W33" s="130" t="str">
        <f t="shared" si="4"/>
        <v/>
      </c>
      <c r="X33" s="130" t="str">
        <f t="shared" si="14"/>
        <v/>
      </c>
      <c r="Y33" s="130" t="str">
        <f t="shared" si="15"/>
        <v/>
      </c>
      <c r="Z33" s="130" t="str">
        <f t="shared" si="16"/>
        <v/>
      </c>
      <c r="AA33" s="131" t="str">
        <f t="shared" si="17"/>
        <v/>
      </c>
      <c r="AB33" s="195" t="str">
        <f t="shared" si="5"/>
        <v/>
      </c>
      <c r="AC33" s="195" t="str">
        <f t="shared" si="18"/>
        <v/>
      </c>
      <c r="AD33" s="265" t="str">
        <f t="shared" si="11"/>
        <v/>
      </c>
    </row>
    <row r="34" spans="1:30" s="2" customFormat="1" ht="24.95" customHeight="1" x14ac:dyDescent="0.2">
      <c r="A34" s="330"/>
      <c r="B34" s="331"/>
      <c r="C34" s="332"/>
      <c r="D34" s="266"/>
      <c r="E34" s="284" t="str">
        <f t="shared" si="12"/>
        <v/>
      </c>
      <c r="F34" s="81"/>
      <c r="G34" s="249"/>
      <c r="H34" s="192"/>
      <c r="I34" s="281" t="str">
        <f t="shared" si="13"/>
        <v/>
      </c>
      <c r="J34" s="28"/>
      <c r="K34" s="29"/>
      <c r="L34" s="22">
        <f t="shared" si="6"/>
        <v>0</v>
      </c>
      <c r="M34" s="29"/>
      <c r="N34" s="29"/>
      <c r="O34" s="29"/>
      <c r="P34" s="29"/>
      <c r="Q34" s="29"/>
      <c r="R34" s="24">
        <f t="shared" si="7"/>
        <v>0</v>
      </c>
      <c r="S34" s="23" t="str">
        <f t="shared" si="8"/>
        <v/>
      </c>
      <c r="T34" s="35"/>
      <c r="U34" s="38">
        <f t="shared" si="9"/>
        <v>0</v>
      </c>
      <c r="V34" s="264" t="str">
        <f t="shared" si="10"/>
        <v/>
      </c>
      <c r="W34" s="130" t="str">
        <f t="shared" si="4"/>
        <v/>
      </c>
      <c r="X34" s="130" t="str">
        <f t="shared" si="14"/>
        <v/>
      </c>
      <c r="Y34" s="130" t="str">
        <f t="shared" si="15"/>
        <v/>
      </c>
      <c r="Z34" s="130" t="str">
        <f t="shared" si="16"/>
        <v/>
      </c>
      <c r="AA34" s="131" t="str">
        <f t="shared" si="17"/>
        <v/>
      </c>
      <c r="AB34" s="195" t="str">
        <f t="shared" si="5"/>
        <v/>
      </c>
      <c r="AC34" s="195" t="str">
        <f t="shared" si="18"/>
        <v/>
      </c>
      <c r="AD34" s="265" t="str">
        <f t="shared" si="11"/>
        <v/>
      </c>
    </row>
    <row r="35" spans="1:30" s="2" customFormat="1" ht="24.95" customHeight="1" x14ac:dyDescent="0.2">
      <c r="A35" s="330"/>
      <c r="B35" s="331"/>
      <c r="C35" s="332"/>
      <c r="D35" s="266"/>
      <c r="E35" s="284" t="str">
        <f t="shared" si="12"/>
        <v/>
      </c>
      <c r="F35" s="81"/>
      <c r="G35" s="249"/>
      <c r="H35" s="192"/>
      <c r="I35" s="281" t="str">
        <f t="shared" si="13"/>
        <v/>
      </c>
      <c r="J35" s="28"/>
      <c r="K35" s="29"/>
      <c r="L35" s="22">
        <f t="shared" si="6"/>
        <v>0</v>
      </c>
      <c r="M35" s="29"/>
      <c r="N35" s="29"/>
      <c r="O35" s="29"/>
      <c r="P35" s="29"/>
      <c r="Q35" s="29"/>
      <c r="R35" s="24">
        <f t="shared" si="7"/>
        <v>0</v>
      </c>
      <c r="S35" s="23" t="str">
        <f t="shared" si="8"/>
        <v/>
      </c>
      <c r="T35" s="35"/>
      <c r="U35" s="38">
        <f t="shared" si="9"/>
        <v>0</v>
      </c>
      <c r="V35" s="264" t="str">
        <f t="shared" si="10"/>
        <v/>
      </c>
      <c r="W35" s="130" t="str">
        <f t="shared" si="4"/>
        <v/>
      </c>
      <c r="X35" s="130" t="str">
        <f t="shared" si="14"/>
        <v/>
      </c>
      <c r="Y35" s="130" t="str">
        <f t="shared" si="15"/>
        <v/>
      </c>
      <c r="Z35" s="130" t="str">
        <f t="shared" si="16"/>
        <v/>
      </c>
      <c r="AA35" s="131" t="str">
        <f t="shared" si="17"/>
        <v/>
      </c>
      <c r="AB35" s="195" t="str">
        <f t="shared" si="5"/>
        <v/>
      </c>
      <c r="AC35" s="195" t="str">
        <f t="shared" si="18"/>
        <v/>
      </c>
      <c r="AD35" s="265" t="str">
        <f t="shared" si="11"/>
        <v/>
      </c>
    </row>
    <row r="36" spans="1:30" s="2" customFormat="1" ht="24.95" customHeight="1" x14ac:dyDescent="0.2">
      <c r="A36" s="330"/>
      <c r="B36" s="331"/>
      <c r="C36" s="332"/>
      <c r="D36" s="266"/>
      <c r="E36" s="284" t="str">
        <f t="shared" si="12"/>
        <v/>
      </c>
      <c r="F36" s="81"/>
      <c r="G36" s="249"/>
      <c r="H36" s="192"/>
      <c r="I36" s="281" t="str">
        <f t="shared" si="13"/>
        <v/>
      </c>
      <c r="J36" s="28"/>
      <c r="K36" s="29"/>
      <c r="L36" s="22">
        <f t="shared" si="6"/>
        <v>0</v>
      </c>
      <c r="M36" s="29"/>
      <c r="N36" s="29"/>
      <c r="O36" s="29"/>
      <c r="P36" s="29"/>
      <c r="Q36" s="29"/>
      <c r="R36" s="24">
        <f t="shared" si="7"/>
        <v>0</v>
      </c>
      <c r="S36" s="23" t="str">
        <f t="shared" si="8"/>
        <v/>
      </c>
      <c r="T36" s="35"/>
      <c r="U36" s="38">
        <f t="shared" si="9"/>
        <v>0</v>
      </c>
      <c r="V36" s="264" t="str">
        <f t="shared" si="10"/>
        <v/>
      </c>
      <c r="W36" s="130" t="str">
        <f t="shared" si="4"/>
        <v/>
      </c>
      <c r="X36" s="130" t="str">
        <f t="shared" si="14"/>
        <v/>
      </c>
      <c r="Y36" s="130" t="str">
        <f t="shared" si="15"/>
        <v/>
      </c>
      <c r="Z36" s="130" t="str">
        <f t="shared" si="16"/>
        <v/>
      </c>
      <c r="AA36" s="131" t="str">
        <f t="shared" si="17"/>
        <v/>
      </c>
      <c r="AB36" s="195" t="str">
        <f t="shared" si="5"/>
        <v/>
      </c>
      <c r="AC36" s="195" t="str">
        <f t="shared" si="18"/>
        <v/>
      </c>
      <c r="AD36" s="265" t="str">
        <f t="shared" si="11"/>
        <v/>
      </c>
    </row>
    <row r="37" spans="1:30" s="2" customFormat="1" ht="24.95" customHeight="1" x14ac:dyDescent="0.2">
      <c r="A37" s="330"/>
      <c r="B37" s="331"/>
      <c r="C37" s="332"/>
      <c r="D37" s="266"/>
      <c r="E37" s="284" t="str">
        <f t="shared" si="12"/>
        <v/>
      </c>
      <c r="F37" s="81"/>
      <c r="G37" s="249"/>
      <c r="H37" s="192"/>
      <c r="I37" s="281" t="str">
        <f t="shared" si="13"/>
        <v/>
      </c>
      <c r="J37" s="28"/>
      <c r="K37" s="29"/>
      <c r="L37" s="22">
        <f t="shared" si="6"/>
        <v>0</v>
      </c>
      <c r="M37" s="29"/>
      <c r="N37" s="29"/>
      <c r="O37" s="29"/>
      <c r="P37" s="29"/>
      <c r="Q37" s="29"/>
      <c r="R37" s="24">
        <f t="shared" si="7"/>
        <v>0</v>
      </c>
      <c r="S37" s="23" t="str">
        <f t="shared" si="8"/>
        <v/>
      </c>
      <c r="T37" s="35"/>
      <c r="U37" s="38">
        <f t="shared" si="9"/>
        <v>0</v>
      </c>
      <c r="V37" s="264" t="str">
        <f t="shared" si="10"/>
        <v/>
      </c>
      <c r="W37" s="130" t="str">
        <f t="shared" si="4"/>
        <v/>
      </c>
      <c r="X37" s="130" t="str">
        <f t="shared" si="14"/>
        <v/>
      </c>
      <c r="Y37" s="130" t="str">
        <f t="shared" si="15"/>
        <v/>
      </c>
      <c r="Z37" s="130" t="str">
        <f t="shared" si="16"/>
        <v/>
      </c>
      <c r="AA37" s="131" t="str">
        <f t="shared" si="17"/>
        <v/>
      </c>
      <c r="AB37" s="195" t="str">
        <f t="shared" si="5"/>
        <v/>
      </c>
      <c r="AC37" s="195" t="str">
        <f t="shared" si="18"/>
        <v/>
      </c>
      <c r="AD37" s="265" t="str">
        <f t="shared" si="11"/>
        <v/>
      </c>
    </row>
    <row r="38" spans="1:30" s="2" customFormat="1" ht="24.95" customHeight="1" x14ac:dyDescent="0.2">
      <c r="A38" s="330"/>
      <c r="B38" s="331"/>
      <c r="C38" s="332"/>
      <c r="D38" s="266"/>
      <c r="E38" s="284" t="str">
        <f t="shared" si="12"/>
        <v/>
      </c>
      <c r="F38" s="81"/>
      <c r="G38" s="249"/>
      <c r="H38" s="192"/>
      <c r="I38" s="281" t="str">
        <f t="shared" si="13"/>
        <v/>
      </c>
      <c r="J38" s="28"/>
      <c r="K38" s="29"/>
      <c r="L38" s="22">
        <f t="shared" si="6"/>
        <v>0</v>
      </c>
      <c r="M38" s="29"/>
      <c r="N38" s="29"/>
      <c r="O38" s="29"/>
      <c r="P38" s="29"/>
      <c r="Q38" s="29"/>
      <c r="R38" s="24">
        <f t="shared" si="7"/>
        <v>0</v>
      </c>
      <c r="S38" s="23" t="str">
        <f t="shared" si="8"/>
        <v/>
      </c>
      <c r="T38" s="35"/>
      <c r="U38" s="38">
        <f t="shared" si="9"/>
        <v>0</v>
      </c>
      <c r="V38" s="264" t="str">
        <f t="shared" si="10"/>
        <v/>
      </c>
      <c r="W38" s="130" t="str">
        <f t="shared" si="4"/>
        <v/>
      </c>
      <c r="X38" s="130" t="str">
        <f t="shared" si="14"/>
        <v/>
      </c>
      <c r="Y38" s="130" t="str">
        <f t="shared" si="15"/>
        <v/>
      </c>
      <c r="Z38" s="130" t="str">
        <f t="shared" si="16"/>
        <v/>
      </c>
      <c r="AA38" s="131" t="str">
        <f t="shared" si="17"/>
        <v/>
      </c>
      <c r="AB38" s="195" t="str">
        <f t="shared" si="5"/>
        <v/>
      </c>
      <c r="AC38" s="195" t="str">
        <f t="shared" si="18"/>
        <v/>
      </c>
      <c r="AD38" s="265" t="str">
        <f t="shared" si="11"/>
        <v/>
      </c>
    </row>
    <row r="39" spans="1:30" s="2" customFormat="1" ht="24.95" customHeight="1" x14ac:dyDescent="0.2">
      <c r="A39" s="330"/>
      <c r="B39" s="331"/>
      <c r="C39" s="332"/>
      <c r="D39" s="266"/>
      <c r="E39" s="284" t="str">
        <f t="shared" si="12"/>
        <v/>
      </c>
      <c r="F39" s="81"/>
      <c r="G39" s="249"/>
      <c r="H39" s="192"/>
      <c r="I39" s="281" t="str">
        <f t="shared" si="13"/>
        <v/>
      </c>
      <c r="J39" s="28"/>
      <c r="K39" s="29"/>
      <c r="L39" s="22">
        <f t="shared" si="6"/>
        <v>0</v>
      </c>
      <c r="M39" s="29"/>
      <c r="N39" s="29"/>
      <c r="O39" s="29"/>
      <c r="P39" s="29"/>
      <c r="Q39" s="29"/>
      <c r="R39" s="24">
        <f t="shared" si="7"/>
        <v>0</v>
      </c>
      <c r="S39" s="23" t="str">
        <f t="shared" si="8"/>
        <v/>
      </c>
      <c r="T39" s="35"/>
      <c r="U39" s="38">
        <f t="shared" si="9"/>
        <v>0</v>
      </c>
      <c r="V39" s="264" t="str">
        <f t="shared" si="10"/>
        <v/>
      </c>
      <c r="W39" s="130" t="str">
        <f t="shared" si="4"/>
        <v/>
      </c>
      <c r="X39" s="130" t="str">
        <f t="shared" si="14"/>
        <v/>
      </c>
      <c r="Y39" s="130" t="str">
        <f t="shared" si="15"/>
        <v/>
      </c>
      <c r="Z39" s="130" t="str">
        <f t="shared" si="16"/>
        <v/>
      </c>
      <c r="AA39" s="131" t="str">
        <f t="shared" si="17"/>
        <v/>
      </c>
      <c r="AB39" s="195" t="str">
        <f t="shared" si="5"/>
        <v/>
      </c>
      <c r="AC39" s="195" t="str">
        <f t="shared" si="18"/>
        <v/>
      </c>
      <c r="AD39" s="265" t="str">
        <f t="shared" si="11"/>
        <v/>
      </c>
    </row>
    <row r="40" spans="1:30" s="2" customFormat="1" ht="24.95" customHeight="1" x14ac:dyDescent="0.2">
      <c r="A40" s="330"/>
      <c r="B40" s="331"/>
      <c r="C40" s="332"/>
      <c r="D40" s="266"/>
      <c r="E40" s="284" t="str">
        <f t="shared" si="12"/>
        <v/>
      </c>
      <c r="F40" s="81"/>
      <c r="G40" s="249"/>
      <c r="H40" s="192"/>
      <c r="I40" s="281" t="str">
        <f t="shared" si="13"/>
        <v/>
      </c>
      <c r="J40" s="28"/>
      <c r="K40" s="29"/>
      <c r="L40" s="22">
        <f t="shared" si="6"/>
        <v>0</v>
      </c>
      <c r="M40" s="29"/>
      <c r="N40" s="29"/>
      <c r="O40" s="29"/>
      <c r="P40" s="29"/>
      <c r="Q40" s="29"/>
      <c r="R40" s="24">
        <f t="shared" si="7"/>
        <v>0</v>
      </c>
      <c r="S40" s="23" t="str">
        <f t="shared" si="8"/>
        <v/>
      </c>
      <c r="T40" s="35"/>
      <c r="U40" s="38">
        <f t="shared" si="9"/>
        <v>0</v>
      </c>
      <c r="V40" s="264" t="str">
        <f t="shared" si="10"/>
        <v/>
      </c>
      <c r="W40" s="130" t="str">
        <f t="shared" si="4"/>
        <v/>
      </c>
      <c r="X40" s="130" t="str">
        <f t="shared" si="14"/>
        <v/>
      </c>
      <c r="Y40" s="130" t="str">
        <f t="shared" si="15"/>
        <v/>
      </c>
      <c r="Z40" s="130" t="str">
        <f t="shared" si="16"/>
        <v/>
      </c>
      <c r="AA40" s="131" t="str">
        <f t="shared" si="17"/>
        <v/>
      </c>
      <c r="AB40" s="195" t="str">
        <f t="shared" si="5"/>
        <v/>
      </c>
      <c r="AC40" s="195" t="str">
        <f t="shared" si="18"/>
        <v/>
      </c>
      <c r="AD40" s="265" t="str">
        <f t="shared" si="11"/>
        <v/>
      </c>
    </row>
    <row r="41" spans="1:30" s="2" customFormat="1" ht="24.95" customHeight="1" x14ac:dyDescent="0.2">
      <c r="A41" s="330"/>
      <c r="B41" s="331"/>
      <c r="C41" s="332"/>
      <c r="D41" s="266"/>
      <c r="E41" s="284" t="str">
        <f t="shared" si="12"/>
        <v/>
      </c>
      <c r="F41" s="81"/>
      <c r="G41" s="249"/>
      <c r="H41" s="192"/>
      <c r="I41" s="281" t="str">
        <f t="shared" si="13"/>
        <v/>
      </c>
      <c r="J41" s="28"/>
      <c r="K41" s="29"/>
      <c r="L41" s="22">
        <f t="shared" si="6"/>
        <v>0</v>
      </c>
      <c r="M41" s="29"/>
      <c r="N41" s="29"/>
      <c r="O41" s="29"/>
      <c r="P41" s="29"/>
      <c r="Q41" s="29"/>
      <c r="R41" s="24">
        <f t="shared" si="7"/>
        <v>0</v>
      </c>
      <c r="S41" s="23" t="str">
        <f t="shared" si="8"/>
        <v/>
      </c>
      <c r="T41" s="35"/>
      <c r="U41" s="38">
        <f t="shared" si="9"/>
        <v>0</v>
      </c>
      <c r="V41" s="264" t="str">
        <f t="shared" si="10"/>
        <v/>
      </c>
      <c r="W41" s="130" t="str">
        <f t="shared" si="4"/>
        <v/>
      </c>
      <c r="X41" s="130" t="str">
        <f t="shared" si="14"/>
        <v/>
      </c>
      <c r="Y41" s="130" t="str">
        <f t="shared" si="15"/>
        <v/>
      </c>
      <c r="Z41" s="130" t="str">
        <f t="shared" si="16"/>
        <v/>
      </c>
      <c r="AA41" s="131" t="str">
        <f t="shared" si="17"/>
        <v/>
      </c>
      <c r="AB41" s="195" t="str">
        <f t="shared" si="5"/>
        <v/>
      </c>
      <c r="AC41" s="195" t="str">
        <f t="shared" si="18"/>
        <v/>
      </c>
      <c r="AD41" s="265" t="str">
        <f t="shared" si="11"/>
        <v/>
      </c>
    </row>
    <row r="42" spans="1:30" s="2" customFormat="1" ht="24.95" customHeight="1" x14ac:dyDescent="0.2">
      <c r="A42" s="330"/>
      <c r="B42" s="331"/>
      <c r="C42" s="332"/>
      <c r="D42" s="266"/>
      <c r="E42" s="284" t="str">
        <f t="shared" si="12"/>
        <v/>
      </c>
      <c r="F42" s="81"/>
      <c r="G42" s="249"/>
      <c r="H42" s="192"/>
      <c r="I42" s="281" t="str">
        <f t="shared" si="13"/>
        <v/>
      </c>
      <c r="J42" s="28"/>
      <c r="K42" s="29"/>
      <c r="L42" s="22">
        <f t="shared" si="6"/>
        <v>0</v>
      </c>
      <c r="M42" s="29"/>
      <c r="N42" s="29"/>
      <c r="O42" s="29"/>
      <c r="P42" s="29"/>
      <c r="Q42" s="29"/>
      <c r="R42" s="24">
        <f t="shared" si="7"/>
        <v>0</v>
      </c>
      <c r="S42" s="23" t="str">
        <f t="shared" si="8"/>
        <v/>
      </c>
      <c r="T42" s="35"/>
      <c r="U42" s="38">
        <f t="shared" si="9"/>
        <v>0</v>
      </c>
      <c r="V42" s="264" t="str">
        <f t="shared" si="10"/>
        <v/>
      </c>
      <c r="W42" s="130" t="str">
        <f t="shared" si="4"/>
        <v/>
      </c>
      <c r="X42" s="130" t="str">
        <f t="shared" si="14"/>
        <v/>
      </c>
      <c r="Y42" s="130" t="str">
        <f t="shared" si="15"/>
        <v/>
      </c>
      <c r="Z42" s="130" t="str">
        <f t="shared" si="16"/>
        <v/>
      </c>
      <c r="AA42" s="131" t="str">
        <f t="shared" si="17"/>
        <v/>
      </c>
      <c r="AB42" s="195" t="str">
        <f t="shared" si="5"/>
        <v/>
      </c>
      <c r="AC42" s="195" t="str">
        <f t="shared" si="18"/>
        <v/>
      </c>
      <c r="AD42" s="265" t="str">
        <f t="shared" si="11"/>
        <v/>
      </c>
    </row>
    <row r="43" spans="1:30" s="2" customFormat="1" ht="24.95" customHeight="1" x14ac:dyDescent="0.2">
      <c r="A43" s="330"/>
      <c r="B43" s="331"/>
      <c r="C43" s="332"/>
      <c r="D43" s="266"/>
      <c r="E43" s="284" t="str">
        <f t="shared" si="12"/>
        <v/>
      </c>
      <c r="F43" s="81"/>
      <c r="G43" s="249"/>
      <c r="H43" s="192"/>
      <c r="I43" s="281" t="str">
        <f t="shared" si="13"/>
        <v/>
      </c>
      <c r="J43" s="28"/>
      <c r="K43" s="29"/>
      <c r="L43" s="22">
        <f t="shared" si="6"/>
        <v>0</v>
      </c>
      <c r="M43" s="29"/>
      <c r="N43" s="29"/>
      <c r="O43" s="29"/>
      <c r="P43" s="29"/>
      <c r="Q43" s="29"/>
      <c r="R43" s="24">
        <f t="shared" si="7"/>
        <v>0</v>
      </c>
      <c r="S43" s="23" t="str">
        <f t="shared" si="8"/>
        <v/>
      </c>
      <c r="T43" s="35"/>
      <c r="U43" s="38">
        <f t="shared" si="9"/>
        <v>0</v>
      </c>
      <c r="V43" s="264" t="str">
        <f t="shared" si="10"/>
        <v/>
      </c>
      <c r="W43" s="130" t="str">
        <f t="shared" si="4"/>
        <v/>
      </c>
      <c r="X43" s="130" t="str">
        <f t="shared" si="14"/>
        <v/>
      </c>
      <c r="Y43" s="130" t="str">
        <f t="shared" si="15"/>
        <v/>
      </c>
      <c r="Z43" s="130" t="str">
        <f t="shared" si="16"/>
        <v/>
      </c>
      <c r="AA43" s="131" t="str">
        <f t="shared" si="17"/>
        <v/>
      </c>
      <c r="AB43" s="195" t="str">
        <f t="shared" si="5"/>
        <v/>
      </c>
      <c r="AC43" s="195" t="str">
        <f t="shared" si="18"/>
        <v/>
      </c>
      <c r="AD43" s="265" t="str">
        <f t="shared" si="11"/>
        <v/>
      </c>
    </row>
    <row r="44" spans="1:30" ht="24.95" customHeight="1" x14ac:dyDescent="0.2">
      <c r="A44" s="330"/>
      <c r="B44" s="331"/>
      <c r="C44" s="332"/>
      <c r="D44" s="266"/>
      <c r="E44" s="284" t="str">
        <f t="shared" si="12"/>
        <v/>
      </c>
      <c r="F44" s="81"/>
      <c r="G44" s="249"/>
      <c r="H44" s="192"/>
      <c r="I44" s="281" t="str">
        <f t="shared" si="13"/>
        <v/>
      </c>
      <c r="J44" s="28"/>
      <c r="K44" s="29"/>
      <c r="L44" s="22">
        <f t="shared" si="6"/>
        <v>0</v>
      </c>
      <c r="M44" s="29"/>
      <c r="N44" s="29"/>
      <c r="O44" s="29"/>
      <c r="P44" s="29"/>
      <c r="Q44" s="29"/>
      <c r="R44" s="24">
        <f t="shared" si="7"/>
        <v>0</v>
      </c>
      <c r="S44" s="23" t="str">
        <f t="shared" si="8"/>
        <v/>
      </c>
      <c r="T44" s="35"/>
      <c r="U44" s="38">
        <f t="shared" si="9"/>
        <v>0</v>
      </c>
      <c r="V44" s="264" t="str">
        <f t="shared" si="10"/>
        <v/>
      </c>
      <c r="W44" s="130" t="str">
        <f t="shared" si="4"/>
        <v/>
      </c>
      <c r="X44" s="130" t="str">
        <f t="shared" si="14"/>
        <v/>
      </c>
      <c r="Y44" s="130" t="str">
        <f t="shared" si="15"/>
        <v/>
      </c>
      <c r="Z44" s="130" t="str">
        <f t="shared" si="16"/>
        <v/>
      </c>
      <c r="AA44" s="131" t="str">
        <f t="shared" si="17"/>
        <v/>
      </c>
      <c r="AB44" s="195" t="str">
        <f t="shared" si="5"/>
        <v/>
      </c>
      <c r="AC44" s="195" t="str">
        <f t="shared" si="18"/>
        <v/>
      </c>
      <c r="AD44" s="265" t="str">
        <f t="shared" si="11"/>
        <v/>
      </c>
    </row>
    <row r="45" spans="1:30" ht="24.95" customHeight="1" x14ac:dyDescent="0.2">
      <c r="A45" s="330"/>
      <c r="B45" s="331"/>
      <c r="C45" s="332"/>
      <c r="D45" s="266"/>
      <c r="E45" s="284" t="str">
        <f t="shared" si="12"/>
        <v/>
      </c>
      <c r="F45" s="81"/>
      <c r="G45" s="249"/>
      <c r="H45" s="192"/>
      <c r="I45" s="281" t="str">
        <f t="shared" si="13"/>
        <v/>
      </c>
      <c r="J45" s="28"/>
      <c r="K45" s="29"/>
      <c r="L45" s="22">
        <f t="shared" si="6"/>
        <v>0</v>
      </c>
      <c r="M45" s="29"/>
      <c r="N45" s="29"/>
      <c r="O45" s="29"/>
      <c r="P45" s="29"/>
      <c r="Q45" s="29"/>
      <c r="R45" s="24">
        <f t="shared" si="7"/>
        <v>0</v>
      </c>
      <c r="S45" s="23" t="str">
        <f t="shared" si="8"/>
        <v/>
      </c>
      <c r="T45" s="35"/>
      <c r="U45" s="38">
        <f t="shared" si="9"/>
        <v>0</v>
      </c>
      <c r="V45" s="264" t="str">
        <f t="shared" si="10"/>
        <v/>
      </c>
      <c r="W45" s="130" t="str">
        <f t="shared" si="4"/>
        <v/>
      </c>
      <c r="X45" s="130" t="str">
        <f t="shared" si="14"/>
        <v/>
      </c>
      <c r="Y45" s="130" t="str">
        <f t="shared" si="15"/>
        <v/>
      </c>
      <c r="Z45" s="130" t="str">
        <f t="shared" si="16"/>
        <v/>
      </c>
      <c r="AA45" s="131" t="str">
        <f t="shared" si="17"/>
        <v/>
      </c>
      <c r="AB45" s="195" t="str">
        <f t="shared" si="5"/>
        <v/>
      </c>
      <c r="AC45" s="195" t="str">
        <f t="shared" si="18"/>
        <v/>
      </c>
      <c r="AD45" s="265" t="str">
        <f t="shared" si="11"/>
        <v/>
      </c>
    </row>
    <row r="46" spans="1:30" ht="24.95" customHeight="1" x14ac:dyDescent="0.2">
      <c r="A46" s="330"/>
      <c r="B46" s="331"/>
      <c r="C46" s="332"/>
      <c r="D46" s="266"/>
      <c r="E46" s="284" t="str">
        <f t="shared" si="12"/>
        <v/>
      </c>
      <c r="F46" s="81"/>
      <c r="G46" s="249"/>
      <c r="H46" s="192"/>
      <c r="I46" s="281" t="str">
        <f t="shared" si="13"/>
        <v/>
      </c>
      <c r="J46" s="28"/>
      <c r="K46" s="29"/>
      <c r="L46" s="22">
        <f t="shared" si="6"/>
        <v>0</v>
      </c>
      <c r="M46" s="29"/>
      <c r="N46" s="29"/>
      <c r="O46" s="29"/>
      <c r="P46" s="29"/>
      <c r="Q46" s="29"/>
      <c r="R46" s="24">
        <f t="shared" si="7"/>
        <v>0</v>
      </c>
      <c r="S46" s="23" t="str">
        <f t="shared" si="8"/>
        <v/>
      </c>
      <c r="T46" s="35"/>
      <c r="U46" s="38">
        <f t="shared" si="9"/>
        <v>0</v>
      </c>
      <c r="V46" s="264" t="str">
        <f t="shared" si="10"/>
        <v/>
      </c>
      <c r="W46" s="130" t="str">
        <f t="shared" si="4"/>
        <v/>
      </c>
      <c r="X46" s="130" t="str">
        <f t="shared" si="14"/>
        <v/>
      </c>
      <c r="Y46" s="130" t="str">
        <f t="shared" si="15"/>
        <v/>
      </c>
      <c r="Z46" s="130" t="str">
        <f t="shared" si="16"/>
        <v/>
      </c>
      <c r="AA46" s="131" t="str">
        <f t="shared" si="17"/>
        <v/>
      </c>
      <c r="AB46" s="195" t="str">
        <f t="shared" si="5"/>
        <v/>
      </c>
      <c r="AC46" s="195" t="str">
        <f t="shared" si="18"/>
        <v/>
      </c>
      <c r="AD46" s="265" t="str">
        <f t="shared" si="11"/>
        <v/>
      </c>
    </row>
    <row r="47" spans="1:30" ht="24.95" customHeight="1" x14ac:dyDescent="0.2">
      <c r="A47" s="330"/>
      <c r="B47" s="331"/>
      <c r="C47" s="332"/>
      <c r="D47" s="266"/>
      <c r="E47" s="284" t="str">
        <f t="shared" si="12"/>
        <v/>
      </c>
      <c r="F47" s="81"/>
      <c r="G47" s="249"/>
      <c r="H47" s="192"/>
      <c r="I47" s="281" t="str">
        <f t="shared" si="13"/>
        <v/>
      </c>
      <c r="J47" s="28"/>
      <c r="K47" s="29"/>
      <c r="L47" s="22">
        <f t="shared" si="6"/>
        <v>0</v>
      </c>
      <c r="M47" s="29"/>
      <c r="N47" s="29"/>
      <c r="O47" s="29"/>
      <c r="P47" s="29"/>
      <c r="Q47" s="29"/>
      <c r="R47" s="24">
        <f t="shared" si="7"/>
        <v>0</v>
      </c>
      <c r="S47" s="23" t="str">
        <f t="shared" si="8"/>
        <v/>
      </c>
      <c r="T47" s="35"/>
      <c r="U47" s="38">
        <f t="shared" si="9"/>
        <v>0</v>
      </c>
      <c r="V47" s="264" t="str">
        <f t="shared" si="10"/>
        <v/>
      </c>
      <c r="W47" s="130" t="str">
        <f t="shared" si="4"/>
        <v/>
      </c>
      <c r="X47" s="130" t="str">
        <f t="shared" si="14"/>
        <v/>
      </c>
      <c r="Y47" s="130" t="str">
        <f t="shared" si="15"/>
        <v/>
      </c>
      <c r="Z47" s="130" t="str">
        <f t="shared" si="16"/>
        <v/>
      </c>
      <c r="AA47" s="131" t="str">
        <f t="shared" si="17"/>
        <v/>
      </c>
      <c r="AB47" s="195" t="str">
        <f t="shared" si="5"/>
        <v/>
      </c>
      <c r="AC47" s="195" t="str">
        <f t="shared" si="18"/>
        <v/>
      </c>
      <c r="AD47" s="265" t="str">
        <f t="shared" si="11"/>
        <v/>
      </c>
    </row>
    <row r="48" spans="1:30" ht="24.95" customHeight="1" x14ac:dyDescent="0.2">
      <c r="A48" s="330"/>
      <c r="B48" s="331"/>
      <c r="C48" s="332"/>
      <c r="D48" s="266"/>
      <c r="E48" s="284" t="str">
        <f t="shared" si="12"/>
        <v/>
      </c>
      <c r="F48" s="81"/>
      <c r="G48" s="249"/>
      <c r="H48" s="192"/>
      <c r="I48" s="281" t="str">
        <f t="shared" si="13"/>
        <v/>
      </c>
      <c r="J48" s="28"/>
      <c r="K48" s="29"/>
      <c r="L48" s="22">
        <f t="shared" si="6"/>
        <v>0</v>
      </c>
      <c r="M48" s="29"/>
      <c r="N48" s="29"/>
      <c r="O48" s="29"/>
      <c r="P48" s="29"/>
      <c r="Q48" s="29"/>
      <c r="R48" s="24">
        <f t="shared" si="7"/>
        <v>0</v>
      </c>
      <c r="S48" s="23" t="str">
        <f t="shared" si="8"/>
        <v/>
      </c>
      <c r="T48" s="35"/>
      <c r="U48" s="38">
        <f t="shared" si="9"/>
        <v>0</v>
      </c>
      <c r="V48" s="264" t="str">
        <f t="shared" si="10"/>
        <v/>
      </c>
      <c r="W48" s="130" t="str">
        <f t="shared" si="4"/>
        <v/>
      </c>
      <c r="X48" s="130" t="str">
        <f t="shared" si="14"/>
        <v/>
      </c>
      <c r="Y48" s="130" t="str">
        <f t="shared" si="15"/>
        <v/>
      </c>
      <c r="Z48" s="130" t="str">
        <f t="shared" si="16"/>
        <v/>
      </c>
      <c r="AA48" s="131" t="str">
        <f t="shared" si="17"/>
        <v/>
      </c>
      <c r="AB48" s="195" t="str">
        <f t="shared" si="5"/>
        <v/>
      </c>
      <c r="AC48" s="195" t="str">
        <f t="shared" si="18"/>
        <v/>
      </c>
      <c r="AD48" s="265" t="str">
        <f t="shared" si="11"/>
        <v/>
      </c>
    </row>
    <row r="49" spans="1:30" ht="24.95" customHeight="1" x14ac:dyDescent="0.2">
      <c r="A49" s="330"/>
      <c r="B49" s="331"/>
      <c r="C49" s="332"/>
      <c r="D49" s="266"/>
      <c r="E49" s="284" t="str">
        <f t="shared" si="12"/>
        <v/>
      </c>
      <c r="F49" s="81"/>
      <c r="G49" s="249"/>
      <c r="H49" s="192"/>
      <c r="I49" s="281" t="str">
        <f t="shared" si="13"/>
        <v/>
      </c>
      <c r="J49" s="28"/>
      <c r="K49" s="29"/>
      <c r="L49" s="22">
        <f t="shared" si="6"/>
        <v>0</v>
      </c>
      <c r="M49" s="29"/>
      <c r="N49" s="29"/>
      <c r="O49" s="29"/>
      <c r="P49" s="29"/>
      <c r="Q49" s="29"/>
      <c r="R49" s="24">
        <f t="shared" si="7"/>
        <v>0</v>
      </c>
      <c r="S49" s="23" t="str">
        <f t="shared" si="8"/>
        <v/>
      </c>
      <c r="T49" s="35"/>
      <c r="U49" s="38">
        <f t="shared" si="9"/>
        <v>0</v>
      </c>
      <c r="V49" s="264" t="str">
        <f t="shared" si="10"/>
        <v/>
      </c>
      <c r="W49" s="130" t="str">
        <f t="shared" si="4"/>
        <v/>
      </c>
      <c r="X49" s="130" t="str">
        <f t="shared" si="14"/>
        <v/>
      </c>
      <c r="Y49" s="130" t="str">
        <f t="shared" si="15"/>
        <v/>
      </c>
      <c r="Z49" s="130" t="str">
        <f t="shared" si="16"/>
        <v/>
      </c>
      <c r="AA49" s="131" t="str">
        <f t="shared" si="17"/>
        <v/>
      </c>
      <c r="AB49" s="195" t="str">
        <f t="shared" si="5"/>
        <v/>
      </c>
      <c r="AC49" s="195" t="str">
        <f t="shared" si="18"/>
        <v/>
      </c>
      <c r="AD49" s="265" t="str">
        <f t="shared" si="11"/>
        <v/>
      </c>
    </row>
    <row r="50" spans="1:30" ht="24.95" customHeight="1" x14ac:dyDescent="0.2">
      <c r="A50" s="330"/>
      <c r="B50" s="331"/>
      <c r="C50" s="332"/>
      <c r="D50" s="266"/>
      <c r="E50" s="284" t="str">
        <f t="shared" si="12"/>
        <v/>
      </c>
      <c r="F50" s="81"/>
      <c r="G50" s="249"/>
      <c r="H50" s="192"/>
      <c r="I50" s="281" t="str">
        <f t="shared" si="13"/>
        <v/>
      </c>
      <c r="J50" s="28"/>
      <c r="K50" s="29"/>
      <c r="L50" s="22">
        <f t="shared" si="6"/>
        <v>0</v>
      </c>
      <c r="M50" s="29"/>
      <c r="N50" s="29"/>
      <c r="O50" s="29"/>
      <c r="P50" s="29"/>
      <c r="Q50" s="29"/>
      <c r="R50" s="24">
        <f t="shared" si="7"/>
        <v>0</v>
      </c>
      <c r="S50" s="23" t="str">
        <f t="shared" si="8"/>
        <v/>
      </c>
      <c r="T50" s="35"/>
      <c r="U50" s="38">
        <f t="shared" si="9"/>
        <v>0</v>
      </c>
      <c r="V50" s="264" t="str">
        <f t="shared" si="10"/>
        <v/>
      </c>
      <c r="W50" s="130" t="str">
        <f t="shared" si="4"/>
        <v/>
      </c>
      <c r="X50" s="130" t="str">
        <f t="shared" si="14"/>
        <v/>
      </c>
      <c r="Y50" s="130" t="str">
        <f t="shared" si="15"/>
        <v/>
      </c>
      <c r="Z50" s="130" t="str">
        <f t="shared" si="16"/>
        <v/>
      </c>
      <c r="AA50" s="131" t="str">
        <f t="shared" si="17"/>
        <v/>
      </c>
      <c r="AB50" s="195" t="str">
        <f t="shared" si="5"/>
        <v/>
      </c>
      <c r="AC50" s="195" t="str">
        <f t="shared" si="18"/>
        <v/>
      </c>
      <c r="AD50" s="265" t="str">
        <f t="shared" si="11"/>
        <v/>
      </c>
    </row>
    <row r="51" spans="1:30" ht="24.95" customHeight="1" x14ac:dyDescent="0.2">
      <c r="A51" s="330"/>
      <c r="B51" s="331"/>
      <c r="C51" s="332"/>
      <c r="D51" s="266"/>
      <c r="E51" s="284" t="str">
        <f t="shared" si="12"/>
        <v/>
      </c>
      <c r="F51" s="81"/>
      <c r="G51" s="249"/>
      <c r="H51" s="192"/>
      <c r="I51" s="281" t="str">
        <f t="shared" si="13"/>
        <v/>
      </c>
      <c r="J51" s="28"/>
      <c r="K51" s="29"/>
      <c r="L51" s="22">
        <f t="shared" si="6"/>
        <v>0</v>
      </c>
      <c r="M51" s="29"/>
      <c r="N51" s="29"/>
      <c r="O51" s="29"/>
      <c r="P51" s="29"/>
      <c r="Q51" s="29"/>
      <c r="R51" s="24">
        <f t="shared" si="7"/>
        <v>0</v>
      </c>
      <c r="S51" s="23" t="str">
        <f t="shared" si="8"/>
        <v/>
      </c>
      <c r="T51" s="35"/>
      <c r="U51" s="38">
        <f t="shared" si="9"/>
        <v>0</v>
      </c>
      <c r="V51" s="264" t="str">
        <f t="shared" si="10"/>
        <v/>
      </c>
      <c r="W51" s="130" t="str">
        <f t="shared" si="4"/>
        <v/>
      </c>
      <c r="X51" s="130" t="str">
        <f t="shared" si="14"/>
        <v/>
      </c>
      <c r="Y51" s="130" t="str">
        <f t="shared" si="15"/>
        <v/>
      </c>
      <c r="Z51" s="130" t="str">
        <f t="shared" si="16"/>
        <v/>
      </c>
      <c r="AA51" s="131" t="str">
        <f t="shared" si="17"/>
        <v/>
      </c>
      <c r="AB51" s="195" t="str">
        <f t="shared" si="5"/>
        <v/>
      </c>
      <c r="AC51" s="195" t="str">
        <f t="shared" si="18"/>
        <v/>
      </c>
      <c r="AD51" s="265" t="str">
        <f t="shared" si="11"/>
        <v/>
      </c>
    </row>
    <row r="52" spans="1:30" ht="24.95" customHeight="1" x14ac:dyDescent="0.2">
      <c r="A52" s="330"/>
      <c r="B52" s="331"/>
      <c r="C52" s="332"/>
      <c r="D52" s="266"/>
      <c r="E52" s="284" t="str">
        <f t="shared" si="12"/>
        <v/>
      </c>
      <c r="F52" s="81"/>
      <c r="G52" s="249"/>
      <c r="H52" s="192"/>
      <c r="I52" s="281" t="str">
        <f t="shared" si="13"/>
        <v/>
      </c>
      <c r="J52" s="28"/>
      <c r="K52" s="29"/>
      <c r="L52" s="22">
        <f t="shared" si="6"/>
        <v>0</v>
      </c>
      <c r="M52" s="29"/>
      <c r="N52" s="29"/>
      <c r="O52" s="29"/>
      <c r="P52" s="29"/>
      <c r="Q52" s="29"/>
      <c r="R52" s="24">
        <f t="shared" si="7"/>
        <v>0</v>
      </c>
      <c r="S52" s="23" t="str">
        <f t="shared" si="8"/>
        <v/>
      </c>
      <c r="T52" s="35"/>
      <c r="U52" s="38">
        <f t="shared" si="9"/>
        <v>0</v>
      </c>
      <c r="V52" s="264" t="str">
        <f t="shared" si="10"/>
        <v/>
      </c>
      <c r="W52" s="130" t="str">
        <f t="shared" si="4"/>
        <v/>
      </c>
      <c r="X52" s="130" t="str">
        <f t="shared" si="14"/>
        <v/>
      </c>
      <c r="Y52" s="130" t="str">
        <f t="shared" si="15"/>
        <v/>
      </c>
      <c r="Z52" s="130" t="str">
        <f t="shared" si="16"/>
        <v/>
      </c>
      <c r="AA52" s="131" t="str">
        <f t="shared" si="17"/>
        <v/>
      </c>
      <c r="AB52" s="195" t="str">
        <f t="shared" si="5"/>
        <v/>
      </c>
      <c r="AC52" s="195" t="str">
        <f t="shared" si="18"/>
        <v/>
      </c>
      <c r="AD52" s="265" t="str">
        <f t="shared" si="11"/>
        <v/>
      </c>
    </row>
    <row r="53" spans="1:30" ht="24.95" customHeight="1" x14ac:dyDescent="0.2">
      <c r="A53" s="330"/>
      <c r="B53" s="331"/>
      <c r="C53" s="332"/>
      <c r="D53" s="266"/>
      <c r="E53" s="284" t="str">
        <f t="shared" si="12"/>
        <v/>
      </c>
      <c r="F53" s="81"/>
      <c r="G53" s="249"/>
      <c r="H53" s="192"/>
      <c r="I53" s="281" t="str">
        <f t="shared" si="13"/>
        <v/>
      </c>
      <c r="J53" s="28"/>
      <c r="K53" s="29"/>
      <c r="L53" s="22">
        <f t="shared" si="6"/>
        <v>0</v>
      </c>
      <c r="M53" s="29"/>
      <c r="N53" s="29"/>
      <c r="O53" s="29"/>
      <c r="P53" s="29"/>
      <c r="Q53" s="29"/>
      <c r="R53" s="24">
        <f t="shared" si="7"/>
        <v>0</v>
      </c>
      <c r="S53" s="23" t="str">
        <f t="shared" si="8"/>
        <v/>
      </c>
      <c r="T53" s="35"/>
      <c r="U53" s="38">
        <f t="shared" si="9"/>
        <v>0</v>
      </c>
      <c r="V53" s="264" t="str">
        <f t="shared" si="10"/>
        <v/>
      </c>
      <c r="W53" s="130" t="str">
        <f t="shared" si="4"/>
        <v/>
      </c>
      <c r="X53" s="130" t="str">
        <f t="shared" si="14"/>
        <v/>
      </c>
      <c r="Y53" s="130" t="str">
        <f t="shared" si="15"/>
        <v/>
      </c>
      <c r="Z53" s="130" t="str">
        <f t="shared" si="16"/>
        <v/>
      </c>
      <c r="AA53" s="131" t="str">
        <f t="shared" si="17"/>
        <v/>
      </c>
      <c r="AB53" s="195" t="str">
        <f t="shared" si="5"/>
        <v/>
      </c>
      <c r="AC53" s="195" t="str">
        <f t="shared" si="18"/>
        <v/>
      </c>
      <c r="AD53" s="265" t="str">
        <f t="shared" si="11"/>
        <v/>
      </c>
    </row>
    <row r="54" spans="1:30" ht="24.95" customHeight="1" x14ac:dyDescent="0.2">
      <c r="A54" s="330"/>
      <c r="B54" s="331"/>
      <c r="C54" s="332"/>
      <c r="D54" s="266"/>
      <c r="E54" s="284" t="str">
        <f t="shared" si="12"/>
        <v/>
      </c>
      <c r="F54" s="81"/>
      <c r="G54" s="249"/>
      <c r="H54" s="192"/>
      <c r="I54" s="281" t="str">
        <f t="shared" si="13"/>
        <v/>
      </c>
      <c r="J54" s="28"/>
      <c r="K54" s="29"/>
      <c r="L54" s="22">
        <f t="shared" si="6"/>
        <v>0</v>
      </c>
      <c r="M54" s="29"/>
      <c r="N54" s="29"/>
      <c r="O54" s="29"/>
      <c r="P54" s="29"/>
      <c r="Q54" s="29"/>
      <c r="R54" s="24">
        <f t="shared" si="7"/>
        <v>0</v>
      </c>
      <c r="S54" s="23" t="str">
        <f t="shared" si="8"/>
        <v/>
      </c>
      <c r="T54" s="35"/>
      <c r="U54" s="38">
        <f t="shared" si="9"/>
        <v>0</v>
      </c>
      <c r="V54" s="264" t="str">
        <f t="shared" si="10"/>
        <v/>
      </c>
      <c r="W54" s="130" t="str">
        <f t="shared" si="4"/>
        <v/>
      </c>
      <c r="X54" s="130" t="str">
        <f t="shared" si="14"/>
        <v/>
      </c>
      <c r="Y54" s="130" t="str">
        <f t="shared" si="15"/>
        <v/>
      </c>
      <c r="Z54" s="130" t="str">
        <f t="shared" si="16"/>
        <v/>
      </c>
      <c r="AA54" s="131" t="str">
        <f t="shared" si="17"/>
        <v/>
      </c>
      <c r="AB54" s="195" t="str">
        <f t="shared" si="5"/>
        <v/>
      </c>
      <c r="AC54" s="195" t="str">
        <f t="shared" si="18"/>
        <v/>
      </c>
      <c r="AD54" s="265" t="str">
        <f t="shared" si="11"/>
        <v/>
      </c>
    </row>
    <row r="55" spans="1:30" ht="24.95" customHeight="1" x14ac:dyDescent="0.2">
      <c r="A55" s="330"/>
      <c r="B55" s="331"/>
      <c r="C55" s="332"/>
      <c r="D55" s="266"/>
      <c r="E55" s="284" t="str">
        <f t="shared" si="12"/>
        <v/>
      </c>
      <c r="F55" s="81"/>
      <c r="G55" s="249"/>
      <c r="H55" s="192"/>
      <c r="I55" s="281" t="str">
        <f t="shared" si="13"/>
        <v/>
      </c>
      <c r="J55" s="28"/>
      <c r="K55" s="29"/>
      <c r="L55" s="22">
        <f t="shared" si="6"/>
        <v>0</v>
      </c>
      <c r="M55" s="29"/>
      <c r="N55" s="29"/>
      <c r="O55" s="29"/>
      <c r="P55" s="29"/>
      <c r="Q55" s="29"/>
      <c r="R55" s="24">
        <f t="shared" si="7"/>
        <v>0</v>
      </c>
      <c r="S55" s="23" t="str">
        <f t="shared" si="8"/>
        <v/>
      </c>
      <c r="T55" s="35"/>
      <c r="U55" s="38">
        <f t="shared" si="9"/>
        <v>0</v>
      </c>
      <c r="V55" s="264" t="str">
        <f t="shared" si="10"/>
        <v/>
      </c>
      <c r="W55" s="130" t="str">
        <f t="shared" si="4"/>
        <v/>
      </c>
      <c r="X55" s="130" t="str">
        <f t="shared" si="14"/>
        <v/>
      </c>
      <c r="Y55" s="130" t="str">
        <f t="shared" si="15"/>
        <v/>
      </c>
      <c r="Z55" s="130" t="str">
        <f t="shared" si="16"/>
        <v/>
      </c>
      <c r="AA55" s="131" t="str">
        <f t="shared" si="17"/>
        <v/>
      </c>
      <c r="AB55" s="195" t="str">
        <f t="shared" si="5"/>
        <v/>
      </c>
      <c r="AC55" s="195" t="str">
        <f t="shared" si="18"/>
        <v/>
      </c>
      <c r="AD55" s="265" t="str">
        <f t="shared" si="11"/>
        <v/>
      </c>
    </row>
    <row r="56" spans="1:30" ht="24.95" customHeight="1" x14ac:dyDescent="0.2">
      <c r="A56" s="330"/>
      <c r="B56" s="331"/>
      <c r="C56" s="332"/>
      <c r="D56" s="266"/>
      <c r="E56" s="284" t="str">
        <f t="shared" si="12"/>
        <v/>
      </c>
      <c r="F56" s="81"/>
      <c r="G56" s="249"/>
      <c r="H56" s="192"/>
      <c r="I56" s="281" t="str">
        <f t="shared" si="13"/>
        <v/>
      </c>
      <c r="J56" s="28"/>
      <c r="K56" s="29"/>
      <c r="L56" s="22">
        <f t="shared" si="6"/>
        <v>0</v>
      </c>
      <c r="M56" s="29"/>
      <c r="N56" s="29"/>
      <c r="O56" s="29"/>
      <c r="P56" s="29"/>
      <c r="Q56" s="29"/>
      <c r="R56" s="24">
        <f t="shared" si="7"/>
        <v>0</v>
      </c>
      <c r="S56" s="23" t="str">
        <f t="shared" si="8"/>
        <v/>
      </c>
      <c r="T56" s="35"/>
      <c r="U56" s="38">
        <f t="shared" si="9"/>
        <v>0</v>
      </c>
      <c r="V56" s="264" t="str">
        <f t="shared" si="10"/>
        <v/>
      </c>
      <c r="W56" s="130" t="str">
        <f t="shared" si="4"/>
        <v/>
      </c>
      <c r="X56" s="130" t="str">
        <f t="shared" si="14"/>
        <v/>
      </c>
      <c r="Y56" s="130" t="str">
        <f t="shared" si="15"/>
        <v/>
      </c>
      <c r="Z56" s="130" t="str">
        <f t="shared" si="16"/>
        <v/>
      </c>
      <c r="AA56" s="131" t="str">
        <f t="shared" si="17"/>
        <v/>
      </c>
      <c r="AB56" s="195" t="str">
        <f t="shared" si="5"/>
        <v/>
      </c>
      <c r="AC56" s="195" t="str">
        <f t="shared" si="18"/>
        <v/>
      </c>
      <c r="AD56" s="265" t="str">
        <f t="shared" si="11"/>
        <v/>
      </c>
    </row>
    <row r="57" spans="1:30" ht="24.95" customHeight="1" x14ac:dyDescent="0.2">
      <c r="A57" s="330"/>
      <c r="B57" s="331"/>
      <c r="C57" s="332"/>
      <c r="D57" s="266"/>
      <c r="E57" s="284" t="str">
        <f t="shared" si="12"/>
        <v/>
      </c>
      <c r="F57" s="81"/>
      <c r="G57" s="249"/>
      <c r="H57" s="192"/>
      <c r="I57" s="281" t="str">
        <f t="shared" si="13"/>
        <v/>
      </c>
      <c r="J57" s="28"/>
      <c r="K57" s="29"/>
      <c r="L57" s="22">
        <f t="shared" si="6"/>
        <v>0</v>
      </c>
      <c r="M57" s="29"/>
      <c r="N57" s="29"/>
      <c r="O57" s="29"/>
      <c r="P57" s="29"/>
      <c r="Q57" s="29"/>
      <c r="R57" s="24">
        <f t="shared" si="7"/>
        <v>0</v>
      </c>
      <c r="S57" s="23" t="str">
        <f t="shared" si="8"/>
        <v/>
      </c>
      <c r="T57" s="35"/>
      <c r="U57" s="38">
        <f t="shared" si="9"/>
        <v>0</v>
      </c>
      <c r="V57" s="264" t="str">
        <f t="shared" si="10"/>
        <v/>
      </c>
      <c r="W57" s="130" t="str">
        <f t="shared" si="4"/>
        <v/>
      </c>
      <c r="X57" s="130" t="str">
        <f t="shared" si="14"/>
        <v/>
      </c>
      <c r="Y57" s="130" t="str">
        <f t="shared" si="15"/>
        <v/>
      </c>
      <c r="Z57" s="130" t="str">
        <f t="shared" si="16"/>
        <v/>
      </c>
      <c r="AA57" s="131" t="str">
        <f t="shared" si="17"/>
        <v/>
      </c>
      <c r="AB57" s="195" t="str">
        <f t="shared" si="5"/>
        <v/>
      </c>
      <c r="AC57" s="195" t="str">
        <f t="shared" si="18"/>
        <v/>
      </c>
      <c r="AD57" s="265" t="str">
        <f t="shared" si="11"/>
        <v/>
      </c>
    </row>
    <row r="58" spans="1:30" ht="24.95" customHeight="1" x14ac:dyDescent="0.2">
      <c r="A58" s="330"/>
      <c r="B58" s="331"/>
      <c r="C58" s="332"/>
      <c r="D58" s="266"/>
      <c r="E58" s="284" t="str">
        <f t="shared" si="12"/>
        <v/>
      </c>
      <c r="F58" s="81"/>
      <c r="G58" s="249"/>
      <c r="H58" s="192"/>
      <c r="I58" s="281" t="str">
        <f t="shared" si="13"/>
        <v/>
      </c>
      <c r="J58" s="28"/>
      <c r="K58" s="29"/>
      <c r="L58" s="22">
        <f t="shared" si="6"/>
        <v>0</v>
      </c>
      <c r="M58" s="29"/>
      <c r="N58" s="29"/>
      <c r="O58" s="29"/>
      <c r="P58" s="29"/>
      <c r="Q58" s="29"/>
      <c r="R58" s="24">
        <f t="shared" si="7"/>
        <v>0</v>
      </c>
      <c r="S58" s="23" t="str">
        <f t="shared" si="8"/>
        <v/>
      </c>
      <c r="T58" s="35"/>
      <c r="U58" s="38">
        <f t="shared" si="9"/>
        <v>0</v>
      </c>
      <c r="V58" s="264" t="str">
        <f t="shared" si="10"/>
        <v/>
      </c>
      <c r="W58" s="130" t="str">
        <f t="shared" si="4"/>
        <v/>
      </c>
      <c r="X58" s="130" t="str">
        <f t="shared" si="14"/>
        <v/>
      </c>
      <c r="Y58" s="130" t="str">
        <f t="shared" si="15"/>
        <v/>
      </c>
      <c r="Z58" s="130" t="str">
        <f t="shared" si="16"/>
        <v/>
      </c>
      <c r="AA58" s="131" t="str">
        <f t="shared" si="17"/>
        <v/>
      </c>
      <c r="AB58" s="195" t="str">
        <f t="shared" si="5"/>
        <v/>
      </c>
      <c r="AC58" s="195" t="str">
        <f t="shared" si="18"/>
        <v/>
      </c>
      <c r="AD58" s="265" t="str">
        <f t="shared" si="11"/>
        <v/>
      </c>
    </row>
    <row r="59" spans="1:30" ht="24.95" customHeight="1" x14ac:dyDescent="0.2">
      <c r="A59" s="330"/>
      <c r="B59" s="331"/>
      <c r="C59" s="332"/>
      <c r="D59" s="266"/>
      <c r="E59" s="284" t="str">
        <f t="shared" si="12"/>
        <v/>
      </c>
      <c r="F59" s="81"/>
      <c r="G59" s="249"/>
      <c r="H59" s="192"/>
      <c r="I59" s="281" t="str">
        <f t="shared" si="13"/>
        <v/>
      </c>
      <c r="J59" s="28"/>
      <c r="K59" s="29"/>
      <c r="L59" s="22">
        <f t="shared" si="6"/>
        <v>0</v>
      </c>
      <c r="M59" s="29"/>
      <c r="N59" s="29"/>
      <c r="O59" s="29"/>
      <c r="P59" s="29"/>
      <c r="Q59" s="29"/>
      <c r="R59" s="24">
        <f t="shared" si="7"/>
        <v>0</v>
      </c>
      <c r="S59" s="23" t="str">
        <f t="shared" si="8"/>
        <v/>
      </c>
      <c r="T59" s="35"/>
      <c r="U59" s="38">
        <f t="shared" si="9"/>
        <v>0</v>
      </c>
      <c r="V59" s="264" t="str">
        <f t="shared" si="10"/>
        <v/>
      </c>
      <c r="W59" s="130" t="str">
        <f t="shared" si="4"/>
        <v/>
      </c>
      <c r="X59" s="130" t="str">
        <f t="shared" si="14"/>
        <v/>
      </c>
      <c r="Y59" s="130" t="str">
        <f t="shared" si="15"/>
        <v/>
      </c>
      <c r="Z59" s="130" t="str">
        <f t="shared" si="16"/>
        <v/>
      </c>
      <c r="AA59" s="131" t="str">
        <f t="shared" si="17"/>
        <v/>
      </c>
      <c r="AB59" s="195" t="str">
        <f t="shared" si="5"/>
        <v/>
      </c>
      <c r="AC59" s="195" t="str">
        <f t="shared" si="18"/>
        <v/>
      </c>
      <c r="AD59" s="265" t="str">
        <f t="shared" si="11"/>
        <v/>
      </c>
    </row>
    <row r="60" spans="1:30" ht="24.95" customHeight="1" x14ac:dyDescent="0.2">
      <c r="A60" s="330"/>
      <c r="B60" s="331"/>
      <c r="C60" s="332"/>
      <c r="D60" s="266"/>
      <c r="E60" s="284" t="str">
        <f t="shared" si="12"/>
        <v/>
      </c>
      <c r="F60" s="81"/>
      <c r="G60" s="249"/>
      <c r="H60" s="192"/>
      <c r="I60" s="281" t="str">
        <f t="shared" si="13"/>
        <v/>
      </c>
      <c r="J60" s="28"/>
      <c r="K60" s="29"/>
      <c r="L60" s="22">
        <f t="shared" si="6"/>
        <v>0</v>
      </c>
      <c r="M60" s="29"/>
      <c r="N60" s="29"/>
      <c r="O60" s="29"/>
      <c r="P60" s="29"/>
      <c r="Q60" s="29"/>
      <c r="R60" s="24">
        <f t="shared" si="7"/>
        <v>0</v>
      </c>
      <c r="S60" s="23" t="str">
        <f t="shared" si="8"/>
        <v/>
      </c>
      <c r="T60" s="35"/>
      <c r="U60" s="38">
        <f t="shared" si="9"/>
        <v>0</v>
      </c>
      <c r="V60" s="264" t="str">
        <f t="shared" si="10"/>
        <v/>
      </c>
      <c r="W60" s="130" t="str">
        <f t="shared" si="4"/>
        <v/>
      </c>
      <c r="X60" s="130" t="str">
        <f t="shared" si="14"/>
        <v/>
      </c>
      <c r="Y60" s="130" t="str">
        <f t="shared" si="15"/>
        <v/>
      </c>
      <c r="Z60" s="130" t="str">
        <f t="shared" si="16"/>
        <v/>
      </c>
      <c r="AA60" s="131" t="str">
        <f t="shared" si="17"/>
        <v/>
      </c>
      <c r="AB60" s="195" t="str">
        <f t="shared" si="5"/>
        <v/>
      </c>
      <c r="AC60" s="195" t="str">
        <f t="shared" si="18"/>
        <v/>
      </c>
      <c r="AD60" s="265" t="str">
        <f t="shared" si="11"/>
        <v/>
      </c>
    </row>
    <row r="61" spans="1:30" ht="24.95" customHeight="1" x14ac:dyDescent="0.2">
      <c r="A61" s="330"/>
      <c r="B61" s="331"/>
      <c r="C61" s="332"/>
      <c r="D61" s="266"/>
      <c r="E61" s="284" t="str">
        <f t="shared" si="12"/>
        <v/>
      </c>
      <c r="F61" s="81"/>
      <c r="G61" s="249"/>
      <c r="H61" s="192"/>
      <c r="I61" s="281" t="str">
        <f t="shared" si="13"/>
        <v/>
      </c>
      <c r="J61" s="28"/>
      <c r="K61" s="29"/>
      <c r="L61" s="22">
        <f t="shared" si="6"/>
        <v>0</v>
      </c>
      <c r="M61" s="29"/>
      <c r="N61" s="29"/>
      <c r="O61" s="29"/>
      <c r="P61" s="29"/>
      <c r="Q61" s="29"/>
      <c r="R61" s="24">
        <f t="shared" si="7"/>
        <v>0</v>
      </c>
      <c r="S61" s="23" t="str">
        <f t="shared" si="8"/>
        <v/>
      </c>
      <c r="T61" s="35"/>
      <c r="U61" s="38">
        <f t="shared" si="9"/>
        <v>0</v>
      </c>
      <c r="V61" s="264" t="str">
        <f t="shared" si="10"/>
        <v/>
      </c>
      <c r="W61" s="130" t="str">
        <f t="shared" si="4"/>
        <v/>
      </c>
      <c r="X61" s="130" t="str">
        <f t="shared" si="14"/>
        <v/>
      </c>
      <c r="Y61" s="130" t="str">
        <f t="shared" si="15"/>
        <v/>
      </c>
      <c r="Z61" s="130" t="str">
        <f t="shared" si="16"/>
        <v/>
      </c>
      <c r="AA61" s="131" t="str">
        <f t="shared" si="17"/>
        <v/>
      </c>
      <c r="AB61" s="195" t="str">
        <f t="shared" si="5"/>
        <v/>
      </c>
      <c r="AC61" s="195" t="str">
        <f t="shared" si="18"/>
        <v/>
      </c>
      <c r="AD61" s="265" t="str">
        <f t="shared" si="11"/>
        <v/>
      </c>
    </row>
    <row r="62" spans="1:30" ht="24.95" customHeight="1" x14ac:dyDescent="0.2">
      <c r="A62" s="330"/>
      <c r="B62" s="331"/>
      <c r="C62" s="332"/>
      <c r="D62" s="266"/>
      <c r="E62" s="284" t="str">
        <f t="shared" si="12"/>
        <v/>
      </c>
      <c r="F62" s="81"/>
      <c r="G62" s="249"/>
      <c r="H62" s="192"/>
      <c r="I62" s="281" t="str">
        <f t="shared" si="13"/>
        <v/>
      </c>
      <c r="J62" s="28"/>
      <c r="K62" s="29"/>
      <c r="L62" s="22">
        <f t="shared" si="6"/>
        <v>0</v>
      </c>
      <c r="M62" s="29"/>
      <c r="N62" s="29"/>
      <c r="O62" s="29"/>
      <c r="P62" s="29"/>
      <c r="Q62" s="29"/>
      <c r="R62" s="24">
        <f t="shared" si="7"/>
        <v>0</v>
      </c>
      <c r="S62" s="23" t="str">
        <f t="shared" si="8"/>
        <v/>
      </c>
      <c r="T62" s="35"/>
      <c r="U62" s="38">
        <f t="shared" si="9"/>
        <v>0</v>
      </c>
      <c r="V62" s="264" t="str">
        <f t="shared" si="10"/>
        <v/>
      </c>
      <c r="W62" s="130" t="str">
        <f t="shared" ref="W62:W93" si="19">IF(AND(L62&gt;0,F62="4.2",OR(D62="",E62="",G62="",I62="",H62&lt;&gt;"")),"nekorektne zadané údaje",IF(AND(L62&gt;0,F62="4.1",OR(D62="",E62="",I62="",G62&lt;&gt;"",H62&lt;&gt;"")),"nekorektne zadané údaje",IF(AND(L62&gt;0,F62="16.4",OR(D62="",E62="",I62="",G62="",H62="")),"nekorektne zadané údaje",IF(AND(L62&gt;0,F62=""),"nekorektne zadané údaje",IF(AND(L62&gt;0,F62="4.2",E62="menej rozvinuté regióny",OR(G62="výstup mimo prílohy I. ZFEU - Bratislavský kraj",G62="výstup na prílohe I. ZFEU ostatné regióny (Bratislavský kraj)")),"nekorektne zadané údaje",IF(AND(L62&gt;0,F62="4.2",E62="ostatné regióny",OR(G62="výstup na prílohe I. ZFEU menej rozvinuté regióny",G62="výstup mimo prílohy I. ZFEU - PO, KE, BB, ZA kraj",G62="výstup mimo prílohy I. ZFEU - TN, NR, TT kraj")),"nekorektne zadané údaje",IF(AND(L62&gt;0,F62="16.4",E62="menej rozvinuté regióny",OR(G62="výstup mimo prílohy I. ZFEU - Bratislavský kraj",G62="výstup na prílohe I. ZFEU ostatné regióny (Bratislavský kraj)")),"nekorektne zadané údaje",IF(AND(L62&gt;0,F62="16.4",E62="ostatné regióny",OR(G62="výstup na prílohe I. ZFEU menej rozvinuté regióny",G62="výstup mimo prílohy I. ZFEU - PO, KE, BB, ZA kraj",G62="výstup mimo prílohy I. ZFEU - TN, NR, TT kraj")),"nekorektne zadané údaje",IF(L62=0,"","")))))))))</f>
        <v/>
      </c>
      <c r="X62" s="130" t="str">
        <f t="shared" si="14"/>
        <v/>
      </c>
      <c r="Y62" s="130" t="str">
        <f t="shared" si="15"/>
        <v/>
      </c>
      <c r="Z62" s="130" t="str">
        <f t="shared" si="16"/>
        <v/>
      </c>
      <c r="AA62" s="131" t="str">
        <f t="shared" si="17"/>
        <v/>
      </c>
      <c r="AB62" s="195" t="str">
        <f t="shared" ref="AB62:AB93" si="20">IF(F62="4.1","",IF(AND(F62="4.2",E62="menej rozvinuté regióny"),"MRR",IF(AND(F62="4.2",E62="ostatné regióny"),"ine_regiony",IF(AND(F62="16.4",E62="menej rozvinuté regióny"),"MRR",IF(AND(F62="16.4",E62="ostatné regióny"),"ine_regiony","")))))</f>
        <v/>
      </c>
      <c r="AC62" s="195" t="str">
        <f t="shared" si="18"/>
        <v/>
      </c>
      <c r="AD62" s="265" t="str">
        <f t="shared" si="11"/>
        <v/>
      </c>
    </row>
    <row r="63" spans="1:30" ht="24.95" customHeight="1" x14ac:dyDescent="0.2">
      <c r="A63" s="330"/>
      <c r="B63" s="331"/>
      <c r="C63" s="332"/>
      <c r="D63" s="266"/>
      <c r="E63" s="284" t="str">
        <f t="shared" si="12"/>
        <v/>
      </c>
      <c r="F63" s="81"/>
      <c r="G63" s="249"/>
      <c r="H63" s="192"/>
      <c r="I63" s="281" t="str">
        <f t="shared" si="13"/>
        <v/>
      </c>
      <c r="J63" s="28"/>
      <c r="K63" s="29"/>
      <c r="L63" s="22">
        <f t="shared" si="6"/>
        <v>0</v>
      </c>
      <c r="M63" s="29"/>
      <c r="N63" s="29"/>
      <c r="O63" s="29"/>
      <c r="P63" s="29"/>
      <c r="Q63" s="29"/>
      <c r="R63" s="24">
        <f t="shared" si="7"/>
        <v>0</v>
      </c>
      <c r="S63" s="23" t="str">
        <f t="shared" si="8"/>
        <v/>
      </c>
      <c r="T63" s="35"/>
      <c r="U63" s="38">
        <f t="shared" si="9"/>
        <v>0</v>
      </c>
      <c r="V63" s="264" t="str">
        <f t="shared" si="10"/>
        <v/>
      </c>
      <c r="W63" s="130" t="str">
        <f t="shared" si="19"/>
        <v/>
      </c>
      <c r="X63" s="130" t="str">
        <f t="shared" si="14"/>
        <v/>
      </c>
      <c r="Y63" s="130" t="str">
        <f t="shared" si="15"/>
        <v/>
      </c>
      <c r="Z63" s="130" t="str">
        <f t="shared" si="16"/>
        <v/>
      </c>
      <c r="AA63" s="131" t="str">
        <f t="shared" si="17"/>
        <v/>
      </c>
      <c r="AB63" s="195" t="str">
        <f t="shared" si="20"/>
        <v/>
      </c>
      <c r="AC63" s="195" t="str">
        <f t="shared" si="18"/>
        <v/>
      </c>
      <c r="AD63" s="265" t="str">
        <f t="shared" si="11"/>
        <v/>
      </c>
    </row>
    <row r="64" spans="1:30" ht="24.95" customHeight="1" x14ac:dyDescent="0.2">
      <c r="A64" s="330"/>
      <c r="B64" s="331"/>
      <c r="C64" s="332"/>
      <c r="D64" s="266"/>
      <c r="E64" s="284" t="str">
        <f t="shared" si="12"/>
        <v/>
      </c>
      <c r="F64" s="81"/>
      <c r="G64" s="249"/>
      <c r="H64" s="192"/>
      <c r="I64" s="281" t="str">
        <f t="shared" si="13"/>
        <v/>
      </c>
      <c r="J64" s="28"/>
      <c r="K64" s="29"/>
      <c r="L64" s="22">
        <f t="shared" si="6"/>
        <v>0</v>
      </c>
      <c r="M64" s="29"/>
      <c r="N64" s="29"/>
      <c r="O64" s="29"/>
      <c r="P64" s="29"/>
      <c r="Q64" s="29"/>
      <c r="R64" s="24">
        <f t="shared" si="7"/>
        <v>0</v>
      </c>
      <c r="S64" s="23" t="str">
        <f t="shared" si="8"/>
        <v/>
      </c>
      <c r="T64" s="35"/>
      <c r="U64" s="38">
        <f t="shared" si="9"/>
        <v>0</v>
      </c>
      <c r="V64" s="264" t="str">
        <f t="shared" si="10"/>
        <v/>
      </c>
      <c r="W64" s="130" t="str">
        <f t="shared" si="19"/>
        <v/>
      </c>
      <c r="X64" s="130" t="str">
        <f t="shared" si="14"/>
        <v/>
      </c>
      <c r="Y64" s="130" t="str">
        <f t="shared" si="15"/>
        <v/>
      </c>
      <c r="Z64" s="130" t="str">
        <f t="shared" si="16"/>
        <v/>
      </c>
      <c r="AA64" s="131" t="str">
        <f t="shared" si="17"/>
        <v/>
      </c>
      <c r="AB64" s="195" t="str">
        <f t="shared" si="20"/>
        <v/>
      </c>
      <c r="AC64" s="195" t="str">
        <f t="shared" si="18"/>
        <v/>
      </c>
      <c r="AD64" s="265" t="str">
        <f t="shared" si="11"/>
        <v/>
      </c>
    </row>
    <row r="65" spans="1:30" ht="24.95" customHeight="1" x14ac:dyDescent="0.2">
      <c r="A65" s="330"/>
      <c r="B65" s="331"/>
      <c r="C65" s="332"/>
      <c r="D65" s="266"/>
      <c r="E65" s="284" t="str">
        <f t="shared" si="12"/>
        <v/>
      </c>
      <c r="F65" s="81"/>
      <c r="G65" s="249"/>
      <c r="H65" s="192"/>
      <c r="I65" s="281" t="str">
        <f t="shared" si="13"/>
        <v/>
      </c>
      <c r="J65" s="28"/>
      <c r="K65" s="29"/>
      <c r="L65" s="22">
        <f t="shared" si="6"/>
        <v>0</v>
      </c>
      <c r="M65" s="29"/>
      <c r="N65" s="29"/>
      <c r="O65" s="29"/>
      <c r="P65" s="29"/>
      <c r="Q65" s="29"/>
      <c r="R65" s="24">
        <f t="shared" si="7"/>
        <v>0</v>
      </c>
      <c r="S65" s="23" t="str">
        <f t="shared" si="8"/>
        <v/>
      </c>
      <c r="T65" s="35"/>
      <c r="U65" s="38">
        <f t="shared" si="9"/>
        <v>0</v>
      </c>
      <c r="V65" s="264" t="str">
        <f t="shared" si="10"/>
        <v/>
      </c>
      <c r="W65" s="130" t="str">
        <f t="shared" si="19"/>
        <v/>
      </c>
      <c r="X65" s="130" t="str">
        <f t="shared" si="14"/>
        <v/>
      </c>
      <c r="Y65" s="130" t="str">
        <f t="shared" si="15"/>
        <v/>
      </c>
      <c r="Z65" s="130" t="str">
        <f t="shared" si="16"/>
        <v/>
      </c>
      <c r="AA65" s="131" t="str">
        <f t="shared" si="17"/>
        <v/>
      </c>
      <c r="AB65" s="195" t="str">
        <f t="shared" si="20"/>
        <v/>
      </c>
      <c r="AC65" s="195" t="str">
        <f t="shared" si="18"/>
        <v/>
      </c>
      <c r="AD65" s="265" t="str">
        <f t="shared" si="11"/>
        <v/>
      </c>
    </row>
    <row r="66" spans="1:30" ht="24.95" customHeight="1" x14ac:dyDescent="0.2">
      <c r="A66" s="330"/>
      <c r="B66" s="331"/>
      <c r="C66" s="332"/>
      <c r="D66" s="266"/>
      <c r="E66" s="284" t="str">
        <f t="shared" si="12"/>
        <v/>
      </c>
      <c r="F66" s="81"/>
      <c r="G66" s="249"/>
      <c r="H66" s="192"/>
      <c r="I66" s="281" t="str">
        <f t="shared" si="13"/>
        <v/>
      </c>
      <c r="J66" s="28"/>
      <c r="K66" s="29"/>
      <c r="L66" s="22">
        <f t="shared" si="6"/>
        <v>0</v>
      </c>
      <c r="M66" s="29"/>
      <c r="N66" s="29"/>
      <c r="O66" s="29"/>
      <c r="P66" s="29"/>
      <c r="Q66" s="29"/>
      <c r="R66" s="24">
        <f t="shared" si="7"/>
        <v>0</v>
      </c>
      <c r="S66" s="23" t="str">
        <f t="shared" si="8"/>
        <v/>
      </c>
      <c r="T66" s="35"/>
      <c r="U66" s="38">
        <f t="shared" si="9"/>
        <v>0</v>
      </c>
      <c r="V66" s="264" t="str">
        <f t="shared" si="10"/>
        <v/>
      </c>
      <c r="W66" s="130" t="str">
        <f t="shared" si="19"/>
        <v/>
      </c>
      <c r="X66" s="130" t="str">
        <f t="shared" si="14"/>
        <v/>
      </c>
      <c r="Y66" s="130" t="str">
        <f t="shared" si="15"/>
        <v/>
      </c>
      <c r="Z66" s="130" t="str">
        <f t="shared" si="16"/>
        <v/>
      </c>
      <c r="AA66" s="131" t="str">
        <f t="shared" si="17"/>
        <v/>
      </c>
      <c r="AB66" s="195" t="str">
        <f t="shared" si="20"/>
        <v/>
      </c>
      <c r="AC66" s="195" t="str">
        <f t="shared" si="18"/>
        <v/>
      </c>
      <c r="AD66" s="265" t="str">
        <f t="shared" si="11"/>
        <v/>
      </c>
    </row>
    <row r="67" spans="1:30" ht="24.95" customHeight="1" x14ac:dyDescent="0.2">
      <c r="A67" s="330"/>
      <c r="B67" s="331"/>
      <c r="C67" s="332"/>
      <c r="D67" s="266"/>
      <c r="E67" s="284" t="str">
        <f t="shared" si="12"/>
        <v/>
      </c>
      <c r="F67" s="81"/>
      <c r="G67" s="249"/>
      <c r="H67" s="192"/>
      <c r="I67" s="281" t="str">
        <f t="shared" si="13"/>
        <v/>
      </c>
      <c r="J67" s="28"/>
      <c r="K67" s="29"/>
      <c r="L67" s="22">
        <f t="shared" si="6"/>
        <v>0</v>
      </c>
      <c r="M67" s="29"/>
      <c r="N67" s="29"/>
      <c r="O67" s="29"/>
      <c r="P67" s="29"/>
      <c r="Q67" s="29"/>
      <c r="R67" s="24">
        <f t="shared" si="7"/>
        <v>0</v>
      </c>
      <c r="S67" s="23" t="str">
        <f t="shared" si="8"/>
        <v/>
      </c>
      <c r="T67" s="35"/>
      <c r="U67" s="38">
        <f t="shared" si="9"/>
        <v>0</v>
      </c>
      <c r="V67" s="264" t="str">
        <f t="shared" si="10"/>
        <v/>
      </c>
      <c r="W67" s="130" t="str">
        <f t="shared" si="19"/>
        <v/>
      </c>
      <c r="X67" s="130" t="str">
        <f t="shared" si="14"/>
        <v/>
      </c>
      <c r="Y67" s="130" t="str">
        <f t="shared" si="15"/>
        <v/>
      </c>
      <c r="Z67" s="130" t="str">
        <f t="shared" si="16"/>
        <v/>
      </c>
      <c r="AA67" s="131" t="str">
        <f t="shared" si="17"/>
        <v/>
      </c>
      <c r="AB67" s="195" t="str">
        <f t="shared" si="20"/>
        <v/>
      </c>
      <c r="AC67" s="195" t="str">
        <f t="shared" si="18"/>
        <v/>
      </c>
      <c r="AD67" s="265" t="str">
        <f t="shared" si="11"/>
        <v/>
      </c>
    </row>
    <row r="68" spans="1:30" ht="24.95" customHeight="1" x14ac:dyDescent="0.2">
      <c r="A68" s="330"/>
      <c r="B68" s="331"/>
      <c r="C68" s="332"/>
      <c r="D68" s="266"/>
      <c r="E68" s="284" t="str">
        <f t="shared" si="12"/>
        <v/>
      </c>
      <c r="F68" s="81"/>
      <c r="G68" s="249"/>
      <c r="H68" s="192"/>
      <c r="I68" s="281" t="str">
        <f t="shared" si="13"/>
        <v/>
      </c>
      <c r="J68" s="28"/>
      <c r="K68" s="29"/>
      <c r="L68" s="22">
        <f t="shared" si="6"/>
        <v>0</v>
      </c>
      <c r="M68" s="29"/>
      <c r="N68" s="29"/>
      <c r="O68" s="29"/>
      <c r="P68" s="29"/>
      <c r="Q68" s="29"/>
      <c r="R68" s="24">
        <f t="shared" si="7"/>
        <v>0</v>
      </c>
      <c r="S68" s="23" t="str">
        <f t="shared" si="8"/>
        <v/>
      </c>
      <c r="T68" s="35"/>
      <c r="U68" s="38">
        <f t="shared" si="9"/>
        <v>0</v>
      </c>
      <c r="V68" s="264" t="str">
        <f t="shared" si="10"/>
        <v/>
      </c>
      <c r="W68" s="130" t="str">
        <f t="shared" si="19"/>
        <v/>
      </c>
      <c r="X68" s="130" t="str">
        <f t="shared" si="14"/>
        <v/>
      </c>
      <c r="Y68" s="130" t="str">
        <f t="shared" si="15"/>
        <v/>
      </c>
      <c r="Z68" s="130" t="str">
        <f t="shared" si="16"/>
        <v/>
      </c>
      <c r="AA68" s="131" t="str">
        <f t="shared" si="17"/>
        <v/>
      </c>
      <c r="AB68" s="195" t="str">
        <f t="shared" si="20"/>
        <v/>
      </c>
      <c r="AC68" s="195" t="str">
        <f t="shared" si="18"/>
        <v/>
      </c>
      <c r="AD68" s="265" t="str">
        <f t="shared" si="11"/>
        <v/>
      </c>
    </row>
    <row r="69" spans="1:30" ht="24.95" customHeight="1" x14ac:dyDescent="0.2">
      <c r="A69" s="330"/>
      <c r="B69" s="331"/>
      <c r="C69" s="332"/>
      <c r="D69" s="266"/>
      <c r="E69" s="284" t="str">
        <f t="shared" si="12"/>
        <v/>
      </c>
      <c r="F69" s="81"/>
      <c r="G69" s="249"/>
      <c r="H69" s="192"/>
      <c r="I69" s="281" t="str">
        <f t="shared" si="13"/>
        <v/>
      </c>
      <c r="J69" s="28"/>
      <c r="K69" s="29"/>
      <c r="L69" s="22">
        <f t="shared" si="6"/>
        <v>0</v>
      </c>
      <c r="M69" s="29"/>
      <c r="N69" s="29"/>
      <c r="O69" s="29"/>
      <c r="P69" s="29"/>
      <c r="Q69" s="29"/>
      <c r="R69" s="24">
        <f t="shared" si="7"/>
        <v>0</v>
      </c>
      <c r="S69" s="23" t="str">
        <f t="shared" si="8"/>
        <v/>
      </c>
      <c r="T69" s="35"/>
      <c r="U69" s="38">
        <f t="shared" si="9"/>
        <v>0</v>
      </c>
      <c r="V69" s="264" t="str">
        <f t="shared" si="10"/>
        <v/>
      </c>
      <c r="W69" s="130" t="str">
        <f t="shared" si="19"/>
        <v/>
      </c>
      <c r="X69" s="130" t="str">
        <f t="shared" si="14"/>
        <v/>
      </c>
      <c r="Y69" s="130" t="str">
        <f t="shared" si="15"/>
        <v/>
      </c>
      <c r="Z69" s="130" t="str">
        <f t="shared" si="16"/>
        <v/>
      </c>
      <c r="AA69" s="131" t="str">
        <f t="shared" si="17"/>
        <v/>
      </c>
      <c r="AB69" s="195" t="str">
        <f t="shared" si="20"/>
        <v/>
      </c>
      <c r="AC69" s="195" t="str">
        <f t="shared" si="18"/>
        <v/>
      </c>
      <c r="AD69" s="265" t="str">
        <f t="shared" si="11"/>
        <v/>
      </c>
    </row>
    <row r="70" spans="1:30" ht="24.95" customHeight="1" x14ac:dyDescent="0.2">
      <c r="A70" s="330"/>
      <c r="B70" s="331"/>
      <c r="C70" s="332"/>
      <c r="D70" s="266"/>
      <c r="E70" s="284" t="str">
        <f t="shared" si="12"/>
        <v/>
      </c>
      <c r="F70" s="81"/>
      <c r="G70" s="249"/>
      <c r="H70" s="192"/>
      <c r="I70" s="281" t="str">
        <f t="shared" si="13"/>
        <v/>
      </c>
      <c r="J70" s="28"/>
      <c r="K70" s="29"/>
      <c r="L70" s="22">
        <f t="shared" si="6"/>
        <v>0</v>
      </c>
      <c r="M70" s="29"/>
      <c r="N70" s="29"/>
      <c r="O70" s="29"/>
      <c r="P70" s="29"/>
      <c r="Q70" s="29"/>
      <c r="R70" s="24">
        <f t="shared" si="7"/>
        <v>0</v>
      </c>
      <c r="S70" s="23" t="str">
        <f t="shared" si="8"/>
        <v/>
      </c>
      <c r="T70" s="35"/>
      <c r="U70" s="38">
        <f t="shared" si="9"/>
        <v>0</v>
      </c>
      <c r="V70" s="264" t="str">
        <f t="shared" si="10"/>
        <v/>
      </c>
      <c r="W70" s="130" t="str">
        <f t="shared" si="19"/>
        <v/>
      </c>
      <c r="X70" s="130" t="str">
        <f t="shared" si="14"/>
        <v/>
      </c>
      <c r="Y70" s="130" t="str">
        <f t="shared" si="15"/>
        <v/>
      </c>
      <c r="Z70" s="130" t="str">
        <f t="shared" si="16"/>
        <v/>
      </c>
      <c r="AA70" s="131" t="str">
        <f t="shared" si="17"/>
        <v/>
      </c>
      <c r="AB70" s="195" t="str">
        <f t="shared" si="20"/>
        <v/>
      </c>
      <c r="AC70" s="195" t="str">
        <f t="shared" si="18"/>
        <v/>
      </c>
      <c r="AD70" s="265" t="str">
        <f t="shared" si="11"/>
        <v/>
      </c>
    </row>
    <row r="71" spans="1:30" ht="24.95" customHeight="1" x14ac:dyDescent="0.2">
      <c r="A71" s="330"/>
      <c r="B71" s="331"/>
      <c r="C71" s="332"/>
      <c r="D71" s="266"/>
      <c r="E71" s="284" t="str">
        <f t="shared" si="12"/>
        <v/>
      </c>
      <c r="F71" s="81"/>
      <c r="G71" s="249"/>
      <c r="H71" s="192"/>
      <c r="I71" s="281" t="str">
        <f t="shared" si="13"/>
        <v/>
      </c>
      <c r="J71" s="28"/>
      <c r="K71" s="29"/>
      <c r="L71" s="22">
        <f t="shared" si="6"/>
        <v>0</v>
      </c>
      <c r="M71" s="29"/>
      <c r="N71" s="29"/>
      <c r="O71" s="29"/>
      <c r="P71" s="29"/>
      <c r="Q71" s="29"/>
      <c r="R71" s="24">
        <f t="shared" si="7"/>
        <v>0</v>
      </c>
      <c r="S71" s="23" t="str">
        <f t="shared" si="8"/>
        <v/>
      </c>
      <c r="T71" s="35"/>
      <c r="U71" s="38">
        <f t="shared" si="9"/>
        <v>0</v>
      </c>
      <c r="V71" s="264" t="str">
        <f t="shared" si="10"/>
        <v/>
      </c>
      <c r="W71" s="130" t="str">
        <f t="shared" si="19"/>
        <v/>
      </c>
      <c r="X71" s="130" t="str">
        <f t="shared" si="14"/>
        <v/>
      </c>
      <c r="Y71" s="130" t="str">
        <f t="shared" si="15"/>
        <v/>
      </c>
      <c r="Z71" s="130" t="str">
        <f t="shared" si="16"/>
        <v/>
      </c>
      <c r="AA71" s="131" t="str">
        <f t="shared" si="17"/>
        <v/>
      </c>
      <c r="AB71" s="195" t="str">
        <f t="shared" si="20"/>
        <v/>
      </c>
      <c r="AC71" s="195" t="str">
        <f t="shared" si="18"/>
        <v/>
      </c>
      <c r="AD71" s="265" t="str">
        <f t="shared" si="11"/>
        <v/>
      </c>
    </row>
    <row r="72" spans="1:30" ht="24.95" customHeight="1" x14ac:dyDescent="0.2">
      <c r="A72" s="330"/>
      <c r="B72" s="331"/>
      <c r="C72" s="332"/>
      <c r="D72" s="266"/>
      <c r="E72" s="284" t="str">
        <f t="shared" si="12"/>
        <v/>
      </c>
      <c r="F72" s="81"/>
      <c r="G72" s="249"/>
      <c r="H72" s="192"/>
      <c r="I72" s="281" t="str">
        <f t="shared" si="13"/>
        <v/>
      </c>
      <c r="J72" s="28"/>
      <c r="K72" s="29"/>
      <c r="L72" s="22">
        <f t="shared" si="6"/>
        <v>0</v>
      </c>
      <c r="M72" s="29"/>
      <c r="N72" s="29"/>
      <c r="O72" s="29"/>
      <c r="P72" s="29"/>
      <c r="Q72" s="29"/>
      <c r="R72" s="24">
        <f t="shared" si="7"/>
        <v>0</v>
      </c>
      <c r="S72" s="23" t="str">
        <f t="shared" si="8"/>
        <v/>
      </c>
      <c r="T72" s="35"/>
      <c r="U72" s="38">
        <f t="shared" si="9"/>
        <v>0</v>
      </c>
      <c r="V72" s="264" t="str">
        <f t="shared" si="10"/>
        <v/>
      </c>
      <c r="W72" s="130" t="str">
        <f t="shared" si="19"/>
        <v/>
      </c>
      <c r="X72" s="130" t="str">
        <f t="shared" si="14"/>
        <v/>
      </c>
      <c r="Y72" s="130" t="str">
        <f t="shared" si="15"/>
        <v/>
      </c>
      <c r="Z72" s="130" t="str">
        <f t="shared" si="16"/>
        <v/>
      </c>
      <c r="AA72" s="131" t="str">
        <f t="shared" si="17"/>
        <v/>
      </c>
      <c r="AB72" s="195" t="str">
        <f t="shared" si="20"/>
        <v/>
      </c>
      <c r="AC72" s="195" t="str">
        <f t="shared" si="18"/>
        <v/>
      </c>
      <c r="AD72" s="265" t="str">
        <f t="shared" si="11"/>
        <v/>
      </c>
    </row>
    <row r="73" spans="1:30" ht="24.95" customHeight="1" x14ac:dyDescent="0.2">
      <c r="A73" s="330"/>
      <c r="B73" s="331"/>
      <c r="C73" s="332"/>
      <c r="D73" s="266"/>
      <c r="E73" s="284" t="str">
        <f t="shared" si="12"/>
        <v/>
      </c>
      <c r="F73" s="81"/>
      <c r="G73" s="249"/>
      <c r="H73" s="192"/>
      <c r="I73" s="281" t="str">
        <f t="shared" si="13"/>
        <v/>
      </c>
      <c r="J73" s="28"/>
      <c r="K73" s="29"/>
      <c r="L73" s="22">
        <f t="shared" si="6"/>
        <v>0</v>
      </c>
      <c r="M73" s="29"/>
      <c r="N73" s="29"/>
      <c r="O73" s="29"/>
      <c r="P73" s="29"/>
      <c r="Q73" s="29"/>
      <c r="R73" s="24">
        <f t="shared" si="7"/>
        <v>0</v>
      </c>
      <c r="S73" s="23" t="str">
        <f t="shared" si="8"/>
        <v/>
      </c>
      <c r="T73" s="35"/>
      <c r="U73" s="38">
        <f t="shared" si="9"/>
        <v>0</v>
      </c>
      <c r="V73" s="264" t="str">
        <f t="shared" si="10"/>
        <v/>
      </c>
      <c r="W73" s="130" t="str">
        <f t="shared" si="19"/>
        <v/>
      </c>
      <c r="X73" s="130" t="str">
        <f t="shared" si="14"/>
        <v/>
      </c>
      <c r="Y73" s="130" t="str">
        <f t="shared" si="15"/>
        <v/>
      </c>
      <c r="Z73" s="130" t="str">
        <f t="shared" si="16"/>
        <v/>
      </c>
      <c r="AA73" s="131" t="str">
        <f t="shared" si="17"/>
        <v/>
      </c>
      <c r="AB73" s="195" t="str">
        <f t="shared" si="20"/>
        <v/>
      </c>
      <c r="AC73" s="195" t="str">
        <f t="shared" si="18"/>
        <v/>
      </c>
      <c r="AD73" s="265" t="str">
        <f t="shared" si="11"/>
        <v/>
      </c>
    </row>
    <row r="74" spans="1:30" ht="24.95" customHeight="1" x14ac:dyDescent="0.2">
      <c r="A74" s="330"/>
      <c r="B74" s="331"/>
      <c r="C74" s="332"/>
      <c r="D74" s="266"/>
      <c r="E74" s="284" t="str">
        <f t="shared" si="12"/>
        <v/>
      </c>
      <c r="F74" s="81"/>
      <c r="G74" s="249"/>
      <c r="H74" s="192"/>
      <c r="I74" s="281" t="str">
        <f t="shared" si="13"/>
        <v/>
      </c>
      <c r="J74" s="28"/>
      <c r="K74" s="29"/>
      <c r="L74" s="22">
        <f t="shared" si="6"/>
        <v>0</v>
      </c>
      <c r="M74" s="29"/>
      <c r="N74" s="29"/>
      <c r="O74" s="29"/>
      <c r="P74" s="29"/>
      <c r="Q74" s="29"/>
      <c r="R74" s="24">
        <f t="shared" si="7"/>
        <v>0</v>
      </c>
      <c r="S74" s="23" t="str">
        <f t="shared" si="8"/>
        <v/>
      </c>
      <c r="T74" s="35"/>
      <c r="U74" s="38">
        <f t="shared" si="9"/>
        <v>0</v>
      </c>
      <c r="V74" s="264" t="str">
        <f t="shared" si="10"/>
        <v/>
      </c>
      <c r="W74" s="130" t="str">
        <f t="shared" si="19"/>
        <v/>
      </c>
      <c r="X74" s="130" t="str">
        <f t="shared" si="14"/>
        <v/>
      </c>
      <c r="Y74" s="130" t="str">
        <f t="shared" si="15"/>
        <v/>
      </c>
      <c r="Z74" s="130" t="str">
        <f t="shared" si="16"/>
        <v/>
      </c>
      <c r="AA74" s="131" t="str">
        <f t="shared" si="17"/>
        <v/>
      </c>
      <c r="AB74" s="195" t="str">
        <f t="shared" si="20"/>
        <v/>
      </c>
      <c r="AC74" s="195" t="str">
        <f t="shared" si="18"/>
        <v/>
      </c>
      <c r="AD74" s="265" t="str">
        <f t="shared" si="11"/>
        <v/>
      </c>
    </row>
    <row r="75" spans="1:30" ht="24.95" customHeight="1" x14ac:dyDescent="0.2">
      <c r="A75" s="330"/>
      <c r="B75" s="331"/>
      <c r="C75" s="332"/>
      <c r="D75" s="266"/>
      <c r="E75" s="284" t="str">
        <f t="shared" si="12"/>
        <v/>
      </c>
      <c r="F75" s="81"/>
      <c r="G75" s="249"/>
      <c r="H75" s="192"/>
      <c r="I75" s="281" t="str">
        <f t="shared" si="13"/>
        <v/>
      </c>
      <c r="J75" s="28"/>
      <c r="K75" s="29"/>
      <c r="L75" s="22">
        <f t="shared" si="6"/>
        <v>0</v>
      </c>
      <c r="M75" s="29"/>
      <c r="N75" s="29"/>
      <c r="O75" s="29"/>
      <c r="P75" s="29"/>
      <c r="Q75" s="29"/>
      <c r="R75" s="24">
        <f t="shared" si="7"/>
        <v>0</v>
      </c>
      <c r="S75" s="23" t="str">
        <f t="shared" si="8"/>
        <v/>
      </c>
      <c r="T75" s="35"/>
      <c r="U75" s="38">
        <f t="shared" si="9"/>
        <v>0</v>
      </c>
      <c r="V75" s="264" t="str">
        <f t="shared" si="10"/>
        <v/>
      </c>
      <c r="W75" s="130" t="str">
        <f t="shared" si="19"/>
        <v/>
      </c>
      <c r="X75" s="130" t="str">
        <f t="shared" si="14"/>
        <v/>
      </c>
      <c r="Y75" s="130" t="str">
        <f t="shared" si="15"/>
        <v/>
      </c>
      <c r="Z75" s="130" t="str">
        <f t="shared" si="16"/>
        <v/>
      </c>
      <c r="AA75" s="131" t="str">
        <f t="shared" si="17"/>
        <v/>
      </c>
      <c r="AB75" s="195" t="str">
        <f t="shared" si="20"/>
        <v/>
      </c>
      <c r="AC75" s="195" t="str">
        <f t="shared" si="18"/>
        <v/>
      </c>
      <c r="AD75" s="265" t="str">
        <f t="shared" si="11"/>
        <v/>
      </c>
    </row>
    <row r="76" spans="1:30" ht="24.95" customHeight="1" x14ac:dyDescent="0.2">
      <c r="A76" s="330"/>
      <c r="B76" s="331"/>
      <c r="C76" s="332"/>
      <c r="D76" s="266"/>
      <c r="E76" s="284" t="str">
        <f t="shared" si="12"/>
        <v/>
      </c>
      <c r="F76" s="81"/>
      <c r="G76" s="249"/>
      <c r="H76" s="192"/>
      <c r="I76" s="281" t="str">
        <f t="shared" si="13"/>
        <v/>
      </c>
      <c r="J76" s="28"/>
      <c r="K76" s="29"/>
      <c r="L76" s="22">
        <f t="shared" si="6"/>
        <v>0</v>
      </c>
      <c r="M76" s="29"/>
      <c r="N76" s="29"/>
      <c r="O76" s="29"/>
      <c r="P76" s="29"/>
      <c r="Q76" s="29"/>
      <c r="R76" s="24">
        <f t="shared" si="7"/>
        <v>0</v>
      </c>
      <c r="S76" s="23" t="str">
        <f t="shared" si="8"/>
        <v/>
      </c>
      <c r="T76" s="35"/>
      <c r="U76" s="38">
        <f t="shared" si="9"/>
        <v>0</v>
      </c>
      <c r="V76" s="264" t="str">
        <f t="shared" si="10"/>
        <v/>
      </c>
      <c r="W76" s="130" t="str">
        <f t="shared" si="19"/>
        <v/>
      </c>
      <c r="X76" s="130" t="str">
        <f t="shared" si="14"/>
        <v/>
      </c>
      <c r="Y76" s="130" t="str">
        <f t="shared" si="15"/>
        <v/>
      </c>
      <c r="Z76" s="130" t="str">
        <f t="shared" si="16"/>
        <v/>
      </c>
      <c r="AA76" s="131" t="str">
        <f t="shared" si="17"/>
        <v/>
      </c>
      <c r="AB76" s="195" t="str">
        <f t="shared" si="20"/>
        <v/>
      </c>
      <c r="AC76" s="195" t="str">
        <f t="shared" si="18"/>
        <v/>
      </c>
      <c r="AD76" s="265" t="str">
        <f t="shared" si="11"/>
        <v/>
      </c>
    </row>
    <row r="77" spans="1:30" ht="24.95" customHeight="1" x14ac:dyDescent="0.2">
      <c r="A77" s="330"/>
      <c r="B77" s="331"/>
      <c r="C77" s="332"/>
      <c r="D77" s="266"/>
      <c r="E77" s="284" t="str">
        <f t="shared" si="12"/>
        <v/>
      </c>
      <c r="F77" s="81"/>
      <c r="G77" s="249"/>
      <c r="H77" s="192"/>
      <c r="I77" s="281" t="str">
        <f t="shared" si="13"/>
        <v/>
      </c>
      <c r="J77" s="28"/>
      <c r="K77" s="29"/>
      <c r="L77" s="22">
        <f t="shared" si="6"/>
        <v>0</v>
      </c>
      <c r="M77" s="29"/>
      <c r="N77" s="29"/>
      <c r="O77" s="29"/>
      <c r="P77" s="29"/>
      <c r="Q77" s="29"/>
      <c r="R77" s="24">
        <f t="shared" si="7"/>
        <v>0</v>
      </c>
      <c r="S77" s="23" t="str">
        <f t="shared" si="8"/>
        <v/>
      </c>
      <c r="T77" s="35"/>
      <c r="U77" s="38">
        <f t="shared" si="9"/>
        <v>0</v>
      </c>
      <c r="V77" s="264" t="str">
        <f t="shared" si="10"/>
        <v/>
      </c>
      <c r="W77" s="130" t="str">
        <f t="shared" si="19"/>
        <v/>
      </c>
      <c r="X77" s="130" t="str">
        <f t="shared" si="14"/>
        <v/>
      </c>
      <c r="Y77" s="130" t="str">
        <f t="shared" si="15"/>
        <v/>
      </c>
      <c r="Z77" s="130" t="str">
        <f t="shared" si="16"/>
        <v/>
      </c>
      <c r="AA77" s="131" t="str">
        <f t="shared" si="17"/>
        <v/>
      </c>
      <c r="AB77" s="195" t="str">
        <f t="shared" si="20"/>
        <v/>
      </c>
      <c r="AC77" s="195" t="str">
        <f t="shared" si="18"/>
        <v/>
      </c>
      <c r="AD77" s="265" t="str">
        <f t="shared" si="11"/>
        <v/>
      </c>
    </row>
    <row r="78" spans="1:30" ht="24.95" customHeight="1" x14ac:dyDescent="0.2">
      <c r="A78" s="330"/>
      <c r="B78" s="331"/>
      <c r="C78" s="332"/>
      <c r="D78" s="266"/>
      <c r="E78" s="284" t="str">
        <f t="shared" si="12"/>
        <v/>
      </c>
      <c r="F78" s="81"/>
      <c r="G78" s="249"/>
      <c r="H78" s="192"/>
      <c r="I78" s="281" t="str">
        <f t="shared" si="13"/>
        <v/>
      </c>
      <c r="J78" s="28"/>
      <c r="K78" s="29"/>
      <c r="L78" s="22">
        <f t="shared" si="6"/>
        <v>0</v>
      </c>
      <c r="M78" s="29"/>
      <c r="N78" s="29"/>
      <c r="O78" s="29"/>
      <c r="P78" s="29"/>
      <c r="Q78" s="29"/>
      <c r="R78" s="24">
        <f t="shared" si="7"/>
        <v>0</v>
      </c>
      <c r="S78" s="23" t="str">
        <f t="shared" si="8"/>
        <v/>
      </c>
      <c r="T78" s="35"/>
      <c r="U78" s="38">
        <f t="shared" si="9"/>
        <v>0</v>
      </c>
      <c r="V78" s="264" t="str">
        <f t="shared" si="10"/>
        <v/>
      </c>
      <c r="W78" s="130" t="str">
        <f t="shared" si="19"/>
        <v/>
      </c>
      <c r="X78" s="130" t="str">
        <f t="shared" si="14"/>
        <v/>
      </c>
      <c r="Y78" s="130" t="str">
        <f t="shared" si="15"/>
        <v/>
      </c>
      <c r="Z78" s="130" t="str">
        <f t="shared" si="16"/>
        <v/>
      </c>
      <c r="AA78" s="131" t="str">
        <f t="shared" si="17"/>
        <v/>
      </c>
      <c r="AB78" s="195" t="str">
        <f t="shared" si="20"/>
        <v/>
      </c>
      <c r="AC78" s="195" t="str">
        <f t="shared" si="18"/>
        <v/>
      </c>
      <c r="AD78" s="265" t="str">
        <f t="shared" si="11"/>
        <v/>
      </c>
    </row>
    <row r="79" spans="1:30" ht="24.95" customHeight="1" x14ac:dyDescent="0.2">
      <c r="A79" s="330"/>
      <c r="B79" s="331"/>
      <c r="C79" s="332"/>
      <c r="D79" s="266"/>
      <c r="E79" s="284" t="str">
        <f t="shared" si="12"/>
        <v/>
      </c>
      <c r="F79" s="81"/>
      <c r="G79" s="249"/>
      <c r="H79" s="192"/>
      <c r="I79" s="281" t="str">
        <f t="shared" si="13"/>
        <v/>
      </c>
      <c r="J79" s="28"/>
      <c r="K79" s="29"/>
      <c r="L79" s="22">
        <f t="shared" si="6"/>
        <v>0</v>
      </c>
      <c r="M79" s="29"/>
      <c r="N79" s="29"/>
      <c r="O79" s="29"/>
      <c r="P79" s="29"/>
      <c r="Q79" s="29"/>
      <c r="R79" s="24">
        <f t="shared" si="7"/>
        <v>0</v>
      </c>
      <c r="S79" s="23" t="str">
        <f t="shared" si="8"/>
        <v/>
      </c>
      <c r="T79" s="35"/>
      <c r="U79" s="38">
        <f t="shared" si="9"/>
        <v>0</v>
      </c>
      <c r="V79" s="264" t="str">
        <f t="shared" si="10"/>
        <v/>
      </c>
      <c r="W79" s="130" t="str">
        <f t="shared" si="19"/>
        <v/>
      </c>
      <c r="X79" s="130" t="str">
        <f t="shared" si="14"/>
        <v/>
      </c>
      <c r="Y79" s="130" t="str">
        <f t="shared" si="15"/>
        <v/>
      </c>
      <c r="Z79" s="130" t="str">
        <f t="shared" si="16"/>
        <v/>
      </c>
      <c r="AA79" s="131" t="str">
        <f t="shared" si="17"/>
        <v/>
      </c>
      <c r="AB79" s="195" t="str">
        <f t="shared" si="20"/>
        <v/>
      </c>
      <c r="AC79" s="195" t="str">
        <f t="shared" si="18"/>
        <v/>
      </c>
      <c r="AD79" s="265" t="str">
        <f t="shared" si="11"/>
        <v/>
      </c>
    </row>
    <row r="80" spans="1:30" ht="24.95" customHeight="1" x14ac:dyDescent="0.2">
      <c r="A80" s="330"/>
      <c r="B80" s="331"/>
      <c r="C80" s="332"/>
      <c r="D80" s="266"/>
      <c r="E80" s="284" t="str">
        <f t="shared" si="12"/>
        <v/>
      </c>
      <c r="F80" s="81"/>
      <c r="G80" s="249"/>
      <c r="H80" s="192"/>
      <c r="I80" s="281" t="str">
        <f t="shared" si="13"/>
        <v/>
      </c>
      <c r="J80" s="28"/>
      <c r="K80" s="29"/>
      <c r="L80" s="22">
        <f t="shared" si="6"/>
        <v>0</v>
      </c>
      <c r="M80" s="29"/>
      <c r="N80" s="29"/>
      <c r="O80" s="29"/>
      <c r="P80" s="29"/>
      <c r="Q80" s="29"/>
      <c r="R80" s="24">
        <f t="shared" si="7"/>
        <v>0</v>
      </c>
      <c r="S80" s="23" t="str">
        <f t="shared" si="8"/>
        <v/>
      </c>
      <c r="T80" s="35"/>
      <c r="U80" s="38">
        <f t="shared" si="9"/>
        <v>0</v>
      </c>
      <c r="V80" s="264" t="str">
        <f t="shared" si="10"/>
        <v/>
      </c>
      <c r="W80" s="130" t="str">
        <f t="shared" si="19"/>
        <v/>
      </c>
      <c r="X80" s="130" t="str">
        <f t="shared" si="14"/>
        <v/>
      </c>
      <c r="Y80" s="130" t="str">
        <f t="shared" si="15"/>
        <v/>
      </c>
      <c r="Z80" s="130" t="str">
        <f t="shared" si="16"/>
        <v/>
      </c>
      <c r="AA80" s="131" t="str">
        <f t="shared" si="17"/>
        <v/>
      </c>
      <c r="AB80" s="195" t="str">
        <f t="shared" si="20"/>
        <v/>
      </c>
      <c r="AC80" s="195" t="str">
        <f t="shared" si="18"/>
        <v/>
      </c>
      <c r="AD80" s="265" t="str">
        <f t="shared" si="11"/>
        <v/>
      </c>
    </row>
    <row r="81" spans="1:30" ht="24.95" customHeight="1" x14ac:dyDescent="0.2">
      <c r="A81" s="330"/>
      <c r="B81" s="331"/>
      <c r="C81" s="332"/>
      <c r="D81" s="266"/>
      <c r="E81" s="284" t="str">
        <f t="shared" si="12"/>
        <v/>
      </c>
      <c r="F81" s="81"/>
      <c r="G81" s="249"/>
      <c r="H81" s="192"/>
      <c r="I81" s="281" t="str">
        <f t="shared" si="13"/>
        <v/>
      </c>
      <c r="J81" s="28"/>
      <c r="K81" s="29"/>
      <c r="L81" s="22">
        <f t="shared" si="6"/>
        <v>0</v>
      </c>
      <c r="M81" s="29"/>
      <c r="N81" s="29"/>
      <c r="O81" s="29"/>
      <c r="P81" s="29"/>
      <c r="Q81" s="29"/>
      <c r="R81" s="24">
        <f t="shared" si="7"/>
        <v>0</v>
      </c>
      <c r="S81" s="23" t="str">
        <f t="shared" si="8"/>
        <v/>
      </c>
      <c r="T81" s="35"/>
      <c r="U81" s="38">
        <f t="shared" si="9"/>
        <v>0</v>
      </c>
      <c r="V81" s="264" t="str">
        <f t="shared" si="10"/>
        <v/>
      </c>
      <c r="W81" s="130" t="str">
        <f t="shared" si="19"/>
        <v/>
      </c>
      <c r="X81" s="130" t="str">
        <f t="shared" si="14"/>
        <v/>
      </c>
      <c r="Y81" s="130" t="str">
        <f t="shared" si="15"/>
        <v/>
      </c>
      <c r="Z81" s="130" t="str">
        <f t="shared" si="16"/>
        <v/>
      </c>
      <c r="AA81" s="131" t="str">
        <f t="shared" si="17"/>
        <v/>
      </c>
      <c r="AB81" s="195" t="str">
        <f t="shared" si="20"/>
        <v/>
      </c>
      <c r="AC81" s="195" t="str">
        <f t="shared" si="18"/>
        <v/>
      </c>
      <c r="AD81" s="265" t="str">
        <f t="shared" si="11"/>
        <v/>
      </c>
    </row>
    <row r="82" spans="1:30" ht="24.95" customHeight="1" x14ac:dyDescent="0.2">
      <c r="A82" s="330"/>
      <c r="B82" s="331"/>
      <c r="C82" s="332"/>
      <c r="D82" s="266"/>
      <c r="E82" s="284" t="str">
        <f t="shared" si="12"/>
        <v/>
      </c>
      <c r="F82" s="81"/>
      <c r="G82" s="249"/>
      <c r="H82" s="192"/>
      <c r="I82" s="281" t="str">
        <f t="shared" si="13"/>
        <v/>
      </c>
      <c r="J82" s="28"/>
      <c r="K82" s="29"/>
      <c r="L82" s="22">
        <f t="shared" si="6"/>
        <v>0</v>
      </c>
      <c r="M82" s="29"/>
      <c r="N82" s="29"/>
      <c r="O82" s="29"/>
      <c r="P82" s="29"/>
      <c r="Q82" s="29"/>
      <c r="R82" s="24">
        <f t="shared" si="7"/>
        <v>0</v>
      </c>
      <c r="S82" s="23" t="str">
        <f t="shared" si="8"/>
        <v/>
      </c>
      <c r="T82" s="35"/>
      <c r="U82" s="38">
        <f t="shared" si="9"/>
        <v>0</v>
      </c>
      <c r="V82" s="264" t="str">
        <f t="shared" si="10"/>
        <v/>
      </c>
      <c r="W82" s="130" t="str">
        <f t="shared" si="19"/>
        <v/>
      </c>
      <c r="X82" s="130" t="str">
        <f t="shared" si="14"/>
        <v/>
      </c>
      <c r="Y82" s="130" t="str">
        <f t="shared" si="15"/>
        <v/>
      </c>
      <c r="Z82" s="130" t="str">
        <f t="shared" si="16"/>
        <v/>
      </c>
      <c r="AA82" s="131" t="str">
        <f t="shared" si="17"/>
        <v/>
      </c>
      <c r="AB82" s="195" t="str">
        <f t="shared" si="20"/>
        <v/>
      </c>
      <c r="AC82" s="195" t="str">
        <f t="shared" si="18"/>
        <v/>
      </c>
      <c r="AD82" s="265" t="str">
        <f t="shared" si="11"/>
        <v/>
      </c>
    </row>
    <row r="83" spans="1:30" ht="24.95" customHeight="1" x14ac:dyDescent="0.2">
      <c r="A83" s="330"/>
      <c r="B83" s="331"/>
      <c r="C83" s="332"/>
      <c r="D83" s="266"/>
      <c r="E83" s="284" t="str">
        <f t="shared" si="12"/>
        <v/>
      </c>
      <c r="F83" s="81"/>
      <c r="G83" s="249"/>
      <c r="H83" s="192"/>
      <c r="I83" s="281" t="str">
        <f t="shared" si="13"/>
        <v/>
      </c>
      <c r="J83" s="28"/>
      <c r="K83" s="29"/>
      <c r="L83" s="22">
        <f t="shared" si="6"/>
        <v>0</v>
      </c>
      <c r="M83" s="29"/>
      <c r="N83" s="29"/>
      <c r="O83" s="29"/>
      <c r="P83" s="29"/>
      <c r="Q83" s="29"/>
      <c r="R83" s="24">
        <f t="shared" si="7"/>
        <v>0</v>
      </c>
      <c r="S83" s="23" t="str">
        <f t="shared" si="8"/>
        <v/>
      </c>
      <c r="T83" s="35"/>
      <c r="U83" s="38">
        <f t="shared" si="9"/>
        <v>0</v>
      </c>
      <c r="V83" s="264" t="str">
        <f t="shared" si="10"/>
        <v/>
      </c>
      <c r="W83" s="130" t="str">
        <f t="shared" si="19"/>
        <v/>
      </c>
      <c r="X83" s="130" t="str">
        <f t="shared" si="14"/>
        <v/>
      </c>
      <c r="Y83" s="130" t="str">
        <f t="shared" si="15"/>
        <v/>
      </c>
      <c r="Z83" s="130" t="str">
        <f t="shared" si="16"/>
        <v/>
      </c>
      <c r="AA83" s="131" t="str">
        <f t="shared" si="17"/>
        <v/>
      </c>
      <c r="AB83" s="195" t="str">
        <f t="shared" si="20"/>
        <v/>
      </c>
      <c r="AC83" s="195" t="str">
        <f t="shared" si="18"/>
        <v/>
      </c>
      <c r="AD83" s="265" t="str">
        <f t="shared" si="11"/>
        <v/>
      </c>
    </row>
    <row r="84" spans="1:30" ht="24.95" customHeight="1" x14ac:dyDescent="0.2">
      <c r="A84" s="330"/>
      <c r="B84" s="331"/>
      <c r="C84" s="332"/>
      <c r="D84" s="266"/>
      <c r="E84" s="284" t="str">
        <f t="shared" si="12"/>
        <v/>
      </c>
      <c r="F84" s="81"/>
      <c r="G84" s="249"/>
      <c r="H84" s="192"/>
      <c r="I84" s="281" t="str">
        <f t="shared" si="13"/>
        <v/>
      </c>
      <c r="J84" s="28"/>
      <c r="K84" s="29"/>
      <c r="L84" s="22">
        <f t="shared" si="6"/>
        <v>0</v>
      </c>
      <c r="M84" s="29"/>
      <c r="N84" s="29"/>
      <c r="O84" s="29"/>
      <c r="P84" s="29"/>
      <c r="Q84" s="29"/>
      <c r="R84" s="24">
        <f t="shared" si="7"/>
        <v>0</v>
      </c>
      <c r="S84" s="23" t="str">
        <f t="shared" si="8"/>
        <v/>
      </c>
      <c r="T84" s="35"/>
      <c r="U84" s="38">
        <f t="shared" si="9"/>
        <v>0</v>
      </c>
      <c r="V84" s="264" t="str">
        <f t="shared" si="10"/>
        <v/>
      </c>
      <c r="W84" s="130" t="str">
        <f t="shared" si="19"/>
        <v/>
      </c>
      <c r="X84" s="130" t="str">
        <f t="shared" si="14"/>
        <v/>
      </c>
      <c r="Y84" s="130" t="str">
        <f t="shared" si="15"/>
        <v/>
      </c>
      <c r="Z84" s="130" t="str">
        <f t="shared" si="16"/>
        <v/>
      </c>
      <c r="AA84" s="131" t="str">
        <f t="shared" si="17"/>
        <v/>
      </c>
      <c r="AB84" s="195" t="str">
        <f t="shared" si="20"/>
        <v/>
      </c>
      <c r="AC84" s="195" t="str">
        <f t="shared" si="18"/>
        <v/>
      </c>
      <c r="AD84" s="265" t="str">
        <f t="shared" si="11"/>
        <v/>
      </c>
    </row>
    <row r="85" spans="1:30" ht="24.95" customHeight="1" x14ac:dyDescent="0.2">
      <c r="A85" s="330"/>
      <c r="B85" s="331"/>
      <c r="C85" s="332"/>
      <c r="D85" s="266"/>
      <c r="E85" s="284" t="str">
        <f t="shared" si="12"/>
        <v/>
      </c>
      <c r="F85" s="81"/>
      <c r="G85" s="249"/>
      <c r="H85" s="192"/>
      <c r="I85" s="281" t="str">
        <f t="shared" si="13"/>
        <v/>
      </c>
      <c r="J85" s="28"/>
      <c r="K85" s="29"/>
      <c r="L85" s="22">
        <f t="shared" si="6"/>
        <v>0</v>
      </c>
      <c r="M85" s="29"/>
      <c r="N85" s="29"/>
      <c r="O85" s="29"/>
      <c r="P85" s="29"/>
      <c r="Q85" s="29"/>
      <c r="R85" s="24">
        <f t="shared" si="7"/>
        <v>0</v>
      </c>
      <c r="S85" s="23" t="str">
        <f t="shared" si="8"/>
        <v/>
      </c>
      <c r="T85" s="35"/>
      <c r="U85" s="38">
        <f t="shared" si="9"/>
        <v>0</v>
      </c>
      <c r="V85" s="264" t="str">
        <f t="shared" si="10"/>
        <v/>
      </c>
      <c r="W85" s="130" t="str">
        <f t="shared" si="19"/>
        <v/>
      </c>
      <c r="X85" s="130" t="str">
        <f t="shared" si="14"/>
        <v/>
      </c>
      <c r="Y85" s="130" t="str">
        <f t="shared" si="15"/>
        <v/>
      </c>
      <c r="Z85" s="130" t="str">
        <f t="shared" si="16"/>
        <v/>
      </c>
      <c r="AA85" s="131" t="str">
        <f t="shared" si="17"/>
        <v/>
      </c>
      <c r="AB85" s="195" t="str">
        <f t="shared" si="20"/>
        <v/>
      </c>
      <c r="AC85" s="195" t="str">
        <f t="shared" si="18"/>
        <v/>
      </c>
      <c r="AD85" s="265" t="str">
        <f t="shared" si="11"/>
        <v/>
      </c>
    </row>
    <row r="86" spans="1:30" ht="24.95" customHeight="1" x14ac:dyDescent="0.2">
      <c r="A86" s="330"/>
      <c r="B86" s="331"/>
      <c r="C86" s="332"/>
      <c r="D86" s="266"/>
      <c r="E86" s="284" t="str">
        <f t="shared" si="12"/>
        <v/>
      </c>
      <c r="F86" s="81"/>
      <c r="G86" s="249"/>
      <c r="H86" s="192"/>
      <c r="I86" s="281" t="str">
        <f t="shared" si="13"/>
        <v/>
      </c>
      <c r="J86" s="28"/>
      <c r="K86" s="29"/>
      <c r="L86" s="22">
        <f t="shared" si="6"/>
        <v>0</v>
      </c>
      <c r="M86" s="29"/>
      <c r="N86" s="29"/>
      <c r="O86" s="29"/>
      <c r="P86" s="29"/>
      <c r="Q86" s="29"/>
      <c r="R86" s="24">
        <f t="shared" si="7"/>
        <v>0</v>
      </c>
      <c r="S86" s="23" t="str">
        <f t="shared" si="8"/>
        <v/>
      </c>
      <c r="T86" s="35"/>
      <c r="U86" s="38">
        <f t="shared" si="9"/>
        <v>0</v>
      </c>
      <c r="V86" s="264" t="str">
        <f t="shared" si="10"/>
        <v/>
      </c>
      <c r="W86" s="130" t="str">
        <f t="shared" si="19"/>
        <v/>
      </c>
      <c r="X86" s="130" t="str">
        <f t="shared" si="14"/>
        <v/>
      </c>
      <c r="Y86" s="130" t="str">
        <f t="shared" si="15"/>
        <v/>
      </c>
      <c r="Z86" s="130" t="str">
        <f t="shared" si="16"/>
        <v/>
      </c>
      <c r="AA86" s="131" t="str">
        <f t="shared" si="17"/>
        <v/>
      </c>
      <c r="AB86" s="195" t="str">
        <f t="shared" si="20"/>
        <v/>
      </c>
      <c r="AC86" s="195" t="str">
        <f t="shared" si="18"/>
        <v/>
      </c>
      <c r="AD86" s="265" t="str">
        <f t="shared" si="11"/>
        <v/>
      </c>
    </row>
    <row r="87" spans="1:30" ht="24.95" customHeight="1" x14ac:dyDescent="0.2">
      <c r="A87" s="330"/>
      <c r="B87" s="331"/>
      <c r="C87" s="332"/>
      <c r="D87" s="266"/>
      <c r="E87" s="284" t="str">
        <f t="shared" si="12"/>
        <v/>
      </c>
      <c r="F87" s="81"/>
      <c r="G87" s="249"/>
      <c r="H87" s="192"/>
      <c r="I87" s="281" t="str">
        <f t="shared" si="13"/>
        <v/>
      </c>
      <c r="J87" s="28"/>
      <c r="K87" s="29"/>
      <c r="L87" s="22">
        <f t="shared" si="6"/>
        <v>0</v>
      </c>
      <c r="M87" s="29"/>
      <c r="N87" s="29"/>
      <c r="O87" s="29"/>
      <c r="P87" s="29"/>
      <c r="Q87" s="29"/>
      <c r="R87" s="24">
        <f t="shared" si="7"/>
        <v>0</v>
      </c>
      <c r="S87" s="23" t="str">
        <f t="shared" si="8"/>
        <v/>
      </c>
      <c r="T87" s="35"/>
      <c r="U87" s="38">
        <f t="shared" si="9"/>
        <v>0</v>
      </c>
      <c r="V87" s="264" t="str">
        <f t="shared" si="10"/>
        <v/>
      </c>
      <c r="W87" s="130" t="str">
        <f t="shared" si="19"/>
        <v/>
      </c>
      <c r="X87" s="130" t="str">
        <f t="shared" si="14"/>
        <v/>
      </c>
      <c r="Y87" s="130" t="str">
        <f t="shared" si="15"/>
        <v/>
      </c>
      <c r="Z87" s="130" t="str">
        <f t="shared" si="16"/>
        <v/>
      </c>
      <c r="AA87" s="131" t="str">
        <f t="shared" si="17"/>
        <v/>
      </c>
      <c r="AB87" s="195" t="str">
        <f t="shared" si="20"/>
        <v/>
      </c>
      <c r="AC87" s="195" t="str">
        <f t="shared" si="18"/>
        <v/>
      </c>
      <c r="AD87" s="265" t="str">
        <f t="shared" si="11"/>
        <v/>
      </c>
    </row>
    <row r="88" spans="1:30" ht="24.95" customHeight="1" x14ac:dyDescent="0.2">
      <c r="A88" s="330"/>
      <c r="B88" s="331"/>
      <c r="C88" s="332"/>
      <c r="D88" s="266"/>
      <c r="E88" s="284" t="str">
        <f t="shared" si="12"/>
        <v/>
      </c>
      <c r="F88" s="81"/>
      <c r="G88" s="249"/>
      <c r="H88" s="192"/>
      <c r="I88" s="281" t="str">
        <f t="shared" si="13"/>
        <v/>
      </c>
      <c r="J88" s="28"/>
      <c r="K88" s="29"/>
      <c r="L88" s="22">
        <f t="shared" si="6"/>
        <v>0</v>
      </c>
      <c r="M88" s="29"/>
      <c r="N88" s="29"/>
      <c r="O88" s="29"/>
      <c r="P88" s="29"/>
      <c r="Q88" s="29"/>
      <c r="R88" s="24">
        <f t="shared" si="7"/>
        <v>0</v>
      </c>
      <c r="S88" s="23" t="str">
        <f t="shared" si="8"/>
        <v/>
      </c>
      <c r="T88" s="35"/>
      <c r="U88" s="38">
        <f t="shared" si="9"/>
        <v>0</v>
      </c>
      <c r="V88" s="264" t="str">
        <f t="shared" si="10"/>
        <v/>
      </c>
      <c r="W88" s="130" t="str">
        <f t="shared" si="19"/>
        <v/>
      </c>
      <c r="X88" s="130" t="str">
        <f t="shared" si="14"/>
        <v/>
      </c>
      <c r="Y88" s="130" t="str">
        <f t="shared" si="15"/>
        <v/>
      </c>
      <c r="Z88" s="130" t="str">
        <f t="shared" si="16"/>
        <v/>
      </c>
      <c r="AA88" s="131" t="str">
        <f t="shared" si="17"/>
        <v/>
      </c>
      <c r="AB88" s="195" t="str">
        <f t="shared" si="20"/>
        <v/>
      </c>
      <c r="AC88" s="195" t="str">
        <f t="shared" si="18"/>
        <v/>
      </c>
      <c r="AD88" s="265" t="str">
        <f t="shared" si="11"/>
        <v/>
      </c>
    </row>
    <row r="89" spans="1:30" ht="24.95" customHeight="1" x14ac:dyDescent="0.2">
      <c r="A89" s="330"/>
      <c r="B89" s="331"/>
      <c r="C89" s="332"/>
      <c r="D89" s="266"/>
      <c r="E89" s="284" t="str">
        <f t="shared" si="12"/>
        <v/>
      </c>
      <c r="F89" s="81"/>
      <c r="G89" s="249"/>
      <c r="H89" s="192"/>
      <c r="I89" s="281" t="str">
        <f t="shared" si="13"/>
        <v/>
      </c>
      <c r="J89" s="28"/>
      <c r="K89" s="29"/>
      <c r="L89" s="22">
        <f t="shared" si="6"/>
        <v>0</v>
      </c>
      <c r="M89" s="29"/>
      <c r="N89" s="29"/>
      <c r="O89" s="29"/>
      <c r="P89" s="29"/>
      <c r="Q89" s="29"/>
      <c r="R89" s="24">
        <f t="shared" si="7"/>
        <v>0</v>
      </c>
      <c r="S89" s="23" t="str">
        <f t="shared" si="8"/>
        <v/>
      </c>
      <c r="T89" s="35"/>
      <c r="U89" s="38">
        <f t="shared" si="9"/>
        <v>0</v>
      </c>
      <c r="V89" s="264" t="str">
        <f t="shared" si="10"/>
        <v/>
      </c>
      <c r="W89" s="130" t="str">
        <f t="shared" si="19"/>
        <v/>
      </c>
      <c r="X89" s="130" t="str">
        <f t="shared" si="14"/>
        <v/>
      </c>
      <c r="Y89" s="130" t="str">
        <f t="shared" si="15"/>
        <v/>
      </c>
      <c r="Z89" s="130" t="str">
        <f t="shared" si="16"/>
        <v/>
      </c>
      <c r="AA89" s="131" t="str">
        <f t="shared" si="17"/>
        <v/>
      </c>
      <c r="AB89" s="195" t="str">
        <f t="shared" si="20"/>
        <v/>
      </c>
      <c r="AC89" s="195" t="str">
        <f t="shared" si="18"/>
        <v/>
      </c>
      <c r="AD89" s="265" t="str">
        <f t="shared" si="11"/>
        <v/>
      </c>
    </row>
    <row r="90" spans="1:30" ht="24.95" customHeight="1" x14ac:dyDescent="0.2">
      <c r="A90" s="330"/>
      <c r="B90" s="331"/>
      <c r="C90" s="332"/>
      <c r="D90" s="266"/>
      <c r="E90" s="284" t="str">
        <f t="shared" si="12"/>
        <v/>
      </c>
      <c r="F90" s="81"/>
      <c r="G90" s="249"/>
      <c r="H90" s="192"/>
      <c r="I90" s="281" t="str">
        <f t="shared" si="13"/>
        <v/>
      </c>
      <c r="J90" s="28"/>
      <c r="K90" s="29"/>
      <c r="L90" s="22">
        <f t="shared" si="6"/>
        <v>0</v>
      </c>
      <c r="M90" s="29"/>
      <c r="N90" s="29"/>
      <c r="O90" s="29"/>
      <c r="P90" s="29"/>
      <c r="Q90" s="29"/>
      <c r="R90" s="24">
        <f t="shared" si="7"/>
        <v>0</v>
      </c>
      <c r="S90" s="23" t="str">
        <f t="shared" si="8"/>
        <v/>
      </c>
      <c r="T90" s="35"/>
      <c r="U90" s="38">
        <f t="shared" si="9"/>
        <v>0</v>
      </c>
      <c r="V90" s="264" t="str">
        <f t="shared" si="10"/>
        <v/>
      </c>
      <c r="W90" s="130" t="str">
        <f t="shared" si="19"/>
        <v/>
      </c>
      <c r="X90" s="130" t="str">
        <f t="shared" si="14"/>
        <v/>
      </c>
      <c r="Y90" s="130" t="str">
        <f t="shared" si="15"/>
        <v/>
      </c>
      <c r="Z90" s="130" t="str">
        <f t="shared" si="16"/>
        <v/>
      </c>
      <c r="AA90" s="131" t="str">
        <f t="shared" si="17"/>
        <v/>
      </c>
      <c r="AB90" s="195" t="str">
        <f t="shared" si="20"/>
        <v/>
      </c>
      <c r="AC90" s="195" t="str">
        <f t="shared" si="18"/>
        <v/>
      </c>
      <c r="AD90" s="265" t="str">
        <f t="shared" si="11"/>
        <v/>
      </c>
    </row>
    <row r="91" spans="1:30" ht="24.95" customHeight="1" x14ac:dyDescent="0.2">
      <c r="A91" s="330"/>
      <c r="B91" s="331"/>
      <c r="C91" s="332"/>
      <c r="D91" s="266"/>
      <c r="E91" s="284" t="str">
        <f t="shared" si="12"/>
        <v/>
      </c>
      <c r="F91" s="81"/>
      <c r="G91" s="249"/>
      <c r="H91" s="192"/>
      <c r="I91" s="281" t="str">
        <f t="shared" si="13"/>
        <v/>
      </c>
      <c r="J91" s="28"/>
      <c r="K91" s="29"/>
      <c r="L91" s="22">
        <f t="shared" si="6"/>
        <v>0</v>
      </c>
      <c r="M91" s="29"/>
      <c r="N91" s="29"/>
      <c r="O91" s="29"/>
      <c r="P91" s="29"/>
      <c r="Q91" s="29"/>
      <c r="R91" s="24">
        <f t="shared" si="7"/>
        <v>0</v>
      </c>
      <c r="S91" s="23" t="str">
        <f t="shared" si="8"/>
        <v/>
      </c>
      <c r="T91" s="35"/>
      <c r="U91" s="38">
        <f t="shared" si="9"/>
        <v>0</v>
      </c>
      <c r="V91" s="264" t="str">
        <f t="shared" si="10"/>
        <v/>
      </c>
      <c r="W91" s="130" t="str">
        <f t="shared" si="19"/>
        <v/>
      </c>
      <c r="X91" s="130" t="str">
        <f t="shared" si="14"/>
        <v/>
      </c>
      <c r="Y91" s="130" t="str">
        <f t="shared" si="15"/>
        <v/>
      </c>
      <c r="Z91" s="130" t="str">
        <f t="shared" si="16"/>
        <v/>
      </c>
      <c r="AA91" s="131" t="str">
        <f t="shared" si="17"/>
        <v/>
      </c>
      <c r="AB91" s="195" t="str">
        <f t="shared" si="20"/>
        <v/>
      </c>
      <c r="AC91" s="195" t="str">
        <f t="shared" si="18"/>
        <v/>
      </c>
      <c r="AD91" s="265" t="str">
        <f t="shared" si="11"/>
        <v/>
      </c>
    </row>
    <row r="92" spans="1:30" ht="24.95" customHeight="1" x14ac:dyDescent="0.2">
      <c r="A92" s="330"/>
      <c r="B92" s="331"/>
      <c r="C92" s="332"/>
      <c r="D92" s="266"/>
      <c r="E92" s="284" t="str">
        <f t="shared" si="12"/>
        <v/>
      </c>
      <c r="F92" s="81"/>
      <c r="G92" s="249"/>
      <c r="H92" s="192"/>
      <c r="I92" s="281" t="str">
        <f t="shared" si="13"/>
        <v/>
      </c>
      <c r="J92" s="28"/>
      <c r="K92" s="29"/>
      <c r="L92" s="22">
        <f t="shared" si="6"/>
        <v>0</v>
      </c>
      <c r="M92" s="29"/>
      <c r="N92" s="29"/>
      <c r="O92" s="29"/>
      <c r="P92" s="29"/>
      <c r="Q92" s="29"/>
      <c r="R92" s="24">
        <f t="shared" si="7"/>
        <v>0</v>
      </c>
      <c r="S92" s="23" t="str">
        <f t="shared" si="8"/>
        <v/>
      </c>
      <c r="T92" s="35"/>
      <c r="U92" s="38">
        <f t="shared" si="9"/>
        <v>0</v>
      </c>
      <c r="V92" s="264" t="str">
        <f t="shared" si="10"/>
        <v/>
      </c>
      <c r="W92" s="130" t="str">
        <f t="shared" si="19"/>
        <v/>
      </c>
      <c r="X92" s="130" t="str">
        <f t="shared" si="14"/>
        <v/>
      </c>
      <c r="Y92" s="130" t="str">
        <f t="shared" si="15"/>
        <v/>
      </c>
      <c r="Z92" s="130" t="str">
        <f t="shared" si="16"/>
        <v/>
      </c>
      <c r="AA92" s="131" t="str">
        <f t="shared" si="17"/>
        <v/>
      </c>
      <c r="AB92" s="195" t="str">
        <f t="shared" si="20"/>
        <v/>
      </c>
      <c r="AC92" s="195" t="str">
        <f t="shared" si="18"/>
        <v/>
      </c>
      <c r="AD92" s="265" t="str">
        <f t="shared" si="11"/>
        <v/>
      </c>
    </row>
    <row r="93" spans="1:30" ht="24.95" customHeight="1" x14ac:dyDescent="0.2">
      <c r="A93" s="330"/>
      <c r="B93" s="331"/>
      <c r="C93" s="332"/>
      <c r="D93" s="266"/>
      <c r="E93" s="284" t="str">
        <f t="shared" si="12"/>
        <v/>
      </c>
      <c r="F93" s="81"/>
      <c r="G93" s="249"/>
      <c r="H93" s="192"/>
      <c r="I93" s="281" t="str">
        <f t="shared" si="13"/>
        <v/>
      </c>
      <c r="J93" s="28"/>
      <c r="K93" s="29"/>
      <c r="L93" s="22">
        <f t="shared" si="6"/>
        <v>0</v>
      </c>
      <c r="M93" s="29"/>
      <c r="N93" s="29"/>
      <c r="O93" s="29"/>
      <c r="P93" s="29"/>
      <c r="Q93" s="29"/>
      <c r="R93" s="24">
        <f t="shared" si="7"/>
        <v>0</v>
      </c>
      <c r="S93" s="23" t="str">
        <f t="shared" si="8"/>
        <v/>
      </c>
      <c r="T93" s="35"/>
      <c r="U93" s="38">
        <f t="shared" si="9"/>
        <v>0</v>
      </c>
      <c r="V93" s="264" t="str">
        <f t="shared" si="10"/>
        <v/>
      </c>
      <c r="W93" s="130" t="str">
        <f t="shared" si="19"/>
        <v/>
      </c>
      <c r="X93" s="130" t="str">
        <f t="shared" si="14"/>
        <v/>
      </c>
      <c r="Y93" s="130" t="str">
        <f t="shared" si="15"/>
        <v/>
      </c>
      <c r="Z93" s="130" t="str">
        <f t="shared" si="16"/>
        <v/>
      </c>
      <c r="AA93" s="131" t="str">
        <f t="shared" si="17"/>
        <v/>
      </c>
      <c r="AB93" s="195" t="str">
        <f t="shared" si="20"/>
        <v/>
      </c>
      <c r="AC93" s="195" t="str">
        <f t="shared" si="18"/>
        <v/>
      </c>
      <c r="AD93" s="265" t="str">
        <f t="shared" si="11"/>
        <v/>
      </c>
    </row>
    <row r="94" spans="1:30" ht="24.95" customHeight="1" x14ac:dyDescent="0.2">
      <c r="A94" s="330"/>
      <c r="B94" s="331"/>
      <c r="C94" s="332"/>
      <c r="D94" s="266"/>
      <c r="E94" s="284" t="str">
        <f t="shared" si="12"/>
        <v/>
      </c>
      <c r="F94" s="81"/>
      <c r="G94" s="249"/>
      <c r="H94" s="192"/>
      <c r="I94" s="281" t="str">
        <f t="shared" si="13"/>
        <v/>
      </c>
      <c r="J94" s="28"/>
      <c r="K94" s="29"/>
      <c r="L94" s="22">
        <f t="shared" si="6"/>
        <v>0</v>
      </c>
      <c r="M94" s="29"/>
      <c r="N94" s="29"/>
      <c r="O94" s="29"/>
      <c r="P94" s="29"/>
      <c r="Q94" s="29"/>
      <c r="R94" s="24">
        <f t="shared" si="7"/>
        <v>0</v>
      </c>
      <c r="S94" s="23" t="str">
        <f t="shared" si="8"/>
        <v/>
      </c>
      <c r="T94" s="35"/>
      <c r="U94" s="38">
        <f t="shared" si="9"/>
        <v>0</v>
      </c>
      <c r="V94" s="264" t="str">
        <f t="shared" si="10"/>
        <v/>
      </c>
      <c r="W94" s="130" t="str">
        <f t="shared" ref="W94:W125" si="21">IF(AND(L94&gt;0,F94="4.2",OR(D94="",E94="",G94="",I94="",H94&lt;&gt;"")),"nekorektne zadané údaje",IF(AND(L94&gt;0,F94="4.1",OR(D94="",E94="",I94="",G94&lt;&gt;"",H94&lt;&gt;"")),"nekorektne zadané údaje",IF(AND(L94&gt;0,F94="16.4",OR(D94="",E94="",I94="",G94="",H94="")),"nekorektne zadané údaje",IF(AND(L94&gt;0,F94=""),"nekorektne zadané údaje",IF(AND(L94&gt;0,F94="4.2",E94="menej rozvinuté regióny",OR(G94="výstup mimo prílohy I. ZFEU - Bratislavský kraj",G94="výstup na prílohe I. ZFEU ostatné regióny (Bratislavský kraj)")),"nekorektne zadané údaje",IF(AND(L94&gt;0,F94="4.2",E94="ostatné regióny",OR(G94="výstup na prílohe I. ZFEU menej rozvinuté regióny",G94="výstup mimo prílohy I. ZFEU - PO, KE, BB, ZA kraj",G94="výstup mimo prílohy I. ZFEU - TN, NR, TT kraj")),"nekorektne zadané údaje",IF(AND(L94&gt;0,F94="16.4",E94="menej rozvinuté regióny",OR(G94="výstup mimo prílohy I. ZFEU - Bratislavský kraj",G94="výstup na prílohe I. ZFEU ostatné regióny (Bratislavský kraj)")),"nekorektne zadané údaje",IF(AND(L94&gt;0,F94="16.4",E94="ostatné regióny",OR(G94="výstup na prílohe I. ZFEU menej rozvinuté regióny",G94="výstup mimo prílohy I. ZFEU - PO, KE, BB, ZA kraj",G94="výstup mimo prílohy I. ZFEU - TN, NR, TT kraj")),"nekorektne zadané údaje",IF(L94=0,"","")))))))))</f>
        <v/>
      </c>
      <c r="X94" s="130" t="str">
        <f t="shared" si="14"/>
        <v/>
      </c>
      <c r="Y94" s="130" t="str">
        <f t="shared" si="15"/>
        <v/>
      </c>
      <c r="Z94" s="130" t="str">
        <f t="shared" si="16"/>
        <v/>
      </c>
      <c r="AA94" s="131" t="str">
        <f t="shared" si="17"/>
        <v/>
      </c>
      <c r="AB94" s="195" t="str">
        <f t="shared" ref="AB94:AB125" si="22">IF(F94="4.1","",IF(AND(F94="4.2",E94="menej rozvinuté regióny"),"MRR",IF(AND(F94="4.2",E94="ostatné regióny"),"ine_regiony",IF(AND(F94="16.4",E94="menej rozvinuté regióny"),"MRR",IF(AND(F94="16.4",E94="ostatné regióny"),"ine_regiony","")))))</f>
        <v/>
      </c>
      <c r="AC94" s="195" t="str">
        <f t="shared" si="18"/>
        <v/>
      </c>
      <c r="AD94" s="265" t="str">
        <f t="shared" si="11"/>
        <v/>
      </c>
    </row>
    <row r="95" spans="1:30" ht="24.95" customHeight="1" x14ac:dyDescent="0.2">
      <c r="A95" s="330"/>
      <c r="B95" s="331"/>
      <c r="C95" s="332"/>
      <c r="D95" s="266"/>
      <c r="E95" s="284" t="str">
        <f t="shared" ref="E95:E140" si="23">IF(AND($A$6="menej rozvinuté regióny",D95&gt;""),"menej rozvinuté regióny",IF(AND($A$6="ostatné regióny",D95&gt;""),"ostatné regióny",""))</f>
        <v/>
      </c>
      <c r="F95" s="81"/>
      <c r="G95" s="249"/>
      <c r="H95" s="192"/>
      <c r="I95" s="281" t="str">
        <f t="shared" ref="I95:I140" si="24">IF(AND(F95="4.1",E95&lt;&gt;"",D95&lt;&gt;""),"2A",IF(AND(F95="4.2",E95&lt;&gt;"",D95&lt;&gt;""),"3A",IF(AND(F95="16.4",E95&lt;&gt;"",D95&lt;&gt;""),"3A","")))</f>
        <v/>
      </c>
      <c r="J95" s="28"/>
      <c r="K95" s="29"/>
      <c r="L95" s="22">
        <f t="shared" ref="L95:L140" si="25">ROUNDDOWN(J95*K95,2)</f>
        <v>0</v>
      </c>
      <c r="M95" s="29"/>
      <c r="N95" s="29"/>
      <c r="O95" s="29"/>
      <c r="P95" s="29"/>
      <c r="Q95" s="29"/>
      <c r="R95" s="24">
        <f t="shared" ref="R95:R140" si="26">SUM(M95:Q95)</f>
        <v>0</v>
      </c>
      <c r="S95" s="23" t="str">
        <f t="shared" ref="S95:S140" si="27">IF(ROUNDDOWN(J95*K95,2)-ROUNDDOWN(SUM(M95:Q95),2)=0,"","zlý súčet")</f>
        <v/>
      </c>
      <c r="T95" s="35"/>
      <c r="U95" s="38">
        <f t="shared" ref="U95:U140" si="28">R95-T95</f>
        <v>0</v>
      </c>
      <c r="V95" s="264" t="str">
        <f t="shared" ref="V95:V140" si="29">IF(OR($A$6="vyberte región realizácie projektu",$A$6=""),"",IF(A71="menej rozvinuté regióny","MRR_1",IF(A71="ostatné regióny","OR_1","")))</f>
        <v/>
      </c>
      <c r="W95" s="130" t="str">
        <f t="shared" si="21"/>
        <v/>
      </c>
      <c r="X95" s="130" t="str">
        <f t="shared" si="14"/>
        <v/>
      </c>
      <c r="Y95" s="130" t="str">
        <f t="shared" ref="Y95:Y140" si="30">IF(F95="4.1","",IF(OR(F95="4.2",F95="16.4"),"vystupZFEU",""))</f>
        <v/>
      </c>
      <c r="Z95" s="130" t="str">
        <f t="shared" ref="Z95:Z140" si="31">IF(AND(F95="4.1",OR(G95&lt;&gt;"",H95&lt;&gt;"")),"pri podopatrení 4.1 zadaný produkt spracovania alebo oprávnené výdavky 16.4",IF(AND(F95="4.2",H95&lt;&gt;""),"pri podopatrení 4.2 zadaný výdavok pre 16.4",""))</f>
        <v/>
      </c>
      <c r="AA95" s="131" t="str">
        <f t="shared" ref="AA95:AA140" si="32">IF(AND(I95="",F95=""),"",IF(AND(F95="4.1",OR(I95="2A",I95="5C")),"",IF(AND(F95="4.2",I95="3A"),"",IF(AND(F95="16.4",I95="3A"),"","nekorektne zadané fokusové oblasti"))))</f>
        <v/>
      </c>
      <c r="AB95" s="195" t="str">
        <f t="shared" si="22"/>
        <v/>
      </c>
      <c r="AC95" s="195" t="str">
        <f t="shared" ref="AC95:AC140" si="33">IF(OR(F95="4.1",F95="4.2"),"",IF(F95="16.4","vydavky_16_4",""))</f>
        <v/>
      </c>
      <c r="AD95" s="265" t="str">
        <f t="shared" ref="AD95:AD140" si="34">IF(W95="nekorektne zadané údaje",1,"")</f>
        <v/>
      </c>
    </row>
    <row r="96" spans="1:30" ht="24.95" customHeight="1" x14ac:dyDescent="0.2">
      <c r="A96" s="330"/>
      <c r="B96" s="331"/>
      <c r="C96" s="332"/>
      <c r="D96" s="266"/>
      <c r="E96" s="284" t="str">
        <f t="shared" si="23"/>
        <v/>
      </c>
      <c r="F96" s="81"/>
      <c r="G96" s="249"/>
      <c r="H96" s="192"/>
      <c r="I96" s="281" t="str">
        <f t="shared" si="24"/>
        <v/>
      </c>
      <c r="J96" s="28"/>
      <c r="K96" s="29"/>
      <c r="L96" s="22">
        <f t="shared" si="25"/>
        <v>0</v>
      </c>
      <c r="M96" s="29"/>
      <c r="N96" s="29"/>
      <c r="O96" s="29"/>
      <c r="P96" s="29"/>
      <c r="Q96" s="29"/>
      <c r="R96" s="24">
        <f t="shared" si="26"/>
        <v>0</v>
      </c>
      <c r="S96" s="23" t="str">
        <f t="shared" si="27"/>
        <v/>
      </c>
      <c r="T96" s="35"/>
      <c r="U96" s="38">
        <f t="shared" si="28"/>
        <v>0</v>
      </c>
      <c r="V96" s="264" t="str">
        <f t="shared" si="29"/>
        <v/>
      </c>
      <c r="W96" s="130" t="str">
        <f t="shared" si="21"/>
        <v/>
      </c>
      <c r="X96" s="130" t="str">
        <f t="shared" ref="X96:X140" si="35">IF(F96="4.1","podopatrenie4.1",IF(F96="4.2","podopatrenie4.2",IF(F96="16.4","podopatrenie16.4","")))</f>
        <v/>
      </c>
      <c r="Y96" s="130" t="str">
        <f t="shared" si="30"/>
        <v/>
      </c>
      <c r="Z96" s="130" t="str">
        <f t="shared" si="31"/>
        <v/>
      </c>
      <c r="AA96" s="131" t="str">
        <f t="shared" si="32"/>
        <v/>
      </c>
      <c r="AB96" s="195" t="str">
        <f t="shared" si="22"/>
        <v/>
      </c>
      <c r="AC96" s="195" t="str">
        <f t="shared" si="33"/>
        <v/>
      </c>
      <c r="AD96" s="265" t="str">
        <f t="shared" si="34"/>
        <v/>
      </c>
    </row>
    <row r="97" spans="1:30" ht="24.95" customHeight="1" x14ac:dyDescent="0.2">
      <c r="A97" s="330"/>
      <c r="B97" s="331"/>
      <c r="C97" s="332"/>
      <c r="D97" s="266"/>
      <c r="E97" s="284" t="str">
        <f t="shared" si="23"/>
        <v/>
      </c>
      <c r="F97" s="81"/>
      <c r="G97" s="249"/>
      <c r="H97" s="192"/>
      <c r="I97" s="281" t="str">
        <f t="shared" si="24"/>
        <v/>
      </c>
      <c r="J97" s="28"/>
      <c r="K97" s="29"/>
      <c r="L97" s="22">
        <f t="shared" si="25"/>
        <v>0</v>
      </c>
      <c r="M97" s="29"/>
      <c r="N97" s="29"/>
      <c r="O97" s="29"/>
      <c r="P97" s="29"/>
      <c r="Q97" s="29"/>
      <c r="R97" s="24">
        <f t="shared" si="26"/>
        <v>0</v>
      </c>
      <c r="S97" s="23" t="str">
        <f t="shared" si="27"/>
        <v/>
      </c>
      <c r="T97" s="35"/>
      <c r="U97" s="38">
        <f t="shared" si="28"/>
        <v>0</v>
      </c>
      <c r="V97" s="264" t="str">
        <f t="shared" si="29"/>
        <v/>
      </c>
      <c r="W97" s="130" t="str">
        <f t="shared" si="21"/>
        <v/>
      </c>
      <c r="X97" s="130" t="str">
        <f t="shared" si="35"/>
        <v/>
      </c>
      <c r="Y97" s="130" t="str">
        <f t="shared" si="30"/>
        <v/>
      </c>
      <c r="Z97" s="130" t="str">
        <f t="shared" si="31"/>
        <v/>
      </c>
      <c r="AA97" s="131" t="str">
        <f t="shared" si="32"/>
        <v/>
      </c>
      <c r="AB97" s="195" t="str">
        <f t="shared" si="22"/>
        <v/>
      </c>
      <c r="AC97" s="195" t="str">
        <f t="shared" si="33"/>
        <v/>
      </c>
      <c r="AD97" s="265" t="str">
        <f t="shared" si="34"/>
        <v/>
      </c>
    </row>
    <row r="98" spans="1:30" ht="24.95" customHeight="1" x14ac:dyDescent="0.2">
      <c r="A98" s="330"/>
      <c r="B98" s="331"/>
      <c r="C98" s="332"/>
      <c r="D98" s="266"/>
      <c r="E98" s="284" t="str">
        <f t="shared" si="23"/>
        <v/>
      </c>
      <c r="F98" s="81"/>
      <c r="G98" s="249"/>
      <c r="H98" s="192"/>
      <c r="I98" s="281" t="str">
        <f t="shared" si="24"/>
        <v/>
      </c>
      <c r="J98" s="28"/>
      <c r="K98" s="29"/>
      <c r="L98" s="22">
        <f t="shared" si="25"/>
        <v>0</v>
      </c>
      <c r="M98" s="29"/>
      <c r="N98" s="29"/>
      <c r="O98" s="29"/>
      <c r="P98" s="29"/>
      <c r="Q98" s="29"/>
      <c r="R98" s="24">
        <f t="shared" si="26"/>
        <v>0</v>
      </c>
      <c r="S98" s="23" t="str">
        <f t="shared" si="27"/>
        <v/>
      </c>
      <c r="T98" s="35"/>
      <c r="U98" s="38">
        <f t="shared" si="28"/>
        <v>0</v>
      </c>
      <c r="V98" s="264" t="str">
        <f t="shared" si="29"/>
        <v/>
      </c>
      <c r="W98" s="130" t="str">
        <f t="shared" si="21"/>
        <v/>
      </c>
      <c r="X98" s="130" t="str">
        <f t="shared" si="35"/>
        <v/>
      </c>
      <c r="Y98" s="130" t="str">
        <f t="shared" si="30"/>
        <v/>
      </c>
      <c r="Z98" s="130" t="str">
        <f t="shared" si="31"/>
        <v/>
      </c>
      <c r="AA98" s="131" t="str">
        <f t="shared" si="32"/>
        <v/>
      </c>
      <c r="AB98" s="195" t="str">
        <f t="shared" si="22"/>
        <v/>
      </c>
      <c r="AC98" s="195" t="str">
        <f t="shared" si="33"/>
        <v/>
      </c>
      <c r="AD98" s="265" t="str">
        <f t="shared" si="34"/>
        <v/>
      </c>
    </row>
    <row r="99" spans="1:30" ht="24.95" customHeight="1" x14ac:dyDescent="0.2">
      <c r="A99" s="330"/>
      <c r="B99" s="331"/>
      <c r="C99" s="332"/>
      <c r="D99" s="266"/>
      <c r="E99" s="284" t="str">
        <f t="shared" si="23"/>
        <v/>
      </c>
      <c r="F99" s="81"/>
      <c r="G99" s="249"/>
      <c r="H99" s="192"/>
      <c r="I99" s="281" t="str">
        <f t="shared" si="24"/>
        <v/>
      </c>
      <c r="J99" s="28"/>
      <c r="K99" s="29"/>
      <c r="L99" s="22">
        <f t="shared" si="25"/>
        <v>0</v>
      </c>
      <c r="M99" s="29"/>
      <c r="N99" s="29"/>
      <c r="O99" s="29"/>
      <c r="P99" s="29"/>
      <c r="Q99" s="29"/>
      <c r="R99" s="24">
        <f t="shared" si="26"/>
        <v>0</v>
      </c>
      <c r="S99" s="23" t="str">
        <f t="shared" si="27"/>
        <v/>
      </c>
      <c r="T99" s="35"/>
      <c r="U99" s="38">
        <f t="shared" si="28"/>
        <v>0</v>
      </c>
      <c r="V99" s="264" t="str">
        <f t="shared" si="29"/>
        <v/>
      </c>
      <c r="W99" s="130" t="str">
        <f t="shared" si="21"/>
        <v/>
      </c>
      <c r="X99" s="130" t="str">
        <f t="shared" si="35"/>
        <v/>
      </c>
      <c r="Y99" s="130" t="str">
        <f t="shared" si="30"/>
        <v/>
      </c>
      <c r="Z99" s="130" t="str">
        <f t="shared" si="31"/>
        <v/>
      </c>
      <c r="AA99" s="131" t="str">
        <f t="shared" si="32"/>
        <v/>
      </c>
      <c r="AB99" s="195" t="str">
        <f t="shared" si="22"/>
        <v/>
      </c>
      <c r="AC99" s="195" t="str">
        <f t="shared" si="33"/>
        <v/>
      </c>
      <c r="AD99" s="265" t="str">
        <f t="shared" si="34"/>
        <v/>
      </c>
    </row>
    <row r="100" spans="1:30" ht="24.95" customHeight="1" x14ac:dyDescent="0.2">
      <c r="A100" s="330"/>
      <c r="B100" s="331"/>
      <c r="C100" s="332"/>
      <c r="D100" s="266"/>
      <c r="E100" s="284" t="str">
        <f t="shared" si="23"/>
        <v/>
      </c>
      <c r="F100" s="81"/>
      <c r="G100" s="249"/>
      <c r="H100" s="192"/>
      <c r="I100" s="281" t="str">
        <f t="shared" si="24"/>
        <v/>
      </c>
      <c r="J100" s="28"/>
      <c r="K100" s="29"/>
      <c r="L100" s="22">
        <f t="shared" si="25"/>
        <v>0</v>
      </c>
      <c r="M100" s="29"/>
      <c r="N100" s="29"/>
      <c r="O100" s="29"/>
      <c r="P100" s="29"/>
      <c r="Q100" s="29"/>
      <c r="R100" s="24">
        <f t="shared" si="26"/>
        <v>0</v>
      </c>
      <c r="S100" s="23" t="str">
        <f t="shared" si="27"/>
        <v/>
      </c>
      <c r="T100" s="35"/>
      <c r="U100" s="38">
        <f t="shared" si="28"/>
        <v>0</v>
      </c>
      <c r="V100" s="264" t="str">
        <f t="shared" si="29"/>
        <v/>
      </c>
      <c r="W100" s="130" t="str">
        <f t="shared" si="21"/>
        <v/>
      </c>
      <c r="X100" s="130" t="str">
        <f t="shared" si="35"/>
        <v/>
      </c>
      <c r="Y100" s="130" t="str">
        <f t="shared" si="30"/>
        <v/>
      </c>
      <c r="Z100" s="130" t="str">
        <f t="shared" si="31"/>
        <v/>
      </c>
      <c r="AA100" s="131" t="str">
        <f t="shared" si="32"/>
        <v/>
      </c>
      <c r="AB100" s="195" t="str">
        <f t="shared" si="22"/>
        <v/>
      </c>
      <c r="AC100" s="195" t="str">
        <f t="shared" si="33"/>
        <v/>
      </c>
      <c r="AD100" s="265" t="str">
        <f t="shared" si="34"/>
        <v/>
      </c>
    </row>
    <row r="101" spans="1:30" ht="24.95" customHeight="1" x14ac:dyDescent="0.2">
      <c r="A101" s="330"/>
      <c r="B101" s="331"/>
      <c r="C101" s="332"/>
      <c r="D101" s="266"/>
      <c r="E101" s="284" t="str">
        <f t="shared" si="23"/>
        <v/>
      </c>
      <c r="F101" s="81"/>
      <c r="G101" s="249"/>
      <c r="H101" s="192"/>
      <c r="I101" s="281" t="str">
        <f t="shared" si="24"/>
        <v/>
      </c>
      <c r="J101" s="28"/>
      <c r="K101" s="29"/>
      <c r="L101" s="22">
        <f t="shared" si="25"/>
        <v>0</v>
      </c>
      <c r="M101" s="29"/>
      <c r="N101" s="29"/>
      <c r="O101" s="29"/>
      <c r="P101" s="29"/>
      <c r="Q101" s="29"/>
      <c r="R101" s="24">
        <f t="shared" si="26"/>
        <v>0</v>
      </c>
      <c r="S101" s="23" t="str">
        <f t="shared" si="27"/>
        <v/>
      </c>
      <c r="T101" s="35"/>
      <c r="U101" s="38">
        <f t="shared" si="28"/>
        <v>0</v>
      </c>
      <c r="V101" s="264" t="str">
        <f t="shared" si="29"/>
        <v/>
      </c>
      <c r="W101" s="130" t="str">
        <f t="shared" si="21"/>
        <v/>
      </c>
      <c r="X101" s="130" t="str">
        <f t="shared" si="35"/>
        <v/>
      </c>
      <c r="Y101" s="130" t="str">
        <f t="shared" si="30"/>
        <v/>
      </c>
      <c r="Z101" s="130" t="str">
        <f t="shared" si="31"/>
        <v/>
      </c>
      <c r="AA101" s="131" t="str">
        <f t="shared" si="32"/>
        <v/>
      </c>
      <c r="AB101" s="195" t="str">
        <f t="shared" si="22"/>
        <v/>
      </c>
      <c r="AC101" s="195" t="str">
        <f t="shared" si="33"/>
        <v/>
      </c>
      <c r="AD101" s="265" t="str">
        <f t="shared" si="34"/>
        <v/>
      </c>
    </row>
    <row r="102" spans="1:30" ht="24.95" customHeight="1" x14ac:dyDescent="0.2">
      <c r="A102" s="330"/>
      <c r="B102" s="331"/>
      <c r="C102" s="332"/>
      <c r="D102" s="266"/>
      <c r="E102" s="284" t="str">
        <f t="shared" si="23"/>
        <v/>
      </c>
      <c r="F102" s="81"/>
      <c r="G102" s="249"/>
      <c r="H102" s="192"/>
      <c r="I102" s="281" t="str">
        <f t="shared" si="24"/>
        <v/>
      </c>
      <c r="J102" s="28"/>
      <c r="K102" s="29"/>
      <c r="L102" s="22">
        <f t="shared" si="25"/>
        <v>0</v>
      </c>
      <c r="M102" s="29"/>
      <c r="N102" s="29"/>
      <c r="O102" s="29"/>
      <c r="P102" s="29"/>
      <c r="Q102" s="29"/>
      <c r="R102" s="24">
        <f t="shared" si="26"/>
        <v>0</v>
      </c>
      <c r="S102" s="23" t="str">
        <f t="shared" si="27"/>
        <v/>
      </c>
      <c r="T102" s="35"/>
      <c r="U102" s="38">
        <f t="shared" si="28"/>
        <v>0</v>
      </c>
      <c r="V102" s="264" t="str">
        <f t="shared" si="29"/>
        <v/>
      </c>
      <c r="W102" s="130" t="str">
        <f t="shared" si="21"/>
        <v/>
      </c>
      <c r="X102" s="130" t="str">
        <f t="shared" si="35"/>
        <v/>
      </c>
      <c r="Y102" s="130" t="str">
        <f t="shared" si="30"/>
        <v/>
      </c>
      <c r="Z102" s="130" t="str">
        <f t="shared" si="31"/>
        <v/>
      </c>
      <c r="AA102" s="131" t="str">
        <f t="shared" si="32"/>
        <v/>
      </c>
      <c r="AB102" s="195" t="str">
        <f t="shared" si="22"/>
        <v/>
      </c>
      <c r="AC102" s="195" t="str">
        <f t="shared" si="33"/>
        <v/>
      </c>
      <c r="AD102" s="265" t="str">
        <f t="shared" si="34"/>
        <v/>
      </c>
    </row>
    <row r="103" spans="1:30" ht="24.95" customHeight="1" x14ac:dyDescent="0.2">
      <c r="A103" s="330"/>
      <c r="B103" s="331"/>
      <c r="C103" s="332"/>
      <c r="D103" s="266"/>
      <c r="E103" s="284" t="str">
        <f t="shared" si="23"/>
        <v/>
      </c>
      <c r="F103" s="81"/>
      <c r="G103" s="249"/>
      <c r="H103" s="192"/>
      <c r="I103" s="281" t="str">
        <f t="shared" si="24"/>
        <v/>
      </c>
      <c r="J103" s="28"/>
      <c r="K103" s="29"/>
      <c r="L103" s="22">
        <f t="shared" si="25"/>
        <v>0</v>
      </c>
      <c r="M103" s="29"/>
      <c r="N103" s="29"/>
      <c r="O103" s="29"/>
      <c r="P103" s="29"/>
      <c r="Q103" s="29"/>
      <c r="R103" s="24">
        <f t="shared" si="26"/>
        <v>0</v>
      </c>
      <c r="S103" s="23" t="str">
        <f t="shared" si="27"/>
        <v/>
      </c>
      <c r="T103" s="35"/>
      <c r="U103" s="38">
        <f t="shared" si="28"/>
        <v>0</v>
      </c>
      <c r="V103" s="264" t="str">
        <f t="shared" si="29"/>
        <v/>
      </c>
      <c r="W103" s="130" t="str">
        <f t="shared" si="21"/>
        <v/>
      </c>
      <c r="X103" s="130" t="str">
        <f t="shared" si="35"/>
        <v/>
      </c>
      <c r="Y103" s="130" t="str">
        <f t="shared" si="30"/>
        <v/>
      </c>
      <c r="Z103" s="130" t="str">
        <f t="shared" si="31"/>
        <v/>
      </c>
      <c r="AA103" s="131" t="str">
        <f t="shared" si="32"/>
        <v/>
      </c>
      <c r="AB103" s="195" t="str">
        <f t="shared" si="22"/>
        <v/>
      </c>
      <c r="AC103" s="195" t="str">
        <f t="shared" si="33"/>
        <v/>
      </c>
      <c r="AD103" s="265" t="str">
        <f t="shared" si="34"/>
        <v/>
      </c>
    </row>
    <row r="104" spans="1:30" ht="24.95" customHeight="1" x14ac:dyDescent="0.2">
      <c r="A104" s="330"/>
      <c r="B104" s="331"/>
      <c r="C104" s="332"/>
      <c r="D104" s="266"/>
      <c r="E104" s="284" t="str">
        <f t="shared" si="23"/>
        <v/>
      </c>
      <c r="F104" s="81"/>
      <c r="G104" s="249"/>
      <c r="H104" s="192"/>
      <c r="I104" s="281" t="str">
        <f t="shared" si="24"/>
        <v/>
      </c>
      <c r="J104" s="28"/>
      <c r="K104" s="29"/>
      <c r="L104" s="22">
        <f t="shared" si="25"/>
        <v>0</v>
      </c>
      <c r="M104" s="29"/>
      <c r="N104" s="29"/>
      <c r="O104" s="29"/>
      <c r="P104" s="29"/>
      <c r="Q104" s="29"/>
      <c r="R104" s="24">
        <f t="shared" si="26"/>
        <v>0</v>
      </c>
      <c r="S104" s="23" t="str">
        <f t="shared" si="27"/>
        <v/>
      </c>
      <c r="T104" s="35"/>
      <c r="U104" s="38">
        <f t="shared" si="28"/>
        <v>0</v>
      </c>
      <c r="V104" s="264" t="str">
        <f t="shared" si="29"/>
        <v/>
      </c>
      <c r="W104" s="130" t="str">
        <f t="shared" si="21"/>
        <v/>
      </c>
      <c r="X104" s="130" t="str">
        <f t="shared" si="35"/>
        <v/>
      </c>
      <c r="Y104" s="130" t="str">
        <f t="shared" si="30"/>
        <v/>
      </c>
      <c r="Z104" s="130" t="str">
        <f t="shared" si="31"/>
        <v/>
      </c>
      <c r="AA104" s="131" t="str">
        <f t="shared" si="32"/>
        <v/>
      </c>
      <c r="AB104" s="195" t="str">
        <f t="shared" si="22"/>
        <v/>
      </c>
      <c r="AC104" s="195" t="str">
        <f t="shared" si="33"/>
        <v/>
      </c>
      <c r="AD104" s="265" t="str">
        <f t="shared" si="34"/>
        <v/>
      </c>
    </row>
    <row r="105" spans="1:30" ht="24.95" customHeight="1" x14ac:dyDescent="0.2">
      <c r="A105" s="330"/>
      <c r="B105" s="331"/>
      <c r="C105" s="332"/>
      <c r="D105" s="266"/>
      <c r="E105" s="284" t="str">
        <f t="shared" si="23"/>
        <v/>
      </c>
      <c r="F105" s="81"/>
      <c r="G105" s="249"/>
      <c r="H105" s="192"/>
      <c r="I105" s="281" t="str">
        <f t="shared" si="24"/>
        <v/>
      </c>
      <c r="J105" s="28"/>
      <c r="K105" s="29"/>
      <c r="L105" s="22">
        <f t="shared" si="25"/>
        <v>0</v>
      </c>
      <c r="M105" s="29"/>
      <c r="N105" s="29"/>
      <c r="O105" s="29"/>
      <c r="P105" s="29"/>
      <c r="Q105" s="29"/>
      <c r="R105" s="24">
        <f t="shared" si="26"/>
        <v>0</v>
      </c>
      <c r="S105" s="23" t="str">
        <f t="shared" si="27"/>
        <v/>
      </c>
      <c r="T105" s="35"/>
      <c r="U105" s="38">
        <f t="shared" si="28"/>
        <v>0</v>
      </c>
      <c r="V105" s="264" t="str">
        <f t="shared" si="29"/>
        <v/>
      </c>
      <c r="W105" s="130" t="str">
        <f t="shared" si="21"/>
        <v/>
      </c>
      <c r="X105" s="130" t="str">
        <f t="shared" si="35"/>
        <v/>
      </c>
      <c r="Y105" s="130" t="str">
        <f t="shared" si="30"/>
        <v/>
      </c>
      <c r="Z105" s="130" t="str">
        <f t="shared" si="31"/>
        <v/>
      </c>
      <c r="AA105" s="131" t="str">
        <f t="shared" si="32"/>
        <v/>
      </c>
      <c r="AB105" s="195" t="str">
        <f t="shared" si="22"/>
        <v/>
      </c>
      <c r="AC105" s="195" t="str">
        <f t="shared" si="33"/>
        <v/>
      </c>
      <c r="AD105" s="265" t="str">
        <f t="shared" si="34"/>
        <v/>
      </c>
    </row>
    <row r="106" spans="1:30" ht="24.95" customHeight="1" x14ac:dyDescent="0.2">
      <c r="A106" s="330"/>
      <c r="B106" s="331"/>
      <c r="C106" s="332"/>
      <c r="D106" s="266"/>
      <c r="E106" s="284" t="str">
        <f t="shared" si="23"/>
        <v/>
      </c>
      <c r="F106" s="81"/>
      <c r="G106" s="249"/>
      <c r="H106" s="192"/>
      <c r="I106" s="281" t="str">
        <f t="shared" si="24"/>
        <v/>
      </c>
      <c r="J106" s="28"/>
      <c r="K106" s="29"/>
      <c r="L106" s="22">
        <f t="shared" si="25"/>
        <v>0</v>
      </c>
      <c r="M106" s="29"/>
      <c r="N106" s="29"/>
      <c r="O106" s="29"/>
      <c r="P106" s="29"/>
      <c r="Q106" s="29"/>
      <c r="R106" s="24">
        <f t="shared" si="26"/>
        <v>0</v>
      </c>
      <c r="S106" s="23" t="str">
        <f t="shared" si="27"/>
        <v/>
      </c>
      <c r="T106" s="35"/>
      <c r="U106" s="38">
        <f t="shared" si="28"/>
        <v>0</v>
      </c>
      <c r="V106" s="264" t="str">
        <f t="shared" si="29"/>
        <v/>
      </c>
      <c r="W106" s="130" t="str">
        <f t="shared" si="21"/>
        <v/>
      </c>
      <c r="X106" s="130" t="str">
        <f t="shared" si="35"/>
        <v/>
      </c>
      <c r="Y106" s="130" t="str">
        <f t="shared" si="30"/>
        <v/>
      </c>
      <c r="Z106" s="130" t="str">
        <f t="shared" si="31"/>
        <v/>
      </c>
      <c r="AA106" s="131" t="str">
        <f t="shared" si="32"/>
        <v/>
      </c>
      <c r="AB106" s="195" t="str">
        <f t="shared" si="22"/>
        <v/>
      </c>
      <c r="AC106" s="195" t="str">
        <f t="shared" si="33"/>
        <v/>
      </c>
      <c r="AD106" s="265" t="str">
        <f t="shared" si="34"/>
        <v/>
      </c>
    </row>
    <row r="107" spans="1:30" ht="24.95" customHeight="1" x14ac:dyDescent="0.2">
      <c r="A107" s="330"/>
      <c r="B107" s="331"/>
      <c r="C107" s="332"/>
      <c r="D107" s="266"/>
      <c r="E107" s="284" t="str">
        <f t="shared" si="23"/>
        <v/>
      </c>
      <c r="F107" s="81"/>
      <c r="G107" s="249"/>
      <c r="H107" s="192"/>
      <c r="I107" s="281" t="str">
        <f t="shared" si="24"/>
        <v/>
      </c>
      <c r="J107" s="28"/>
      <c r="K107" s="29"/>
      <c r="L107" s="22">
        <f t="shared" si="25"/>
        <v>0</v>
      </c>
      <c r="M107" s="29"/>
      <c r="N107" s="29"/>
      <c r="O107" s="29"/>
      <c r="P107" s="29"/>
      <c r="Q107" s="29"/>
      <c r="R107" s="24">
        <f t="shared" si="26"/>
        <v>0</v>
      </c>
      <c r="S107" s="23" t="str">
        <f t="shared" si="27"/>
        <v/>
      </c>
      <c r="T107" s="35"/>
      <c r="U107" s="38">
        <f t="shared" si="28"/>
        <v>0</v>
      </c>
      <c r="V107" s="264" t="str">
        <f t="shared" si="29"/>
        <v/>
      </c>
      <c r="W107" s="130" t="str">
        <f t="shared" si="21"/>
        <v/>
      </c>
      <c r="X107" s="130" t="str">
        <f t="shared" si="35"/>
        <v/>
      </c>
      <c r="Y107" s="130" t="str">
        <f t="shared" si="30"/>
        <v/>
      </c>
      <c r="Z107" s="130" t="str">
        <f t="shared" si="31"/>
        <v/>
      </c>
      <c r="AA107" s="131" t="str">
        <f t="shared" si="32"/>
        <v/>
      </c>
      <c r="AB107" s="195" t="str">
        <f t="shared" si="22"/>
        <v/>
      </c>
      <c r="AC107" s="195" t="str">
        <f t="shared" si="33"/>
        <v/>
      </c>
      <c r="AD107" s="265" t="str">
        <f t="shared" si="34"/>
        <v/>
      </c>
    </row>
    <row r="108" spans="1:30" ht="24.95" customHeight="1" x14ac:dyDescent="0.2">
      <c r="A108" s="330"/>
      <c r="B108" s="331"/>
      <c r="C108" s="332"/>
      <c r="D108" s="266"/>
      <c r="E108" s="284" t="str">
        <f t="shared" si="23"/>
        <v/>
      </c>
      <c r="F108" s="81"/>
      <c r="G108" s="249"/>
      <c r="H108" s="192"/>
      <c r="I108" s="281" t="str">
        <f t="shared" si="24"/>
        <v/>
      </c>
      <c r="J108" s="28"/>
      <c r="K108" s="29"/>
      <c r="L108" s="22">
        <f t="shared" si="25"/>
        <v>0</v>
      </c>
      <c r="M108" s="29"/>
      <c r="N108" s="29"/>
      <c r="O108" s="29"/>
      <c r="P108" s="29"/>
      <c r="Q108" s="29"/>
      <c r="R108" s="24">
        <f t="shared" si="26"/>
        <v>0</v>
      </c>
      <c r="S108" s="23" t="str">
        <f t="shared" si="27"/>
        <v/>
      </c>
      <c r="T108" s="35"/>
      <c r="U108" s="38">
        <f t="shared" si="28"/>
        <v>0</v>
      </c>
      <c r="V108" s="264" t="str">
        <f t="shared" si="29"/>
        <v/>
      </c>
      <c r="W108" s="130" t="str">
        <f t="shared" si="21"/>
        <v/>
      </c>
      <c r="X108" s="130" t="str">
        <f t="shared" si="35"/>
        <v/>
      </c>
      <c r="Y108" s="130" t="str">
        <f t="shared" si="30"/>
        <v/>
      </c>
      <c r="Z108" s="130" t="str">
        <f t="shared" si="31"/>
        <v/>
      </c>
      <c r="AA108" s="131" t="str">
        <f t="shared" si="32"/>
        <v/>
      </c>
      <c r="AB108" s="195" t="str">
        <f t="shared" si="22"/>
        <v/>
      </c>
      <c r="AC108" s="195" t="str">
        <f t="shared" si="33"/>
        <v/>
      </c>
      <c r="AD108" s="265" t="str">
        <f t="shared" si="34"/>
        <v/>
      </c>
    </row>
    <row r="109" spans="1:30" ht="24.95" customHeight="1" x14ac:dyDescent="0.2">
      <c r="A109" s="330"/>
      <c r="B109" s="331"/>
      <c r="C109" s="332"/>
      <c r="D109" s="266"/>
      <c r="E109" s="284" t="str">
        <f t="shared" si="23"/>
        <v/>
      </c>
      <c r="F109" s="81"/>
      <c r="G109" s="249"/>
      <c r="H109" s="192"/>
      <c r="I109" s="281" t="str">
        <f t="shared" si="24"/>
        <v/>
      </c>
      <c r="J109" s="28"/>
      <c r="K109" s="29"/>
      <c r="L109" s="22">
        <f t="shared" si="25"/>
        <v>0</v>
      </c>
      <c r="M109" s="29"/>
      <c r="N109" s="29"/>
      <c r="O109" s="29"/>
      <c r="P109" s="29"/>
      <c r="Q109" s="29"/>
      <c r="R109" s="24">
        <f t="shared" si="26"/>
        <v>0</v>
      </c>
      <c r="S109" s="23" t="str">
        <f t="shared" si="27"/>
        <v/>
      </c>
      <c r="T109" s="35"/>
      <c r="U109" s="38">
        <f t="shared" si="28"/>
        <v>0</v>
      </c>
      <c r="V109" s="264" t="str">
        <f t="shared" si="29"/>
        <v/>
      </c>
      <c r="W109" s="130" t="str">
        <f t="shared" si="21"/>
        <v/>
      </c>
      <c r="X109" s="130" t="str">
        <f t="shared" si="35"/>
        <v/>
      </c>
      <c r="Y109" s="130" t="str">
        <f t="shared" si="30"/>
        <v/>
      </c>
      <c r="Z109" s="130" t="str">
        <f t="shared" si="31"/>
        <v/>
      </c>
      <c r="AA109" s="131" t="str">
        <f t="shared" si="32"/>
        <v/>
      </c>
      <c r="AB109" s="195" t="str">
        <f t="shared" si="22"/>
        <v/>
      </c>
      <c r="AC109" s="195" t="str">
        <f t="shared" si="33"/>
        <v/>
      </c>
      <c r="AD109" s="265" t="str">
        <f t="shared" si="34"/>
        <v/>
      </c>
    </row>
    <row r="110" spans="1:30" ht="24.95" customHeight="1" x14ac:dyDescent="0.2">
      <c r="A110" s="330"/>
      <c r="B110" s="331"/>
      <c r="C110" s="332"/>
      <c r="D110" s="266"/>
      <c r="E110" s="284" t="str">
        <f t="shared" si="23"/>
        <v/>
      </c>
      <c r="F110" s="81"/>
      <c r="G110" s="249"/>
      <c r="H110" s="192"/>
      <c r="I110" s="281" t="str">
        <f t="shared" si="24"/>
        <v/>
      </c>
      <c r="J110" s="28"/>
      <c r="K110" s="29"/>
      <c r="L110" s="22">
        <f t="shared" si="25"/>
        <v>0</v>
      </c>
      <c r="M110" s="29"/>
      <c r="N110" s="29"/>
      <c r="O110" s="29"/>
      <c r="P110" s="29"/>
      <c r="Q110" s="29"/>
      <c r="R110" s="24">
        <f t="shared" si="26"/>
        <v>0</v>
      </c>
      <c r="S110" s="23" t="str">
        <f t="shared" si="27"/>
        <v/>
      </c>
      <c r="T110" s="35"/>
      <c r="U110" s="38">
        <f t="shared" si="28"/>
        <v>0</v>
      </c>
      <c r="V110" s="264" t="str">
        <f t="shared" si="29"/>
        <v/>
      </c>
      <c r="W110" s="130" t="str">
        <f t="shared" si="21"/>
        <v/>
      </c>
      <c r="X110" s="130" t="str">
        <f t="shared" si="35"/>
        <v/>
      </c>
      <c r="Y110" s="130" t="str">
        <f t="shared" si="30"/>
        <v/>
      </c>
      <c r="Z110" s="130" t="str">
        <f t="shared" si="31"/>
        <v/>
      </c>
      <c r="AA110" s="131" t="str">
        <f t="shared" si="32"/>
        <v/>
      </c>
      <c r="AB110" s="195" t="str">
        <f t="shared" si="22"/>
        <v/>
      </c>
      <c r="AC110" s="195" t="str">
        <f t="shared" si="33"/>
        <v/>
      </c>
      <c r="AD110" s="265" t="str">
        <f t="shared" si="34"/>
        <v/>
      </c>
    </row>
    <row r="111" spans="1:30" ht="24.95" customHeight="1" x14ac:dyDescent="0.2">
      <c r="A111" s="330"/>
      <c r="B111" s="331"/>
      <c r="C111" s="332"/>
      <c r="D111" s="266"/>
      <c r="E111" s="284" t="str">
        <f t="shared" si="23"/>
        <v/>
      </c>
      <c r="F111" s="81"/>
      <c r="G111" s="249"/>
      <c r="H111" s="192"/>
      <c r="I111" s="281" t="str">
        <f t="shared" si="24"/>
        <v/>
      </c>
      <c r="J111" s="28"/>
      <c r="K111" s="29"/>
      <c r="L111" s="22">
        <f t="shared" si="25"/>
        <v>0</v>
      </c>
      <c r="M111" s="29"/>
      <c r="N111" s="29"/>
      <c r="O111" s="29"/>
      <c r="P111" s="29"/>
      <c r="Q111" s="29"/>
      <c r="R111" s="24">
        <f t="shared" si="26"/>
        <v>0</v>
      </c>
      <c r="S111" s="23" t="str">
        <f t="shared" si="27"/>
        <v/>
      </c>
      <c r="T111" s="35"/>
      <c r="U111" s="38">
        <f t="shared" si="28"/>
        <v>0</v>
      </c>
      <c r="V111" s="264" t="str">
        <f t="shared" si="29"/>
        <v/>
      </c>
      <c r="W111" s="130" t="str">
        <f t="shared" si="21"/>
        <v/>
      </c>
      <c r="X111" s="130" t="str">
        <f t="shared" si="35"/>
        <v/>
      </c>
      <c r="Y111" s="130" t="str">
        <f t="shared" si="30"/>
        <v/>
      </c>
      <c r="Z111" s="130" t="str">
        <f t="shared" si="31"/>
        <v/>
      </c>
      <c r="AA111" s="131" t="str">
        <f t="shared" si="32"/>
        <v/>
      </c>
      <c r="AB111" s="195" t="str">
        <f t="shared" si="22"/>
        <v/>
      </c>
      <c r="AC111" s="195" t="str">
        <f t="shared" si="33"/>
        <v/>
      </c>
      <c r="AD111" s="265" t="str">
        <f t="shared" si="34"/>
        <v/>
      </c>
    </row>
    <row r="112" spans="1:30" ht="24.95" customHeight="1" x14ac:dyDescent="0.2">
      <c r="A112" s="330"/>
      <c r="B112" s="331"/>
      <c r="C112" s="332"/>
      <c r="D112" s="266"/>
      <c r="E112" s="284" t="str">
        <f t="shared" si="23"/>
        <v/>
      </c>
      <c r="F112" s="81"/>
      <c r="G112" s="249"/>
      <c r="H112" s="192"/>
      <c r="I112" s="281" t="str">
        <f t="shared" si="24"/>
        <v/>
      </c>
      <c r="J112" s="28"/>
      <c r="K112" s="29"/>
      <c r="L112" s="22">
        <f t="shared" si="25"/>
        <v>0</v>
      </c>
      <c r="M112" s="29"/>
      <c r="N112" s="29"/>
      <c r="O112" s="29"/>
      <c r="P112" s="29"/>
      <c r="Q112" s="29"/>
      <c r="R112" s="24">
        <f t="shared" si="26"/>
        <v>0</v>
      </c>
      <c r="S112" s="23" t="str">
        <f t="shared" si="27"/>
        <v/>
      </c>
      <c r="T112" s="35"/>
      <c r="U112" s="38">
        <f t="shared" si="28"/>
        <v>0</v>
      </c>
      <c r="V112" s="264" t="str">
        <f t="shared" si="29"/>
        <v/>
      </c>
      <c r="W112" s="130" t="str">
        <f t="shared" si="21"/>
        <v/>
      </c>
      <c r="X112" s="130" t="str">
        <f t="shared" si="35"/>
        <v/>
      </c>
      <c r="Y112" s="130" t="str">
        <f t="shared" si="30"/>
        <v/>
      </c>
      <c r="Z112" s="130" t="str">
        <f t="shared" si="31"/>
        <v/>
      </c>
      <c r="AA112" s="131" t="str">
        <f t="shared" si="32"/>
        <v/>
      </c>
      <c r="AB112" s="195" t="str">
        <f t="shared" si="22"/>
        <v/>
      </c>
      <c r="AC112" s="195" t="str">
        <f t="shared" si="33"/>
        <v/>
      </c>
      <c r="AD112" s="265" t="str">
        <f t="shared" si="34"/>
        <v/>
      </c>
    </row>
    <row r="113" spans="1:30" ht="24.95" customHeight="1" x14ac:dyDescent="0.2">
      <c r="A113" s="330"/>
      <c r="B113" s="331"/>
      <c r="C113" s="332"/>
      <c r="D113" s="266"/>
      <c r="E113" s="284" t="str">
        <f t="shared" si="23"/>
        <v/>
      </c>
      <c r="F113" s="81"/>
      <c r="G113" s="249"/>
      <c r="H113" s="192"/>
      <c r="I113" s="281" t="str">
        <f t="shared" si="24"/>
        <v/>
      </c>
      <c r="J113" s="28"/>
      <c r="K113" s="29"/>
      <c r="L113" s="22">
        <f t="shared" si="25"/>
        <v>0</v>
      </c>
      <c r="M113" s="29"/>
      <c r="N113" s="29"/>
      <c r="O113" s="29"/>
      <c r="P113" s="29"/>
      <c r="Q113" s="29"/>
      <c r="R113" s="24">
        <f t="shared" si="26"/>
        <v>0</v>
      </c>
      <c r="S113" s="23" t="str">
        <f t="shared" si="27"/>
        <v/>
      </c>
      <c r="T113" s="35"/>
      <c r="U113" s="38">
        <f t="shared" si="28"/>
        <v>0</v>
      </c>
      <c r="V113" s="264" t="str">
        <f t="shared" si="29"/>
        <v/>
      </c>
      <c r="W113" s="130" t="str">
        <f t="shared" si="21"/>
        <v/>
      </c>
      <c r="X113" s="130" t="str">
        <f t="shared" si="35"/>
        <v/>
      </c>
      <c r="Y113" s="130" t="str">
        <f t="shared" si="30"/>
        <v/>
      </c>
      <c r="Z113" s="130" t="str">
        <f t="shared" si="31"/>
        <v/>
      </c>
      <c r="AA113" s="131" t="str">
        <f t="shared" si="32"/>
        <v/>
      </c>
      <c r="AB113" s="195" t="str">
        <f t="shared" si="22"/>
        <v/>
      </c>
      <c r="AC113" s="195" t="str">
        <f t="shared" si="33"/>
        <v/>
      </c>
      <c r="AD113" s="265" t="str">
        <f t="shared" si="34"/>
        <v/>
      </c>
    </row>
    <row r="114" spans="1:30" ht="24.95" customHeight="1" x14ac:dyDescent="0.2">
      <c r="A114" s="330"/>
      <c r="B114" s="331"/>
      <c r="C114" s="332"/>
      <c r="D114" s="266"/>
      <c r="E114" s="284" t="str">
        <f t="shared" si="23"/>
        <v/>
      </c>
      <c r="F114" s="81"/>
      <c r="G114" s="249"/>
      <c r="H114" s="192"/>
      <c r="I114" s="281" t="str">
        <f t="shared" si="24"/>
        <v/>
      </c>
      <c r="J114" s="28"/>
      <c r="K114" s="29"/>
      <c r="L114" s="22">
        <f t="shared" si="25"/>
        <v>0</v>
      </c>
      <c r="M114" s="29"/>
      <c r="N114" s="29"/>
      <c r="O114" s="29"/>
      <c r="P114" s="29"/>
      <c r="Q114" s="29"/>
      <c r="R114" s="24">
        <f t="shared" si="26"/>
        <v>0</v>
      </c>
      <c r="S114" s="23" t="str">
        <f t="shared" si="27"/>
        <v/>
      </c>
      <c r="T114" s="35"/>
      <c r="U114" s="38">
        <f t="shared" si="28"/>
        <v>0</v>
      </c>
      <c r="V114" s="264" t="str">
        <f t="shared" si="29"/>
        <v/>
      </c>
      <c r="W114" s="130" t="str">
        <f t="shared" si="21"/>
        <v/>
      </c>
      <c r="X114" s="130" t="str">
        <f t="shared" si="35"/>
        <v/>
      </c>
      <c r="Y114" s="130" t="str">
        <f t="shared" si="30"/>
        <v/>
      </c>
      <c r="Z114" s="130" t="str">
        <f t="shared" si="31"/>
        <v/>
      </c>
      <c r="AA114" s="131" t="str">
        <f t="shared" si="32"/>
        <v/>
      </c>
      <c r="AB114" s="195" t="str">
        <f t="shared" si="22"/>
        <v/>
      </c>
      <c r="AC114" s="195" t="str">
        <f t="shared" si="33"/>
        <v/>
      </c>
      <c r="AD114" s="265" t="str">
        <f t="shared" si="34"/>
        <v/>
      </c>
    </row>
    <row r="115" spans="1:30" ht="24.95" customHeight="1" x14ac:dyDescent="0.2">
      <c r="A115" s="330"/>
      <c r="B115" s="331"/>
      <c r="C115" s="332"/>
      <c r="D115" s="266"/>
      <c r="E115" s="284" t="str">
        <f t="shared" si="23"/>
        <v/>
      </c>
      <c r="F115" s="81"/>
      <c r="G115" s="249"/>
      <c r="H115" s="192"/>
      <c r="I115" s="281" t="str">
        <f t="shared" si="24"/>
        <v/>
      </c>
      <c r="J115" s="28"/>
      <c r="K115" s="29"/>
      <c r="L115" s="22">
        <f t="shared" si="25"/>
        <v>0</v>
      </c>
      <c r="M115" s="29"/>
      <c r="N115" s="29"/>
      <c r="O115" s="29"/>
      <c r="P115" s="29"/>
      <c r="Q115" s="29"/>
      <c r="R115" s="24">
        <f t="shared" si="26"/>
        <v>0</v>
      </c>
      <c r="S115" s="23" t="str">
        <f t="shared" si="27"/>
        <v/>
      </c>
      <c r="T115" s="35"/>
      <c r="U115" s="38">
        <f t="shared" si="28"/>
        <v>0</v>
      </c>
      <c r="V115" s="264" t="str">
        <f t="shared" si="29"/>
        <v/>
      </c>
      <c r="W115" s="130" t="str">
        <f t="shared" si="21"/>
        <v/>
      </c>
      <c r="X115" s="130" t="str">
        <f t="shared" si="35"/>
        <v/>
      </c>
      <c r="Y115" s="130" t="str">
        <f t="shared" si="30"/>
        <v/>
      </c>
      <c r="Z115" s="130" t="str">
        <f t="shared" si="31"/>
        <v/>
      </c>
      <c r="AA115" s="131" t="str">
        <f t="shared" si="32"/>
        <v/>
      </c>
      <c r="AB115" s="195" t="str">
        <f t="shared" si="22"/>
        <v/>
      </c>
      <c r="AC115" s="195" t="str">
        <f t="shared" si="33"/>
        <v/>
      </c>
      <c r="AD115" s="265" t="str">
        <f t="shared" si="34"/>
        <v/>
      </c>
    </row>
    <row r="116" spans="1:30" ht="24.95" customHeight="1" x14ac:dyDescent="0.2">
      <c r="A116" s="330"/>
      <c r="B116" s="331"/>
      <c r="C116" s="332"/>
      <c r="D116" s="266"/>
      <c r="E116" s="284" t="str">
        <f t="shared" si="23"/>
        <v/>
      </c>
      <c r="F116" s="81"/>
      <c r="G116" s="249"/>
      <c r="H116" s="192"/>
      <c r="I116" s="281" t="str">
        <f t="shared" si="24"/>
        <v/>
      </c>
      <c r="J116" s="28"/>
      <c r="K116" s="29"/>
      <c r="L116" s="22">
        <f t="shared" si="25"/>
        <v>0</v>
      </c>
      <c r="M116" s="29"/>
      <c r="N116" s="29"/>
      <c r="O116" s="29"/>
      <c r="P116" s="29"/>
      <c r="Q116" s="29"/>
      <c r="R116" s="24">
        <f t="shared" si="26"/>
        <v>0</v>
      </c>
      <c r="S116" s="23" t="str">
        <f t="shared" si="27"/>
        <v/>
      </c>
      <c r="T116" s="35"/>
      <c r="U116" s="38">
        <f t="shared" si="28"/>
        <v>0</v>
      </c>
      <c r="V116" s="264" t="str">
        <f t="shared" si="29"/>
        <v/>
      </c>
      <c r="W116" s="130" t="str">
        <f t="shared" si="21"/>
        <v/>
      </c>
      <c r="X116" s="130" t="str">
        <f t="shared" si="35"/>
        <v/>
      </c>
      <c r="Y116" s="130" t="str">
        <f t="shared" si="30"/>
        <v/>
      </c>
      <c r="Z116" s="130" t="str">
        <f t="shared" si="31"/>
        <v/>
      </c>
      <c r="AA116" s="131" t="str">
        <f t="shared" si="32"/>
        <v/>
      </c>
      <c r="AB116" s="195" t="str">
        <f t="shared" si="22"/>
        <v/>
      </c>
      <c r="AC116" s="195" t="str">
        <f t="shared" si="33"/>
        <v/>
      </c>
      <c r="AD116" s="265" t="str">
        <f t="shared" si="34"/>
        <v/>
      </c>
    </row>
    <row r="117" spans="1:30" ht="24.95" customHeight="1" x14ac:dyDescent="0.2">
      <c r="A117" s="330"/>
      <c r="B117" s="331"/>
      <c r="C117" s="332"/>
      <c r="D117" s="266"/>
      <c r="E117" s="284" t="str">
        <f t="shared" si="23"/>
        <v/>
      </c>
      <c r="F117" s="81"/>
      <c r="G117" s="249"/>
      <c r="H117" s="192"/>
      <c r="I117" s="281" t="str">
        <f t="shared" si="24"/>
        <v/>
      </c>
      <c r="J117" s="28"/>
      <c r="K117" s="29"/>
      <c r="L117" s="22">
        <f t="shared" si="25"/>
        <v>0</v>
      </c>
      <c r="M117" s="29"/>
      <c r="N117" s="29"/>
      <c r="O117" s="29"/>
      <c r="P117" s="29"/>
      <c r="Q117" s="29"/>
      <c r="R117" s="24">
        <f t="shared" si="26"/>
        <v>0</v>
      </c>
      <c r="S117" s="23" t="str">
        <f t="shared" si="27"/>
        <v/>
      </c>
      <c r="T117" s="35"/>
      <c r="U117" s="38">
        <f t="shared" si="28"/>
        <v>0</v>
      </c>
      <c r="V117" s="264" t="str">
        <f t="shared" si="29"/>
        <v/>
      </c>
      <c r="W117" s="130" t="str">
        <f t="shared" si="21"/>
        <v/>
      </c>
      <c r="X117" s="130" t="str">
        <f t="shared" si="35"/>
        <v/>
      </c>
      <c r="Y117" s="130" t="str">
        <f t="shared" si="30"/>
        <v/>
      </c>
      <c r="Z117" s="130" t="str">
        <f t="shared" si="31"/>
        <v/>
      </c>
      <c r="AA117" s="131" t="str">
        <f t="shared" si="32"/>
        <v/>
      </c>
      <c r="AB117" s="195" t="str">
        <f t="shared" si="22"/>
        <v/>
      </c>
      <c r="AC117" s="195" t="str">
        <f t="shared" si="33"/>
        <v/>
      </c>
      <c r="AD117" s="265" t="str">
        <f t="shared" si="34"/>
        <v/>
      </c>
    </row>
    <row r="118" spans="1:30" ht="24.95" customHeight="1" x14ac:dyDescent="0.2">
      <c r="A118" s="330"/>
      <c r="B118" s="331"/>
      <c r="C118" s="332"/>
      <c r="D118" s="266"/>
      <c r="E118" s="284" t="str">
        <f t="shared" si="23"/>
        <v/>
      </c>
      <c r="F118" s="81"/>
      <c r="G118" s="249"/>
      <c r="H118" s="192"/>
      <c r="I118" s="281" t="str">
        <f t="shared" si="24"/>
        <v/>
      </c>
      <c r="J118" s="28"/>
      <c r="K118" s="29"/>
      <c r="L118" s="22">
        <f t="shared" si="25"/>
        <v>0</v>
      </c>
      <c r="M118" s="29"/>
      <c r="N118" s="29"/>
      <c r="O118" s="29"/>
      <c r="P118" s="29"/>
      <c r="Q118" s="29"/>
      <c r="R118" s="24">
        <f t="shared" si="26"/>
        <v>0</v>
      </c>
      <c r="S118" s="23" t="str">
        <f t="shared" si="27"/>
        <v/>
      </c>
      <c r="T118" s="35"/>
      <c r="U118" s="38">
        <f t="shared" si="28"/>
        <v>0</v>
      </c>
      <c r="V118" s="264" t="str">
        <f t="shared" si="29"/>
        <v/>
      </c>
      <c r="W118" s="130" t="str">
        <f t="shared" si="21"/>
        <v/>
      </c>
      <c r="X118" s="130" t="str">
        <f t="shared" si="35"/>
        <v/>
      </c>
      <c r="Y118" s="130" t="str">
        <f t="shared" si="30"/>
        <v/>
      </c>
      <c r="Z118" s="130" t="str">
        <f t="shared" si="31"/>
        <v/>
      </c>
      <c r="AA118" s="131" t="str">
        <f t="shared" si="32"/>
        <v/>
      </c>
      <c r="AB118" s="195" t="str">
        <f t="shared" si="22"/>
        <v/>
      </c>
      <c r="AC118" s="195" t="str">
        <f t="shared" si="33"/>
        <v/>
      </c>
      <c r="AD118" s="265" t="str">
        <f t="shared" si="34"/>
        <v/>
      </c>
    </row>
    <row r="119" spans="1:30" ht="24.95" customHeight="1" x14ac:dyDescent="0.2">
      <c r="A119" s="330"/>
      <c r="B119" s="331"/>
      <c r="C119" s="332"/>
      <c r="D119" s="266"/>
      <c r="E119" s="284" t="str">
        <f t="shared" si="23"/>
        <v/>
      </c>
      <c r="F119" s="81"/>
      <c r="G119" s="249"/>
      <c r="H119" s="192"/>
      <c r="I119" s="281" t="str">
        <f t="shared" si="24"/>
        <v/>
      </c>
      <c r="J119" s="28"/>
      <c r="K119" s="29"/>
      <c r="L119" s="22">
        <f t="shared" si="25"/>
        <v>0</v>
      </c>
      <c r="M119" s="29"/>
      <c r="N119" s="29"/>
      <c r="O119" s="29"/>
      <c r="P119" s="29"/>
      <c r="Q119" s="29"/>
      <c r="R119" s="24">
        <f t="shared" si="26"/>
        <v>0</v>
      </c>
      <c r="S119" s="23" t="str">
        <f t="shared" si="27"/>
        <v/>
      </c>
      <c r="T119" s="35"/>
      <c r="U119" s="38">
        <f t="shared" si="28"/>
        <v>0</v>
      </c>
      <c r="V119" s="264" t="str">
        <f t="shared" si="29"/>
        <v/>
      </c>
      <c r="W119" s="130" t="str">
        <f t="shared" si="21"/>
        <v/>
      </c>
      <c r="X119" s="130" t="str">
        <f t="shared" si="35"/>
        <v/>
      </c>
      <c r="Y119" s="130" t="str">
        <f t="shared" si="30"/>
        <v/>
      </c>
      <c r="Z119" s="130" t="str">
        <f t="shared" si="31"/>
        <v/>
      </c>
      <c r="AA119" s="131" t="str">
        <f t="shared" si="32"/>
        <v/>
      </c>
      <c r="AB119" s="195" t="str">
        <f t="shared" si="22"/>
        <v/>
      </c>
      <c r="AC119" s="195" t="str">
        <f t="shared" si="33"/>
        <v/>
      </c>
      <c r="AD119" s="265" t="str">
        <f t="shared" si="34"/>
        <v/>
      </c>
    </row>
    <row r="120" spans="1:30" ht="24.95" customHeight="1" x14ac:dyDescent="0.2">
      <c r="A120" s="330"/>
      <c r="B120" s="331"/>
      <c r="C120" s="332"/>
      <c r="D120" s="266"/>
      <c r="E120" s="284" t="str">
        <f t="shared" si="23"/>
        <v/>
      </c>
      <c r="F120" s="81"/>
      <c r="G120" s="249"/>
      <c r="H120" s="192"/>
      <c r="I120" s="281" t="str">
        <f t="shared" si="24"/>
        <v/>
      </c>
      <c r="J120" s="28"/>
      <c r="K120" s="29"/>
      <c r="L120" s="22">
        <f t="shared" si="25"/>
        <v>0</v>
      </c>
      <c r="M120" s="29"/>
      <c r="N120" s="29"/>
      <c r="O120" s="29"/>
      <c r="P120" s="29"/>
      <c r="Q120" s="29"/>
      <c r="R120" s="24">
        <f t="shared" si="26"/>
        <v>0</v>
      </c>
      <c r="S120" s="23" t="str">
        <f t="shared" si="27"/>
        <v/>
      </c>
      <c r="T120" s="35"/>
      <c r="U120" s="38">
        <f t="shared" si="28"/>
        <v>0</v>
      </c>
      <c r="V120" s="264" t="str">
        <f t="shared" si="29"/>
        <v/>
      </c>
      <c r="W120" s="130" t="str">
        <f t="shared" si="21"/>
        <v/>
      </c>
      <c r="X120" s="130" t="str">
        <f t="shared" si="35"/>
        <v/>
      </c>
      <c r="Y120" s="130" t="str">
        <f t="shared" si="30"/>
        <v/>
      </c>
      <c r="Z120" s="130" t="str">
        <f t="shared" si="31"/>
        <v/>
      </c>
      <c r="AA120" s="131" t="str">
        <f t="shared" si="32"/>
        <v/>
      </c>
      <c r="AB120" s="195" t="str">
        <f t="shared" si="22"/>
        <v/>
      </c>
      <c r="AC120" s="195" t="str">
        <f t="shared" si="33"/>
        <v/>
      </c>
      <c r="AD120" s="265" t="str">
        <f t="shared" si="34"/>
        <v/>
      </c>
    </row>
    <row r="121" spans="1:30" ht="24.95" customHeight="1" x14ac:dyDescent="0.2">
      <c r="A121" s="330"/>
      <c r="B121" s="331"/>
      <c r="C121" s="332"/>
      <c r="D121" s="266"/>
      <c r="E121" s="284" t="str">
        <f t="shared" si="23"/>
        <v/>
      </c>
      <c r="F121" s="81"/>
      <c r="G121" s="249"/>
      <c r="H121" s="192"/>
      <c r="I121" s="281" t="str">
        <f t="shared" si="24"/>
        <v/>
      </c>
      <c r="J121" s="28"/>
      <c r="K121" s="29"/>
      <c r="L121" s="22">
        <f t="shared" si="25"/>
        <v>0</v>
      </c>
      <c r="M121" s="29"/>
      <c r="N121" s="29"/>
      <c r="O121" s="29"/>
      <c r="P121" s="29"/>
      <c r="Q121" s="29"/>
      <c r="R121" s="24">
        <f t="shared" si="26"/>
        <v>0</v>
      </c>
      <c r="S121" s="23" t="str">
        <f t="shared" si="27"/>
        <v/>
      </c>
      <c r="T121" s="35"/>
      <c r="U121" s="38">
        <f t="shared" si="28"/>
        <v>0</v>
      </c>
      <c r="V121" s="264" t="str">
        <f t="shared" si="29"/>
        <v/>
      </c>
      <c r="W121" s="130" t="str">
        <f t="shared" si="21"/>
        <v/>
      </c>
      <c r="X121" s="130" t="str">
        <f t="shared" si="35"/>
        <v/>
      </c>
      <c r="Y121" s="130" t="str">
        <f t="shared" si="30"/>
        <v/>
      </c>
      <c r="Z121" s="130" t="str">
        <f t="shared" si="31"/>
        <v/>
      </c>
      <c r="AA121" s="131" t="str">
        <f t="shared" si="32"/>
        <v/>
      </c>
      <c r="AB121" s="195" t="str">
        <f t="shared" si="22"/>
        <v/>
      </c>
      <c r="AC121" s="195" t="str">
        <f t="shared" si="33"/>
        <v/>
      </c>
      <c r="AD121" s="265" t="str">
        <f t="shared" si="34"/>
        <v/>
      </c>
    </row>
    <row r="122" spans="1:30" ht="24.95" customHeight="1" x14ac:dyDescent="0.2">
      <c r="A122" s="330"/>
      <c r="B122" s="331"/>
      <c r="C122" s="332"/>
      <c r="D122" s="266"/>
      <c r="E122" s="284" t="str">
        <f t="shared" si="23"/>
        <v/>
      </c>
      <c r="F122" s="81"/>
      <c r="G122" s="249"/>
      <c r="H122" s="192"/>
      <c r="I122" s="281" t="str">
        <f t="shared" si="24"/>
        <v/>
      </c>
      <c r="J122" s="28"/>
      <c r="K122" s="29"/>
      <c r="L122" s="22">
        <f t="shared" si="25"/>
        <v>0</v>
      </c>
      <c r="M122" s="29"/>
      <c r="N122" s="29"/>
      <c r="O122" s="29"/>
      <c r="P122" s="29"/>
      <c r="Q122" s="29"/>
      <c r="R122" s="24">
        <f t="shared" si="26"/>
        <v>0</v>
      </c>
      <c r="S122" s="23" t="str">
        <f t="shared" si="27"/>
        <v/>
      </c>
      <c r="T122" s="35"/>
      <c r="U122" s="38">
        <f t="shared" si="28"/>
        <v>0</v>
      </c>
      <c r="V122" s="264" t="str">
        <f t="shared" si="29"/>
        <v/>
      </c>
      <c r="W122" s="130" t="str">
        <f t="shared" si="21"/>
        <v/>
      </c>
      <c r="X122" s="130" t="str">
        <f t="shared" si="35"/>
        <v/>
      </c>
      <c r="Y122" s="130" t="str">
        <f t="shared" si="30"/>
        <v/>
      </c>
      <c r="Z122" s="130" t="str">
        <f t="shared" si="31"/>
        <v/>
      </c>
      <c r="AA122" s="131" t="str">
        <f t="shared" si="32"/>
        <v/>
      </c>
      <c r="AB122" s="195" t="str">
        <f t="shared" si="22"/>
        <v/>
      </c>
      <c r="AC122" s="195" t="str">
        <f t="shared" si="33"/>
        <v/>
      </c>
      <c r="AD122" s="265" t="str">
        <f t="shared" si="34"/>
        <v/>
      </c>
    </row>
    <row r="123" spans="1:30" ht="24.95" customHeight="1" x14ac:dyDescent="0.2">
      <c r="A123" s="330"/>
      <c r="B123" s="331"/>
      <c r="C123" s="332"/>
      <c r="D123" s="266"/>
      <c r="E123" s="284" t="str">
        <f t="shared" si="23"/>
        <v/>
      </c>
      <c r="F123" s="81"/>
      <c r="G123" s="249"/>
      <c r="H123" s="192"/>
      <c r="I123" s="281" t="str">
        <f t="shared" si="24"/>
        <v/>
      </c>
      <c r="J123" s="28"/>
      <c r="K123" s="29"/>
      <c r="L123" s="22">
        <f t="shared" si="25"/>
        <v>0</v>
      </c>
      <c r="M123" s="29"/>
      <c r="N123" s="29"/>
      <c r="O123" s="29"/>
      <c r="P123" s="29"/>
      <c r="Q123" s="29"/>
      <c r="R123" s="24">
        <f t="shared" si="26"/>
        <v>0</v>
      </c>
      <c r="S123" s="23" t="str">
        <f t="shared" si="27"/>
        <v/>
      </c>
      <c r="T123" s="35"/>
      <c r="U123" s="38">
        <f t="shared" si="28"/>
        <v>0</v>
      </c>
      <c r="V123" s="264" t="str">
        <f t="shared" si="29"/>
        <v/>
      </c>
      <c r="W123" s="130" t="str">
        <f t="shared" si="21"/>
        <v/>
      </c>
      <c r="X123" s="130" t="str">
        <f t="shared" si="35"/>
        <v/>
      </c>
      <c r="Y123" s="130" t="str">
        <f t="shared" si="30"/>
        <v/>
      </c>
      <c r="Z123" s="130" t="str">
        <f t="shared" si="31"/>
        <v/>
      </c>
      <c r="AA123" s="131" t="str">
        <f t="shared" si="32"/>
        <v/>
      </c>
      <c r="AB123" s="195" t="str">
        <f t="shared" si="22"/>
        <v/>
      </c>
      <c r="AC123" s="195" t="str">
        <f t="shared" si="33"/>
        <v/>
      </c>
      <c r="AD123" s="265" t="str">
        <f t="shared" si="34"/>
        <v/>
      </c>
    </row>
    <row r="124" spans="1:30" ht="24.95" customHeight="1" x14ac:dyDescent="0.2">
      <c r="A124" s="330"/>
      <c r="B124" s="331"/>
      <c r="C124" s="332"/>
      <c r="D124" s="266"/>
      <c r="E124" s="284" t="str">
        <f t="shared" si="23"/>
        <v/>
      </c>
      <c r="F124" s="81"/>
      <c r="G124" s="249"/>
      <c r="H124" s="192"/>
      <c r="I124" s="281" t="str">
        <f t="shared" si="24"/>
        <v/>
      </c>
      <c r="J124" s="28"/>
      <c r="K124" s="29"/>
      <c r="L124" s="22">
        <f t="shared" si="25"/>
        <v>0</v>
      </c>
      <c r="M124" s="29"/>
      <c r="N124" s="29"/>
      <c r="O124" s="29"/>
      <c r="P124" s="29"/>
      <c r="Q124" s="29"/>
      <c r="R124" s="24">
        <f t="shared" si="26"/>
        <v>0</v>
      </c>
      <c r="S124" s="23" t="str">
        <f t="shared" si="27"/>
        <v/>
      </c>
      <c r="T124" s="35"/>
      <c r="U124" s="38">
        <f t="shared" si="28"/>
        <v>0</v>
      </c>
      <c r="V124" s="264" t="str">
        <f t="shared" si="29"/>
        <v/>
      </c>
      <c r="W124" s="130" t="str">
        <f t="shared" si="21"/>
        <v/>
      </c>
      <c r="X124" s="130" t="str">
        <f t="shared" si="35"/>
        <v/>
      </c>
      <c r="Y124" s="130" t="str">
        <f t="shared" si="30"/>
        <v/>
      </c>
      <c r="Z124" s="130" t="str">
        <f t="shared" si="31"/>
        <v/>
      </c>
      <c r="AA124" s="131" t="str">
        <f t="shared" si="32"/>
        <v/>
      </c>
      <c r="AB124" s="195" t="str">
        <f t="shared" si="22"/>
        <v/>
      </c>
      <c r="AC124" s="195" t="str">
        <f t="shared" si="33"/>
        <v/>
      </c>
      <c r="AD124" s="265" t="str">
        <f t="shared" si="34"/>
        <v/>
      </c>
    </row>
    <row r="125" spans="1:30" ht="24.95" customHeight="1" x14ac:dyDescent="0.2">
      <c r="A125" s="330"/>
      <c r="B125" s="331"/>
      <c r="C125" s="332"/>
      <c r="D125" s="266"/>
      <c r="E125" s="284" t="str">
        <f t="shared" si="23"/>
        <v/>
      </c>
      <c r="F125" s="81"/>
      <c r="G125" s="249"/>
      <c r="H125" s="192"/>
      <c r="I125" s="281" t="str">
        <f t="shared" si="24"/>
        <v/>
      </c>
      <c r="J125" s="28"/>
      <c r="K125" s="29"/>
      <c r="L125" s="22">
        <f t="shared" si="25"/>
        <v>0</v>
      </c>
      <c r="M125" s="29"/>
      <c r="N125" s="29"/>
      <c r="O125" s="29"/>
      <c r="P125" s="29"/>
      <c r="Q125" s="29"/>
      <c r="R125" s="24">
        <f t="shared" si="26"/>
        <v>0</v>
      </c>
      <c r="S125" s="23" t="str">
        <f t="shared" si="27"/>
        <v/>
      </c>
      <c r="T125" s="35"/>
      <c r="U125" s="38">
        <f t="shared" si="28"/>
        <v>0</v>
      </c>
      <c r="V125" s="264" t="str">
        <f t="shared" si="29"/>
        <v/>
      </c>
      <c r="W125" s="130" t="str">
        <f t="shared" si="21"/>
        <v/>
      </c>
      <c r="X125" s="130" t="str">
        <f t="shared" si="35"/>
        <v/>
      </c>
      <c r="Y125" s="130" t="str">
        <f t="shared" si="30"/>
        <v/>
      </c>
      <c r="Z125" s="130" t="str">
        <f t="shared" si="31"/>
        <v/>
      </c>
      <c r="AA125" s="131" t="str">
        <f t="shared" si="32"/>
        <v/>
      </c>
      <c r="AB125" s="195" t="str">
        <f t="shared" si="22"/>
        <v/>
      </c>
      <c r="AC125" s="195" t="str">
        <f t="shared" si="33"/>
        <v/>
      </c>
      <c r="AD125" s="265" t="str">
        <f t="shared" si="34"/>
        <v/>
      </c>
    </row>
    <row r="126" spans="1:30" ht="24.95" customHeight="1" x14ac:dyDescent="0.2">
      <c r="A126" s="330"/>
      <c r="B126" s="331"/>
      <c r="C126" s="332"/>
      <c r="D126" s="266"/>
      <c r="E126" s="284" t="str">
        <f t="shared" si="23"/>
        <v/>
      </c>
      <c r="F126" s="81"/>
      <c r="G126" s="249"/>
      <c r="H126" s="192"/>
      <c r="I126" s="281" t="str">
        <f t="shared" si="24"/>
        <v/>
      </c>
      <c r="J126" s="28"/>
      <c r="K126" s="29"/>
      <c r="L126" s="22">
        <f t="shared" si="25"/>
        <v>0</v>
      </c>
      <c r="M126" s="29"/>
      <c r="N126" s="29"/>
      <c r="O126" s="29"/>
      <c r="P126" s="29"/>
      <c r="Q126" s="29"/>
      <c r="R126" s="24">
        <f t="shared" si="26"/>
        <v>0</v>
      </c>
      <c r="S126" s="23" t="str">
        <f t="shared" si="27"/>
        <v/>
      </c>
      <c r="T126" s="35"/>
      <c r="U126" s="38">
        <f t="shared" si="28"/>
        <v>0</v>
      </c>
      <c r="V126" s="264" t="str">
        <f t="shared" si="29"/>
        <v/>
      </c>
      <c r="W126" s="130" t="str">
        <f t="shared" ref="W126:W140" si="36">IF(AND(L126&gt;0,F126="4.2",OR(D126="",E126="",G126="",I126="",H126&lt;&gt;"")),"nekorektne zadané údaje",IF(AND(L126&gt;0,F126="4.1",OR(D126="",E126="",I126="",G126&lt;&gt;"",H126&lt;&gt;"")),"nekorektne zadané údaje",IF(AND(L126&gt;0,F126="16.4",OR(D126="",E126="",I126="",G126="",H126="")),"nekorektne zadané údaje",IF(AND(L126&gt;0,F126=""),"nekorektne zadané údaje",IF(AND(L126&gt;0,F126="4.2",E126="menej rozvinuté regióny",OR(G126="výstup mimo prílohy I. ZFEU - Bratislavský kraj",G126="výstup na prílohe I. ZFEU ostatné regióny (Bratislavský kraj)")),"nekorektne zadané údaje",IF(AND(L126&gt;0,F126="4.2",E126="ostatné regióny",OR(G126="výstup na prílohe I. ZFEU menej rozvinuté regióny",G126="výstup mimo prílohy I. ZFEU - PO, KE, BB, ZA kraj",G126="výstup mimo prílohy I. ZFEU - TN, NR, TT kraj")),"nekorektne zadané údaje",IF(AND(L126&gt;0,F126="16.4",E126="menej rozvinuté regióny",OR(G126="výstup mimo prílohy I. ZFEU - Bratislavský kraj",G126="výstup na prílohe I. ZFEU ostatné regióny (Bratislavský kraj)")),"nekorektne zadané údaje",IF(AND(L126&gt;0,F126="16.4",E126="ostatné regióny",OR(G126="výstup na prílohe I. ZFEU menej rozvinuté regióny",G126="výstup mimo prílohy I. ZFEU - PO, KE, BB, ZA kraj",G126="výstup mimo prílohy I. ZFEU - TN, NR, TT kraj")),"nekorektne zadané údaje",IF(L126=0,"","")))))))))</f>
        <v/>
      </c>
      <c r="X126" s="130" t="str">
        <f t="shared" si="35"/>
        <v/>
      </c>
      <c r="Y126" s="130" t="str">
        <f t="shared" si="30"/>
        <v/>
      </c>
      <c r="Z126" s="130" t="str">
        <f t="shared" si="31"/>
        <v/>
      </c>
      <c r="AA126" s="131" t="str">
        <f t="shared" si="32"/>
        <v/>
      </c>
      <c r="AB126" s="195" t="str">
        <f t="shared" ref="AB126:AB140" si="37">IF(F126="4.1","",IF(AND(F126="4.2",E126="menej rozvinuté regióny"),"MRR",IF(AND(F126="4.2",E126="ostatné regióny"),"ine_regiony",IF(AND(F126="16.4",E126="menej rozvinuté regióny"),"MRR",IF(AND(F126="16.4",E126="ostatné regióny"),"ine_regiony","")))))</f>
        <v/>
      </c>
      <c r="AC126" s="195" t="str">
        <f t="shared" si="33"/>
        <v/>
      </c>
      <c r="AD126" s="265" t="str">
        <f t="shared" si="34"/>
        <v/>
      </c>
    </row>
    <row r="127" spans="1:30" ht="24.95" customHeight="1" x14ac:dyDescent="0.2">
      <c r="A127" s="330"/>
      <c r="B127" s="331"/>
      <c r="C127" s="332"/>
      <c r="D127" s="266"/>
      <c r="E127" s="284" t="str">
        <f t="shared" si="23"/>
        <v/>
      </c>
      <c r="F127" s="81"/>
      <c r="G127" s="249"/>
      <c r="H127" s="192"/>
      <c r="I127" s="281" t="str">
        <f t="shared" si="24"/>
        <v/>
      </c>
      <c r="J127" s="28"/>
      <c r="K127" s="29"/>
      <c r="L127" s="22">
        <f t="shared" si="25"/>
        <v>0</v>
      </c>
      <c r="M127" s="29"/>
      <c r="N127" s="29"/>
      <c r="O127" s="29"/>
      <c r="P127" s="29"/>
      <c r="Q127" s="29"/>
      <c r="R127" s="24">
        <f t="shared" si="26"/>
        <v>0</v>
      </c>
      <c r="S127" s="23" t="str">
        <f t="shared" si="27"/>
        <v/>
      </c>
      <c r="T127" s="35"/>
      <c r="U127" s="38">
        <f t="shared" si="28"/>
        <v>0</v>
      </c>
      <c r="V127" s="264" t="str">
        <f t="shared" si="29"/>
        <v/>
      </c>
      <c r="W127" s="130" t="str">
        <f t="shared" si="36"/>
        <v/>
      </c>
      <c r="X127" s="130" t="str">
        <f t="shared" si="35"/>
        <v/>
      </c>
      <c r="Y127" s="130" t="str">
        <f t="shared" si="30"/>
        <v/>
      </c>
      <c r="Z127" s="130" t="str">
        <f t="shared" si="31"/>
        <v/>
      </c>
      <c r="AA127" s="131" t="str">
        <f t="shared" si="32"/>
        <v/>
      </c>
      <c r="AB127" s="195" t="str">
        <f t="shared" si="37"/>
        <v/>
      </c>
      <c r="AC127" s="195" t="str">
        <f t="shared" si="33"/>
        <v/>
      </c>
      <c r="AD127" s="265" t="str">
        <f t="shared" si="34"/>
        <v/>
      </c>
    </row>
    <row r="128" spans="1:30" ht="24.95" customHeight="1" x14ac:dyDescent="0.2">
      <c r="A128" s="330"/>
      <c r="B128" s="331"/>
      <c r="C128" s="332"/>
      <c r="D128" s="266"/>
      <c r="E128" s="284" t="str">
        <f t="shared" si="23"/>
        <v/>
      </c>
      <c r="F128" s="81"/>
      <c r="G128" s="249"/>
      <c r="H128" s="192"/>
      <c r="I128" s="281" t="str">
        <f t="shared" si="24"/>
        <v/>
      </c>
      <c r="J128" s="28"/>
      <c r="K128" s="29"/>
      <c r="L128" s="22">
        <f t="shared" si="25"/>
        <v>0</v>
      </c>
      <c r="M128" s="29"/>
      <c r="N128" s="29"/>
      <c r="O128" s="29"/>
      <c r="P128" s="29"/>
      <c r="Q128" s="29"/>
      <c r="R128" s="24">
        <f t="shared" si="26"/>
        <v>0</v>
      </c>
      <c r="S128" s="23" t="str">
        <f t="shared" si="27"/>
        <v/>
      </c>
      <c r="T128" s="35"/>
      <c r="U128" s="38">
        <f t="shared" si="28"/>
        <v>0</v>
      </c>
      <c r="V128" s="264" t="str">
        <f t="shared" si="29"/>
        <v/>
      </c>
      <c r="W128" s="130" t="str">
        <f t="shared" si="36"/>
        <v/>
      </c>
      <c r="X128" s="130" t="str">
        <f t="shared" si="35"/>
        <v/>
      </c>
      <c r="Y128" s="130" t="str">
        <f t="shared" si="30"/>
        <v/>
      </c>
      <c r="Z128" s="130" t="str">
        <f t="shared" si="31"/>
        <v/>
      </c>
      <c r="AA128" s="131" t="str">
        <f t="shared" si="32"/>
        <v/>
      </c>
      <c r="AB128" s="195" t="str">
        <f t="shared" si="37"/>
        <v/>
      </c>
      <c r="AC128" s="195" t="str">
        <f t="shared" si="33"/>
        <v/>
      </c>
      <c r="AD128" s="265" t="str">
        <f t="shared" si="34"/>
        <v/>
      </c>
    </row>
    <row r="129" spans="1:30" ht="24.95" customHeight="1" x14ac:dyDescent="0.2">
      <c r="A129" s="330"/>
      <c r="B129" s="331"/>
      <c r="C129" s="332"/>
      <c r="D129" s="266"/>
      <c r="E129" s="284" t="str">
        <f t="shared" si="23"/>
        <v/>
      </c>
      <c r="F129" s="81"/>
      <c r="G129" s="249"/>
      <c r="H129" s="192"/>
      <c r="I129" s="281" t="str">
        <f t="shared" si="24"/>
        <v/>
      </c>
      <c r="J129" s="28"/>
      <c r="K129" s="29"/>
      <c r="L129" s="22">
        <f t="shared" si="25"/>
        <v>0</v>
      </c>
      <c r="M129" s="29"/>
      <c r="N129" s="29"/>
      <c r="O129" s="29"/>
      <c r="P129" s="29"/>
      <c r="Q129" s="29"/>
      <c r="R129" s="24">
        <f t="shared" si="26"/>
        <v>0</v>
      </c>
      <c r="S129" s="23" t="str">
        <f t="shared" si="27"/>
        <v/>
      </c>
      <c r="T129" s="35"/>
      <c r="U129" s="38">
        <f t="shared" si="28"/>
        <v>0</v>
      </c>
      <c r="V129" s="264" t="str">
        <f t="shared" si="29"/>
        <v/>
      </c>
      <c r="W129" s="130" t="str">
        <f t="shared" si="36"/>
        <v/>
      </c>
      <c r="X129" s="130" t="str">
        <f t="shared" si="35"/>
        <v/>
      </c>
      <c r="Y129" s="130" t="str">
        <f t="shared" si="30"/>
        <v/>
      </c>
      <c r="Z129" s="130" t="str">
        <f t="shared" si="31"/>
        <v/>
      </c>
      <c r="AA129" s="131" t="str">
        <f t="shared" si="32"/>
        <v/>
      </c>
      <c r="AB129" s="195" t="str">
        <f t="shared" si="37"/>
        <v/>
      </c>
      <c r="AC129" s="195" t="str">
        <f t="shared" si="33"/>
        <v/>
      </c>
      <c r="AD129" s="265" t="str">
        <f t="shared" si="34"/>
        <v/>
      </c>
    </row>
    <row r="130" spans="1:30" ht="24.95" customHeight="1" x14ac:dyDescent="0.2">
      <c r="A130" s="330"/>
      <c r="B130" s="331"/>
      <c r="C130" s="332"/>
      <c r="D130" s="266"/>
      <c r="E130" s="284" t="str">
        <f t="shared" si="23"/>
        <v/>
      </c>
      <c r="F130" s="81"/>
      <c r="G130" s="249"/>
      <c r="H130" s="192"/>
      <c r="I130" s="281" t="str">
        <f t="shared" si="24"/>
        <v/>
      </c>
      <c r="J130" s="28"/>
      <c r="K130" s="29"/>
      <c r="L130" s="22">
        <f t="shared" si="25"/>
        <v>0</v>
      </c>
      <c r="M130" s="29"/>
      <c r="N130" s="29"/>
      <c r="O130" s="29"/>
      <c r="P130" s="29"/>
      <c r="Q130" s="29"/>
      <c r="R130" s="24">
        <f t="shared" si="26"/>
        <v>0</v>
      </c>
      <c r="S130" s="23" t="str">
        <f t="shared" si="27"/>
        <v/>
      </c>
      <c r="T130" s="35"/>
      <c r="U130" s="38">
        <f t="shared" si="28"/>
        <v>0</v>
      </c>
      <c r="V130" s="264" t="str">
        <f t="shared" si="29"/>
        <v/>
      </c>
      <c r="W130" s="130" t="str">
        <f t="shared" si="36"/>
        <v/>
      </c>
      <c r="X130" s="130" t="str">
        <f t="shared" si="35"/>
        <v/>
      </c>
      <c r="Y130" s="130" t="str">
        <f t="shared" si="30"/>
        <v/>
      </c>
      <c r="Z130" s="130" t="str">
        <f t="shared" si="31"/>
        <v/>
      </c>
      <c r="AA130" s="131" t="str">
        <f t="shared" si="32"/>
        <v/>
      </c>
      <c r="AB130" s="195" t="str">
        <f t="shared" si="37"/>
        <v/>
      </c>
      <c r="AC130" s="195" t="str">
        <f t="shared" si="33"/>
        <v/>
      </c>
      <c r="AD130" s="265" t="str">
        <f t="shared" si="34"/>
        <v/>
      </c>
    </row>
    <row r="131" spans="1:30" ht="24.95" customHeight="1" x14ac:dyDescent="0.2">
      <c r="A131" s="330"/>
      <c r="B131" s="331"/>
      <c r="C131" s="332"/>
      <c r="D131" s="266"/>
      <c r="E131" s="284" t="str">
        <f t="shared" si="23"/>
        <v/>
      </c>
      <c r="F131" s="81"/>
      <c r="G131" s="249"/>
      <c r="H131" s="192"/>
      <c r="I131" s="281" t="str">
        <f t="shared" si="24"/>
        <v/>
      </c>
      <c r="J131" s="28"/>
      <c r="K131" s="29"/>
      <c r="L131" s="22">
        <f t="shared" si="25"/>
        <v>0</v>
      </c>
      <c r="M131" s="29"/>
      <c r="N131" s="29"/>
      <c r="O131" s="29"/>
      <c r="P131" s="29"/>
      <c r="Q131" s="29"/>
      <c r="R131" s="24">
        <f t="shared" si="26"/>
        <v>0</v>
      </c>
      <c r="S131" s="23" t="str">
        <f t="shared" si="27"/>
        <v/>
      </c>
      <c r="T131" s="35"/>
      <c r="U131" s="38">
        <f t="shared" si="28"/>
        <v>0</v>
      </c>
      <c r="V131" s="264" t="str">
        <f t="shared" si="29"/>
        <v/>
      </c>
      <c r="W131" s="130" t="str">
        <f t="shared" si="36"/>
        <v/>
      </c>
      <c r="X131" s="130" t="str">
        <f t="shared" si="35"/>
        <v/>
      </c>
      <c r="Y131" s="130" t="str">
        <f t="shared" si="30"/>
        <v/>
      </c>
      <c r="Z131" s="130" t="str">
        <f t="shared" si="31"/>
        <v/>
      </c>
      <c r="AA131" s="131" t="str">
        <f t="shared" si="32"/>
        <v/>
      </c>
      <c r="AB131" s="195" t="str">
        <f t="shared" si="37"/>
        <v/>
      </c>
      <c r="AC131" s="195" t="str">
        <f t="shared" si="33"/>
        <v/>
      </c>
      <c r="AD131" s="265" t="str">
        <f t="shared" si="34"/>
        <v/>
      </c>
    </row>
    <row r="132" spans="1:30" ht="24.95" customHeight="1" x14ac:dyDescent="0.2">
      <c r="A132" s="330"/>
      <c r="B132" s="331"/>
      <c r="C132" s="332"/>
      <c r="D132" s="266"/>
      <c r="E132" s="284" t="str">
        <f t="shared" si="23"/>
        <v/>
      </c>
      <c r="F132" s="81"/>
      <c r="G132" s="249"/>
      <c r="H132" s="192"/>
      <c r="I132" s="281" t="str">
        <f t="shared" si="24"/>
        <v/>
      </c>
      <c r="J132" s="28"/>
      <c r="K132" s="29"/>
      <c r="L132" s="22">
        <f t="shared" si="25"/>
        <v>0</v>
      </c>
      <c r="M132" s="29"/>
      <c r="N132" s="29"/>
      <c r="O132" s="29"/>
      <c r="P132" s="29"/>
      <c r="Q132" s="29"/>
      <c r="R132" s="24">
        <f t="shared" si="26"/>
        <v>0</v>
      </c>
      <c r="S132" s="23" t="str">
        <f t="shared" si="27"/>
        <v/>
      </c>
      <c r="T132" s="35"/>
      <c r="U132" s="38">
        <f t="shared" si="28"/>
        <v>0</v>
      </c>
      <c r="V132" s="264" t="str">
        <f t="shared" si="29"/>
        <v/>
      </c>
      <c r="W132" s="130" t="str">
        <f t="shared" si="36"/>
        <v/>
      </c>
      <c r="X132" s="130" t="str">
        <f t="shared" si="35"/>
        <v/>
      </c>
      <c r="Y132" s="130" t="str">
        <f t="shared" si="30"/>
        <v/>
      </c>
      <c r="Z132" s="130" t="str">
        <f t="shared" si="31"/>
        <v/>
      </c>
      <c r="AA132" s="131" t="str">
        <f t="shared" si="32"/>
        <v/>
      </c>
      <c r="AB132" s="195" t="str">
        <f t="shared" si="37"/>
        <v/>
      </c>
      <c r="AC132" s="195" t="str">
        <f t="shared" si="33"/>
        <v/>
      </c>
      <c r="AD132" s="265" t="str">
        <f t="shared" si="34"/>
        <v/>
      </c>
    </row>
    <row r="133" spans="1:30" ht="24.95" customHeight="1" x14ac:dyDescent="0.2">
      <c r="A133" s="330"/>
      <c r="B133" s="331"/>
      <c r="C133" s="332"/>
      <c r="D133" s="266"/>
      <c r="E133" s="284" t="str">
        <f t="shared" si="23"/>
        <v/>
      </c>
      <c r="F133" s="81"/>
      <c r="G133" s="249"/>
      <c r="H133" s="192"/>
      <c r="I133" s="281" t="str">
        <f t="shared" si="24"/>
        <v/>
      </c>
      <c r="J133" s="28"/>
      <c r="K133" s="29"/>
      <c r="L133" s="22">
        <f t="shared" si="25"/>
        <v>0</v>
      </c>
      <c r="M133" s="29"/>
      <c r="N133" s="29"/>
      <c r="O133" s="29"/>
      <c r="P133" s="29"/>
      <c r="Q133" s="29"/>
      <c r="R133" s="24">
        <f t="shared" si="26"/>
        <v>0</v>
      </c>
      <c r="S133" s="23" t="str">
        <f t="shared" si="27"/>
        <v/>
      </c>
      <c r="T133" s="35"/>
      <c r="U133" s="38">
        <f t="shared" si="28"/>
        <v>0</v>
      </c>
      <c r="V133" s="264" t="str">
        <f t="shared" si="29"/>
        <v/>
      </c>
      <c r="W133" s="130" t="str">
        <f t="shared" si="36"/>
        <v/>
      </c>
      <c r="X133" s="130" t="str">
        <f t="shared" si="35"/>
        <v/>
      </c>
      <c r="Y133" s="130" t="str">
        <f t="shared" si="30"/>
        <v/>
      </c>
      <c r="Z133" s="130" t="str">
        <f t="shared" si="31"/>
        <v/>
      </c>
      <c r="AA133" s="131" t="str">
        <f t="shared" si="32"/>
        <v/>
      </c>
      <c r="AB133" s="195" t="str">
        <f t="shared" si="37"/>
        <v/>
      </c>
      <c r="AC133" s="195" t="str">
        <f t="shared" si="33"/>
        <v/>
      </c>
      <c r="AD133" s="265" t="str">
        <f t="shared" si="34"/>
        <v/>
      </c>
    </row>
    <row r="134" spans="1:30" ht="24.95" customHeight="1" x14ac:dyDescent="0.2">
      <c r="A134" s="330"/>
      <c r="B134" s="331"/>
      <c r="C134" s="332"/>
      <c r="D134" s="266"/>
      <c r="E134" s="284" t="str">
        <f t="shared" si="23"/>
        <v/>
      </c>
      <c r="F134" s="81"/>
      <c r="G134" s="249"/>
      <c r="H134" s="192"/>
      <c r="I134" s="281" t="str">
        <f t="shared" si="24"/>
        <v/>
      </c>
      <c r="J134" s="28"/>
      <c r="K134" s="29"/>
      <c r="L134" s="22">
        <f t="shared" si="25"/>
        <v>0</v>
      </c>
      <c r="M134" s="29"/>
      <c r="N134" s="29"/>
      <c r="O134" s="29"/>
      <c r="P134" s="29"/>
      <c r="Q134" s="29"/>
      <c r="R134" s="24">
        <f t="shared" si="26"/>
        <v>0</v>
      </c>
      <c r="S134" s="23" t="str">
        <f t="shared" si="27"/>
        <v/>
      </c>
      <c r="T134" s="35"/>
      <c r="U134" s="38">
        <f t="shared" si="28"/>
        <v>0</v>
      </c>
      <c r="V134" s="264" t="str">
        <f t="shared" si="29"/>
        <v/>
      </c>
      <c r="W134" s="130" t="str">
        <f t="shared" si="36"/>
        <v/>
      </c>
      <c r="X134" s="130" t="str">
        <f t="shared" si="35"/>
        <v/>
      </c>
      <c r="Y134" s="130" t="str">
        <f t="shared" si="30"/>
        <v/>
      </c>
      <c r="Z134" s="130" t="str">
        <f t="shared" si="31"/>
        <v/>
      </c>
      <c r="AA134" s="131" t="str">
        <f t="shared" si="32"/>
        <v/>
      </c>
      <c r="AB134" s="195" t="str">
        <f t="shared" si="37"/>
        <v/>
      </c>
      <c r="AC134" s="195" t="str">
        <f t="shared" si="33"/>
        <v/>
      </c>
      <c r="AD134" s="265" t="str">
        <f t="shared" si="34"/>
        <v/>
      </c>
    </row>
    <row r="135" spans="1:30" ht="24.95" customHeight="1" x14ac:dyDescent="0.2">
      <c r="A135" s="330"/>
      <c r="B135" s="331"/>
      <c r="C135" s="332"/>
      <c r="D135" s="266"/>
      <c r="E135" s="284" t="str">
        <f t="shared" si="23"/>
        <v/>
      </c>
      <c r="F135" s="81"/>
      <c r="G135" s="249"/>
      <c r="H135" s="192"/>
      <c r="I135" s="281" t="str">
        <f t="shared" si="24"/>
        <v/>
      </c>
      <c r="J135" s="28"/>
      <c r="K135" s="29"/>
      <c r="L135" s="22">
        <f t="shared" si="25"/>
        <v>0</v>
      </c>
      <c r="M135" s="29"/>
      <c r="N135" s="29"/>
      <c r="O135" s="29"/>
      <c r="P135" s="29"/>
      <c r="Q135" s="29"/>
      <c r="R135" s="24">
        <f t="shared" si="26"/>
        <v>0</v>
      </c>
      <c r="S135" s="23" t="str">
        <f t="shared" si="27"/>
        <v/>
      </c>
      <c r="T135" s="35"/>
      <c r="U135" s="38">
        <f t="shared" si="28"/>
        <v>0</v>
      </c>
      <c r="V135" s="264" t="str">
        <f t="shared" si="29"/>
        <v/>
      </c>
      <c r="W135" s="130" t="str">
        <f t="shared" si="36"/>
        <v/>
      </c>
      <c r="X135" s="130" t="str">
        <f t="shared" si="35"/>
        <v/>
      </c>
      <c r="Y135" s="130" t="str">
        <f t="shared" si="30"/>
        <v/>
      </c>
      <c r="Z135" s="130" t="str">
        <f t="shared" si="31"/>
        <v/>
      </c>
      <c r="AA135" s="131" t="str">
        <f t="shared" si="32"/>
        <v/>
      </c>
      <c r="AB135" s="195" t="str">
        <f t="shared" si="37"/>
        <v/>
      </c>
      <c r="AC135" s="195" t="str">
        <f t="shared" si="33"/>
        <v/>
      </c>
      <c r="AD135" s="265" t="str">
        <f t="shared" si="34"/>
        <v/>
      </c>
    </row>
    <row r="136" spans="1:30" ht="24.95" customHeight="1" x14ac:dyDescent="0.2">
      <c r="A136" s="330"/>
      <c r="B136" s="331"/>
      <c r="C136" s="332"/>
      <c r="D136" s="266"/>
      <c r="E136" s="284" t="str">
        <f t="shared" si="23"/>
        <v/>
      </c>
      <c r="F136" s="81"/>
      <c r="G136" s="249"/>
      <c r="H136" s="192"/>
      <c r="I136" s="281" t="str">
        <f t="shared" si="24"/>
        <v/>
      </c>
      <c r="J136" s="28"/>
      <c r="K136" s="29"/>
      <c r="L136" s="22">
        <f t="shared" si="25"/>
        <v>0</v>
      </c>
      <c r="M136" s="29"/>
      <c r="N136" s="29"/>
      <c r="O136" s="29"/>
      <c r="P136" s="29"/>
      <c r="Q136" s="29"/>
      <c r="R136" s="24">
        <f t="shared" si="26"/>
        <v>0</v>
      </c>
      <c r="S136" s="23" t="str">
        <f t="shared" si="27"/>
        <v/>
      </c>
      <c r="T136" s="35"/>
      <c r="U136" s="38">
        <f t="shared" si="28"/>
        <v>0</v>
      </c>
      <c r="V136" s="264" t="str">
        <f t="shared" si="29"/>
        <v/>
      </c>
      <c r="W136" s="130" t="str">
        <f t="shared" si="36"/>
        <v/>
      </c>
      <c r="X136" s="130" t="str">
        <f t="shared" si="35"/>
        <v/>
      </c>
      <c r="Y136" s="130" t="str">
        <f t="shared" si="30"/>
        <v/>
      </c>
      <c r="Z136" s="130" t="str">
        <f t="shared" si="31"/>
        <v/>
      </c>
      <c r="AA136" s="131" t="str">
        <f t="shared" si="32"/>
        <v/>
      </c>
      <c r="AB136" s="195" t="str">
        <f t="shared" si="37"/>
        <v/>
      </c>
      <c r="AC136" s="195" t="str">
        <f t="shared" si="33"/>
        <v/>
      </c>
      <c r="AD136" s="265" t="str">
        <f t="shared" si="34"/>
        <v/>
      </c>
    </row>
    <row r="137" spans="1:30" ht="24.95" customHeight="1" x14ac:dyDescent="0.2">
      <c r="A137" s="330"/>
      <c r="B137" s="331"/>
      <c r="C137" s="332"/>
      <c r="D137" s="266"/>
      <c r="E137" s="284" t="str">
        <f t="shared" si="23"/>
        <v/>
      </c>
      <c r="F137" s="81"/>
      <c r="G137" s="249"/>
      <c r="H137" s="192"/>
      <c r="I137" s="281" t="str">
        <f t="shared" si="24"/>
        <v/>
      </c>
      <c r="J137" s="28"/>
      <c r="K137" s="29"/>
      <c r="L137" s="22">
        <f t="shared" si="25"/>
        <v>0</v>
      </c>
      <c r="M137" s="29"/>
      <c r="N137" s="29"/>
      <c r="O137" s="29"/>
      <c r="P137" s="29"/>
      <c r="Q137" s="29"/>
      <c r="R137" s="24">
        <f t="shared" si="26"/>
        <v>0</v>
      </c>
      <c r="S137" s="23" t="str">
        <f t="shared" si="27"/>
        <v/>
      </c>
      <c r="T137" s="35"/>
      <c r="U137" s="38">
        <f t="shared" si="28"/>
        <v>0</v>
      </c>
      <c r="V137" s="264" t="str">
        <f t="shared" si="29"/>
        <v/>
      </c>
      <c r="W137" s="130" t="str">
        <f t="shared" si="36"/>
        <v/>
      </c>
      <c r="X137" s="130" t="str">
        <f t="shared" si="35"/>
        <v/>
      </c>
      <c r="Y137" s="130" t="str">
        <f t="shared" si="30"/>
        <v/>
      </c>
      <c r="Z137" s="130" t="str">
        <f t="shared" si="31"/>
        <v/>
      </c>
      <c r="AA137" s="131" t="str">
        <f t="shared" si="32"/>
        <v/>
      </c>
      <c r="AB137" s="195" t="str">
        <f t="shared" si="37"/>
        <v/>
      </c>
      <c r="AC137" s="195" t="str">
        <f t="shared" si="33"/>
        <v/>
      </c>
      <c r="AD137" s="265" t="str">
        <f t="shared" si="34"/>
        <v/>
      </c>
    </row>
    <row r="138" spans="1:30" ht="24.95" customHeight="1" x14ac:dyDescent="0.2">
      <c r="A138" s="330"/>
      <c r="B138" s="331"/>
      <c r="C138" s="332"/>
      <c r="D138" s="266"/>
      <c r="E138" s="284" t="str">
        <f t="shared" si="23"/>
        <v/>
      </c>
      <c r="F138" s="81"/>
      <c r="G138" s="249"/>
      <c r="H138" s="192"/>
      <c r="I138" s="281" t="str">
        <f t="shared" si="24"/>
        <v/>
      </c>
      <c r="J138" s="28"/>
      <c r="K138" s="29"/>
      <c r="L138" s="22">
        <f t="shared" si="25"/>
        <v>0</v>
      </c>
      <c r="M138" s="29"/>
      <c r="N138" s="29"/>
      <c r="O138" s="29"/>
      <c r="P138" s="29"/>
      <c r="Q138" s="29"/>
      <c r="R138" s="24">
        <f t="shared" si="26"/>
        <v>0</v>
      </c>
      <c r="S138" s="23" t="str">
        <f t="shared" si="27"/>
        <v/>
      </c>
      <c r="T138" s="35"/>
      <c r="U138" s="38">
        <f t="shared" si="28"/>
        <v>0</v>
      </c>
      <c r="V138" s="264" t="str">
        <f t="shared" si="29"/>
        <v/>
      </c>
      <c r="W138" s="130" t="str">
        <f t="shared" si="36"/>
        <v/>
      </c>
      <c r="X138" s="130" t="str">
        <f t="shared" si="35"/>
        <v/>
      </c>
      <c r="Y138" s="130" t="str">
        <f t="shared" si="30"/>
        <v/>
      </c>
      <c r="Z138" s="130" t="str">
        <f t="shared" si="31"/>
        <v/>
      </c>
      <c r="AA138" s="131" t="str">
        <f t="shared" si="32"/>
        <v/>
      </c>
      <c r="AB138" s="195" t="str">
        <f t="shared" si="37"/>
        <v/>
      </c>
      <c r="AC138" s="195" t="str">
        <f t="shared" si="33"/>
        <v/>
      </c>
      <c r="AD138" s="265" t="str">
        <f t="shared" si="34"/>
        <v/>
      </c>
    </row>
    <row r="139" spans="1:30" ht="24.95" customHeight="1" x14ac:dyDescent="0.2">
      <c r="A139" s="330"/>
      <c r="B139" s="331"/>
      <c r="C139" s="332"/>
      <c r="D139" s="266"/>
      <c r="E139" s="284" t="str">
        <f t="shared" si="23"/>
        <v/>
      </c>
      <c r="F139" s="81"/>
      <c r="G139" s="249"/>
      <c r="H139" s="192"/>
      <c r="I139" s="281" t="str">
        <f t="shared" si="24"/>
        <v/>
      </c>
      <c r="J139" s="28"/>
      <c r="K139" s="29"/>
      <c r="L139" s="22">
        <f t="shared" si="25"/>
        <v>0</v>
      </c>
      <c r="M139" s="29"/>
      <c r="N139" s="29"/>
      <c r="O139" s="29"/>
      <c r="P139" s="29"/>
      <c r="Q139" s="29"/>
      <c r="R139" s="24">
        <f t="shared" si="26"/>
        <v>0</v>
      </c>
      <c r="S139" s="23" t="str">
        <f t="shared" si="27"/>
        <v/>
      </c>
      <c r="T139" s="35"/>
      <c r="U139" s="38">
        <f t="shared" si="28"/>
        <v>0</v>
      </c>
      <c r="V139" s="264" t="str">
        <f t="shared" si="29"/>
        <v/>
      </c>
      <c r="W139" s="130" t="str">
        <f t="shared" si="36"/>
        <v/>
      </c>
      <c r="X139" s="130" t="str">
        <f t="shared" si="35"/>
        <v/>
      </c>
      <c r="Y139" s="130" t="str">
        <f t="shared" si="30"/>
        <v/>
      </c>
      <c r="Z139" s="130" t="str">
        <f t="shared" si="31"/>
        <v/>
      </c>
      <c r="AA139" s="131" t="str">
        <f t="shared" si="32"/>
        <v/>
      </c>
      <c r="AB139" s="195" t="str">
        <f t="shared" si="37"/>
        <v/>
      </c>
      <c r="AC139" s="195" t="str">
        <f t="shared" si="33"/>
        <v/>
      </c>
      <c r="AD139" s="265" t="str">
        <f t="shared" si="34"/>
        <v/>
      </c>
    </row>
    <row r="140" spans="1:30" ht="24.95" customHeight="1" thickBot="1" x14ac:dyDescent="0.25">
      <c r="A140" s="337"/>
      <c r="B140" s="338"/>
      <c r="C140" s="339"/>
      <c r="D140" s="267"/>
      <c r="E140" s="285" t="str">
        <f t="shared" si="23"/>
        <v/>
      </c>
      <c r="F140" s="82"/>
      <c r="G140" s="250"/>
      <c r="H140" s="193"/>
      <c r="I140" s="282" t="str">
        <f t="shared" si="24"/>
        <v/>
      </c>
      <c r="J140" s="30"/>
      <c r="K140" s="31"/>
      <c r="L140" s="47">
        <f t="shared" si="25"/>
        <v>0</v>
      </c>
      <c r="M140" s="31"/>
      <c r="N140" s="31"/>
      <c r="O140" s="31"/>
      <c r="P140" s="31"/>
      <c r="Q140" s="31"/>
      <c r="R140" s="25">
        <f t="shared" si="26"/>
        <v>0</v>
      </c>
      <c r="S140" s="23" t="str">
        <f t="shared" si="27"/>
        <v/>
      </c>
      <c r="T140" s="36"/>
      <c r="U140" s="39">
        <f t="shared" si="28"/>
        <v>0</v>
      </c>
      <c r="V140" s="264" t="str">
        <f t="shared" si="29"/>
        <v/>
      </c>
      <c r="W140" s="130" t="str">
        <f t="shared" si="36"/>
        <v/>
      </c>
      <c r="X140" s="130" t="str">
        <f t="shared" si="35"/>
        <v/>
      </c>
      <c r="Y140" s="130" t="str">
        <f t="shared" si="30"/>
        <v/>
      </c>
      <c r="Z140" s="130" t="str">
        <f t="shared" si="31"/>
        <v/>
      </c>
      <c r="AA140" s="131" t="str">
        <f t="shared" si="32"/>
        <v/>
      </c>
      <c r="AB140" s="195" t="str">
        <f t="shared" si="37"/>
        <v/>
      </c>
      <c r="AC140" s="195" t="str">
        <f t="shared" si="33"/>
        <v/>
      </c>
      <c r="AD140" s="265" t="str">
        <f t="shared" si="34"/>
        <v/>
      </c>
    </row>
  </sheetData>
  <sheetProtection algorithmName="SHA-512" hashValue="2FUVnV0OjIzrr3xowMDku+bM+Qrcz4Um2y2zJNkj0Ofd3jkiZmGzHctus7L2ewRLcs/iUO3Fcc5NUjQzY626BQ==" saltValue="X/r/NeNy3N0wTBMzEPPN4w==" spinCount="100000" sheet="1" objects="1" scenarios="1"/>
  <mergeCells count="148">
    <mergeCell ref="A138:C138"/>
    <mergeCell ref="A139:C139"/>
    <mergeCell ref="A140:C140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D28:D29"/>
    <mergeCell ref="E28:E29"/>
    <mergeCell ref="F28:F29"/>
    <mergeCell ref="A14:G14"/>
    <mergeCell ref="A15:G15"/>
    <mergeCell ref="A16:G16"/>
    <mergeCell ref="A17:G17"/>
    <mergeCell ref="A10:G11"/>
    <mergeCell ref="G28:G29"/>
    <mergeCell ref="I28:I29"/>
    <mergeCell ref="J28:U28"/>
    <mergeCell ref="A18:G18"/>
    <mergeCell ref="A19:G19"/>
    <mergeCell ref="A20:G20"/>
    <mergeCell ref="A21:G21"/>
    <mergeCell ref="A24:G24"/>
    <mergeCell ref="A25:G25"/>
    <mergeCell ref="H28:H29"/>
    <mergeCell ref="O1:P1"/>
    <mergeCell ref="R1:S1"/>
    <mergeCell ref="O4:P4"/>
    <mergeCell ref="O5:P5"/>
    <mergeCell ref="K2:M2"/>
    <mergeCell ref="A12:G12"/>
    <mergeCell ref="A13:G13"/>
    <mergeCell ref="H3:I3"/>
    <mergeCell ref="K3:Q3"/>
    <mergeCell ref="A6:C6"/>
    <mergeCell ref="K7:Q7"/>
    <mergeCell ref="K6:Q6"/>
    <mergeCell ref="K8:Q8"/>
    <mergeCell ref="R2:U2"/>
    <mergeCell ref="R3:U3"/>
    <mergeCell ref="R4:U4"/>
    <mergeCell ref="R5:U5"/>
    <mergeCell ref="R6:U6"/>
    <mergeCell ref="R7:U7"/>
  </mergeCells>
  <conditionalFormatting sqref="S30">
    <cfRule type="cellIs" dxfId="139" priority="29" operator="equal">
      <formula>"zlý súčet"</formula>
    </cfRule>
  </conditionalFormatting>
  <conditionalFormatting sqref="S31:S140">
    <cfRule type="cellIs" dxfId="138" priority="28" operator="equal">
      <formula>"zlý súčet"</formula>
    </cfRule>
  </conditionalFormatting>
  <conditionalFormatting sqref="D30">
    <cfRule type="expression" dxfId="137" priority="27">
      <formula>AD30=1</formula>
    </cfRule>
  </conditionalFormatting>
  <conditionalFormatting sqref="D31:D140">
    <cfRule type="expression" dxfId="136" priority="26">
      <formula>AD31=1</formula>
    </cfRule>
  </conditionalFormatting>
  <conditionalFormatting sqref="M11">
    <cfRule type="cellIs" dxfId="135" priority="25" operator="equal">
      <formula>"vyberte rok"</formula>
    </cfRule>
  </conditionalFormatting>
  <conditionalFormatting sqref="K2:M2">
    <cfRule type="cellIs" dxfId="134" priority="24" operator="equal">
      <formula>"nekorektne zadané fokusové oblasti"</formula>
    </cfRule>
  </conditionalFormatting>
  <conditionalFormatting sqref="K1">
    <cfRule type="cellIs" dxfId="133" priority="23" operator="equal">
      <formula>"v"</formula>
    </cfRule>
  </conditionalFormatting>
  <conditionalFormatting sqref="M1">
    <cfRule type="cellIs" dxfId="132" priority="21" operator="equal">
      <formula>"riadkoch"</formula>
    </cfRule>
    <cfRule type="cellIs" dxfId="131" priority="22" operator="equal">
      <formula>"riadku"</formula>
    </cfRule>
  </conditionalFormatting>
  <conditionalFormatting sqref="O1:P1">
    <cfRule type="cellIs" dxfId="130" priority="20" operator="equal">
      <formula>"sú nekorektne zadané údaje"</formula>
    </cfRule>
  </conditionalFormatting>
  <conditionalFormatting sqref="R1:S1">
    <cfRule type="cellIs" dxfId="129" priority="19" operator="equal">
      <formula>"nekorektne zadané údaje"</formula>
    </cfRule>
  </conditionalFormatting>
  <conditionalFormatting sqref="H3:I3">
    <cfRule type="cellIs" dxfId="128" priority="18" operator="equal">
      <formula>"pri podopatrení 4.2 zadaný výdavok pre 16.4"</formula>
    </cfRule>
  </conditionalFormatting>
  <conditionalFormatting sqref="K3:Q3">
    <cfRule type="cellIs" dxfId="127" priority="17" operator="equal">
      <formula>"pri podopatrení 4.1 zadaný produkt spracovania alebo oprávnené výdavky 16.4"</formula>
    </cfRule>
  </conditionalFormatting>
  <conditionalFormatting sqref="L1">
    <cfRule type="expression" dxfId="126" priority="16">
      <formula>$L$1&lt;&gt;""</formula>
    </cfRule>
  </conditionalFormatting>
  <conditionalFormatting sqref="K6">
    <cfRule type="cellIs" dxfId="125" priority="15" operator="equal">
      <formula>"v žiadosti nie je možné kombinovať regióny realizácie projektu"</formula>
    </cfRule>
  </conditionalFormatting>
  <conditionalFormatting sqref="K7:Q7">
    <cfRule type="cellIs" dxfId="124" priority="13" operator="equal">
      <formula>"výška oprávnených výdavkov za všetkých partnerov na podopatrenie 16.4 presahuje 250000 €"</formula>
    </cfRule>
    <cfRule type="cellIs" dxfId="123" priority="14" operator="equal">
      <formula>"výška oprávnených výdavkov za všetkých partnerov na podopatrenie 16.4 nedosahuje 50000 €"</formula>
    </cfRule>
  </conditionalFormatting>
  <conditionalFormatting sqref="K8:Q8">
    <cfRule type="cellIs" dxfId="122" priority="12" operator="equal">
      <formula>"výška oprávnených výdavkov za všetkých pre podopatrenie 4.2  presahuje 2250000 €"</formula>
    </cfRule>
  </conditionalFormatting>
  <conditionalFormatting sqref="R2">
    <cfRule type="cellIs" dxfId="121" priority="11" operator="equal">
      <formula>"výdavky na štúdie a plány presahujú maximum"</formula>
    </cfRule>
  </conditionalFormatting>
  <conditionalFormatting sqref="R3">
    <cfRule type="cellIs" dxfId="120" priority="10" operator="equal">
      <formula>"výdavky na aktivity s oživením presahujú maximum"</formula>
    </cfRule>
  </conditionalFormatting>
  <conditionalFormatting sqref="R4">
    <cfRule type="cellIs" dxfId="119" priority="9" operator="equal">
      <formula>"výdavky spojené s meraním presahujú maximum"</formula>
    </cfRule>
  </conditionalFormatting>
  <conditionalFormatting sqref="R5">
    <cfRule type="cellIs" dxfId="118" priority="8" operator="equal">
      <formula>"ýdavky na prevádzkové náklady presahujú maximum"</formula>
    </cfRule>
  </conditionalFormatting>
  <conditionalFormatting sqref="R6">
    <cfRule type="cellIs" dxfId="117" priority="7" operator="equal">
      <formula>"výdavky na prenájom presahujú maximum"</formula>
    </cfRule>
  </conditionalFormatting>
  <conditionalFormatting sqref="R7">
    <cfRule type="cellIs" dxfId="116" priority="6" operator="equal">
      <formula>"výdavky na marketing presahujú maximum"</formula>
    </cfRule>
  </conditionalFormatting>
  <conditionalFormatting sqref="A6">
    <cfRule type="cellIs" dxfId="115" priority="2" operator="equal">
      <formula>"vyberte región realizácie projektu"</formula>
    </cfRule>
  </conditionalFormatting>
  <conditionalFormatting sqref="N1">
    <cfRule type="expression" dxfId="114" priority="1">
      <formula>$O$1&gt;""</formula>
    </cfRule>
  </conditionalFormatting>
  <dataValidations xWindow="345" yWindow="1012" count="5">
    <dataValidation type="list" allowBlank="1" showInputMessage="1" showErrorMessage="1" sqref="F30:F140">
      <formula1>$W$11:$W$14</formula1>
    </dataValidation>
    <dataValidation type="list" allowBlank="1" showInputMessage="1" showErrorMessage="1" sqref="G30:H140">
      <formula1>INDIRECT(AB30)</formula1>
    </dataValidation>
    <dataValidation allowBlank="1" showInputMessage="1" showErrorMessage="1" prompt="zadajte IČO bez medzier" sqref="D30:D140"/>
    <dataValidation type="list" allowBlank="1" showInputMessage="1" showErrorMessage="1" sqref="M11">
      <formula1>$AE$1:$AE$7</formula1>
    </dataValidation>
    <dataValidation type="list" allowBlank="1" showInputMessage="1" showErrorMessage="1" sqref="A6">
      <formula1>$W$17:$W$19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5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70"/>
  <sheetViews>
    <sheetView workbookViewId="0">
      <pane xSplit="2" ySplit="8" topLeftCell="C9" activePane="bottomRight" state="frozen"/>
      <selection pane="topRight" activeCell="B1" sqref="B1"/>
      <selection pane="bottomLeft" activeCell="A8" sqref="A8"/>
      <selection pane="bottomRight" activeCell="B40" sqref="B40"/>
    </sheetView>
  </sheetViews>
  <sheetFormatPr defaultRowHeight="15" x14ac:dyDescent="0.25"/>
  <cols>
    <col min="1" max="1" width="5.5703125" customWidth="1"/>
    <col min="2" max="2" width="74.42578125" customWidth="1"/>
    <col min="3" max="3" width="10.140625" bestFit="1" customWidth="1"/>
    <col min="4" max="8" width="12.7109375" customWidth="1"/>
    <col min="9" max="9" width="13.7109375" customWidth="1"/>
    <col min="11" max="11" width="13.7109375" customWidth="1"/>
    <col min="13" max="13" width="9.140625" style="1" hidden="1" customWidth="1"/>
    <col min="14" max="14" width="0" style="1" hidden="1" customWidth="1"/>
    <col min="15" max="15" width="11.28515625" style="102" hidden="1" customWidth="1"/>
    <col min="16" max="16" width="9.140625" style="1"/>
  </cols>
  <sheetData>
    <row r="1" spans="2:15" x14ac:dyDescent="0.25">
      <c r="B1" s="1" t="s">
        <v>295</v>
      </c>
      <c r="O1" s="169"/>
    </row>
    <row r="2" spans="2:15" x14ac:dyDescent="0.25">
      <c r="B2" s="21" t="s">
        <v>296</v>
      </c>
      <c r="M2" s="1" t="s">
        <v>62</v>
      </c>
      <c r="O2" s="102">
        <v>1000000</v>
      </c>
    </row>
    <row r="3" spans="2:15" x14ac:dyDescent="0.25">
      <c r="M3" s="1" t="s">
        <v>63</v>
      </c>
      <c r="O3" s="102">
        <v>500000</v>
      </c>
    </row>
    <row r="4" spans="2:15" ht="15.75" thickBot="1" x14ac:dyDescent="0.3">
      <c r="B4" s="98" t="s">
        <v>61</v>
      </c>
      <c r="C4" s="98"/>
      <c r="D4" s="226">
        <f t="shared" ref="D4:H4" si="0">SUM(D9:D78)</f>
        <v>0</v>
      </c>
      <c r="E4" s="226">
        <f t="shared" si="0"/>
        <v>0</v>
      </c>
      <c r="F4" s="226">
        <f t="shared" si="0"/>
        <v>0</v>
      </c>
      <c r="G4" s="226">
        <f t="shared" si="0"/>
        <v>0</v>
      </c>
      <c r="H4" s="226">
        <f t="shared" si="0"/>
        <v>0</v>
      </c>
      <c r="I4" s="226">
        <f>SUM(I9:I78)</f>
        <v>0</v>
      </c>
      <c r="M4" s="1" t="s">
        <v>64</v>
      </c>
      <c r="O4" s="102">
        <v>2000000</v>
      </c>
    </row>
    <row r="5" spans="2:15" x14ac:dyDescent="0.25">
      <c r="M5" s="1" t="s">
        <v>65</v>
      </c>
      <c r="O5" s="102">
        <v>800000</v>
      </c>
    </row>
    <row r="6" spans="2:15" x14ac:dyDescent="0.25">
      <c r="M6" s="1" t="s">
        <v>66</v>
      </c>
      <c r="O6" s="102">
        <v>200000</v>
      </c>
    </row>
    <row r="7" spans="2:15" x14ac:dyDescent="0.25">
      <c r="B7" s="340" t="s">
        <v>59</v>
      </c>
      <c r="C7" s="342" t="s">
        <v>60</v>
      </c>
      <c r="D7" s="342"/>
      <c r="E7" s="342"/>
      <c r="F7" s="342"/>
      <c r="G7" s="342"/>
      <c r="H7" s="342"/>
      <c r="I7" s="343" t="s">
        <v>61</v>
      </c>
      <c r="M7" s="1" t="s">
        <v>67</v>
      </c>
      <c r="O7" s="102">
        <v>200000</v>
      </c>
    </row>
    <row r="8" spans="2:15" x14ac:dyDescent="0.25">
      <c r="B8" s="341"/>
      <c r="C8" s="342"/>
      <c r="D8" s="97" t="str">
        <f>IF(OR('Oprávnené výdavky'!M11="",'Oprávnené výdavky'!M11="vyberte rok"),"",'Oprávnené výdavky'!M11)</f>
        <v/>
      </c>
      <c r="E8" s="97" t="str">
        <f>IF(D8="","",'Oprávnené výdavky'!N11)</f>
        <v/>
      </c>
      <c r="F8" s="97" t="str">
        <f>IF(D8="","",'Oprávnené výdavky'!O11)</f>
        <v/>
      </c>
      <c r="G8" s="97" t="str">
        <f>IF(D8="","",'Oprávnené výdavky'!P11)</f>
        <v/>
      </c>
      <c r="H8" s="97" t="str">
        <f>IF(D8="","",'Oprávnené výdavky'!Q11)</f>
        <v/>
      </c>
      <c r="I8" s="343"/>
    </row>
    <row r="9" spans="2:15" x14ac:dyDescent="0.25">
      <c r="B9" s="283"/>
      <c r="C9" s="256"/>
      <c r="D9" s="187">
        <f>SUMIFS('Oprávnené výdavky'!$M$30:$M$140,'Oprávnené výdavky'!$D$30:$D$140,C9)</f>
        <v>0</v>
      </c>
      <c r="E9" s="187">
        <f>SUMIFS('Oprávnené výdavky'!$N$30:$N$140,'Oprávnené výdavky'!$D$30:$D$140,C9)</f>
        <v>0</v>
      </c>
      <c r="F9" s="187">
        <f>SUMIFS('Oprávnené výdavky'!$O$30:$O$140,'Oprávnené výdavky'!$D$30:$D$140,C9)</f>
        <v>0</v>
      </c>
      <c r="G9" s="187">
        <f>SUMIFS('Oprávnené výdavky'!$P$30:$P$140,'Oprávnené výdavky'!$D$30:$D$140,C9)</f>
        <v>0</v>
      </c>
      <c r="H9" s="187">
        <f>SUMIFS('Oprávnené výdavky'!$Q$30:$Q$140,'Oprávnené výdavky'!$D$30:$D$140,C9)</f>
        <v>0</v>
      </c>
      <c r="I9" s="187">
        <f>SUM(D9:H9)</f>
        <v>0</v>
      </c>
    </row>
    <row r="10" spans="2:15" x14ac:dyDescent="0.25">
      <c r="B10" s="283"/>
      <c r="C10" s="256"/>
      <c r="D10" s="187">
        <f>SUMIFS('Oprávnené výdavky'!$M$30:$M$140,'Oprávnené výdavky'!$D$30:$D$140,C10)</f>
        <v>0</v>
      </c>
      <c r="E10" s="187">
        <f>SUMIFS('Oprávnené výdavky'!$N$30:$N$140,'Oprávnené výdavky'!$D$30:$D$140,C10)</f>
        <v>0</v>
      </c>
      <c r="F10" s="187">
        <f>SUMIFS('Oprávnené výdavky'!$O$30:$O$140,'Oprávnené výdavky'!$D$30:$D$140,C10)</f>
        <v>0</v>
      </c>
      <c r="G10" s="187">
        <f>SUMIFS('Oprávnené výdavky'!$P$30:$P$140,'Oprávnené výdavky'!$D$30:$D$140,C10)</f>
        <v>0</v>
      </c>
      <c r="H10" s="187">
        <f>SUMIFS('Oprávnené výdavky'!$Q$30:$Q$140,'Oprávnené výdavky'!$D$30:$D$140,C10)</f>
        <v>0</v>
      </c>
      <c r="I10" s="187">
        <f t="shared" ref="I10:I73" si="1">SUM(D10:H10)</f>
        <v>0</v>
      </c>
    </row>
    <row r="11" spans="2:15" x14ac:dyDescent="0.25">
      <c r="B11" s="103"/>
      <c r="C11" s="256"/>
      <c r="D11" s="187">
        <f>SUMIFS('Oprávnené výdavky'!$M$30:$M$140,'Oprávnené výdavky'!$D$30:$D$140,C11)</f>
        <v>0</v>
      </c>
      <c r="E11" s="187">
        <f>SUMIFS('Oprávnené výdavky'!$N$30:$N$140,'Oprávnené výdavky'!$D$30:$D$140,C11)</f>
        <v>0</v>
      </c>
      <c r="F11" s="187">
        <f>SUMIFS('Oprávnené výdavky'!$O$30:$O$140,'Oprávnené výdavky'!$D$30:$D$140,C11)</f>
        <v>0</v>
      </c>
      <c r="G11" s="187">
        <f>SUMIFS('Oprávnené výdavky'!$P$30:$P$140,'Oprávnené výdavky'!$D$30:$D$140,C11)</f>
        <v>0</v>
      </c>
      <c r="H11" s="187">
        <f>SUMIFS('Oprávnené výdavky'!$Q$30:$Q$140,'Oprávnené výdavky'!$D$30:$D$140,C11)</f>
        <v>0</v>
      </c>
      <c r="I11" s="187">
        <f t="shared" si="1"/>
        <v>0</v>
      </c>
    </row>
    <row r="12" spans="2:15" x14ac:dyDescent="0.25">
      <c r="B12" s="103"/>
      <c r="C12" s="256"/>
      <c r="D12" s="187">
        <f>SUMIFS('Oprávnené výdavky'!$M$30:$M$140,'Oprávnené výdavky'!$D$30:$D$140,C12)</f>
        <v>0</v>
      </c>
      <c r="E12" s="187">
        <f>SUMIFS('Oprávnené výdavky'!$N$30:$N$140,'Oprávnené výdavky'!$D$30:$D$140,C12)</f>
        <v>0</v>
      </c>
      <c r="F12" s="187">
        <f>SUMIFS('Oprávnené výdavky'!$O$30:$O$140,'Oprávnené výdavky'!$D$30:$D$140,C12)</f>
        <v>0</v>
      </c>
      <c r="G12" s="187">
        <f>SUMIFS('Oprávnené výdavky'!$P$30:$P$140,'Oprávnené výdavky'!$D$30:$D$140,C12)</f>
        <v>0</v>
      </c>
      <c r="H12" s="187">
        <f>SUMIFS('Oprávnené výdavky'!$Q$30:$Q$140,'Oprávnené výdavky'!$D$30:$D$140,C12)</f>
        <v>0</v>
      </c>
      <c r="I12" s="187">
        <f t="shared" si="1"/>
        <v>0</v>
      </c>
    </row>
    <row r="13" spans="2:15" x14ac:dyDescent="0.25">
      <c r="B13" s="103"/>
      <c r="C13" s="218"/>
      <c r="D13" s="187">
        <f>SUMIFS('Oprávnené výdavky'!$M$30:$M$140,'Oprávnené výdavky'!$D$30:$D$140,C13)</f>
        <v>0</v>
      </c>
      <c r="E13" s="187">
        <f>SUMIFS('Oprávnené výdavky'!$N$30:$N$140,'Oprávnené výdavky'!$D$30:$D$140,C13)</f>
        <v>0</v>
      </c>
      <c r="F13" s="187">
        <f>SUMIFS('Oprávnené výdavky'!$O$30:$O$140,'Oprávnené výdavky'!$D$30:$D$140,C13)</f>
        <v>0</v>
      </c>
      <c r="G13" s="187">
        <f>SUMIFS('Oprávnené výdavky'!$P$30:$P$140,'Oprávnené výdavky'!$D$30:$D$140,C13)</f>
        <v>0</v>
      </c>
      <c r="H13" s="187">
        <f>SUMIFS('Oprávnené výdavky'!$Q$30:$Q$140,'Oprávnené výdavky'!$D$30:$D$140,C13)</f>
        <v>0</v>
      </c>
      <c r="I13" s="187">
        <f t="shared" si="1"/>
        <v>0</v>
      </c>
    </row>
    <row r="14" spans="2:15" x14ac:dyDescent="0.25">
      <c r="B14" s="103"/>
      <c r="C14" s="218"/>
      <c r="D14" s="187">
        <f>SUMIFS('Oprávnené výdavky'!$M$30:$M$140,'Oprávnené výdavky'!$D$30:$D$140,C14)</f>
        <v>0</v>
      </c>
      <c r="E14" s="187">
        <f>SUMIFS('Oprávnené výdavky'!$N$30:$N$140,'Oprávnené výdavky'!$D$30:$D$140,C14)</f>
        <v>0</v>
      </c>
      <c r="F14" s="187">
        <f>SUMIFS('Oprávnené výdavky'!$O$30:$O$140,'Oprávnené výdavky'!$D$30:$D$140,C14)</f>
        <v>0</v>
      </c>
      <c r="G14" s="187">
        <f>SUMIFS('Oprávnené výdavky'!$P$30:$P$140,'Oprávnené výdavky'!$D$30:$D$140,C14)</f>
        <v>0</v>
      </c>
      <c r="H14" s="187">
        <f>SUMIFS('Oprávnené výdavky'!$Q$30:$Q$140,'Oprávnené výdavky'!$D$30:$D$140,C14)</f>
        <v>0</v>
      </c>
      <c r="I14" s="187">
        <f t="shared" si="1"/>
        <v>0</v>
      </c>
    </row>
    <row r="15" spans="2:15" x14ac:dyDescent="0.25">
      <c r="B15" s="103"/>
      <c r="C15" s="218"/>
      <c r="D15" s="187">
        <f>SUMIFS('Oprávnené výdavky'!$M$30:$M$140,'Oprávnené výdavky'!$D$30:$D$140,C15)</f>
        <v>0</v>
      </c>
      <c r="E15" s="187">
        <f>SUMIFS('Oprávnené výdavky'!$N$30:$N$140,'Oprávnené výdavky'!$D$30:$D$140,C15)</f>
        <v>0</v>
      </c>
      <c r="F15" s="187">
        <f>SUMIFS('Oprávnené výdavky'!$O$30:$O$140,'Oprávnené výdavky'!$D$30:$D$140,C15)</f>
        <v>0</v>
      </c>
      <c r="G15" s="187">
        <f>SUMIFS('Oprávnené výdavky'!$P$30:$P$140,'Oprávnené výdavky'!$D$30:$D$140,C15)</f>
        <v>0</v>
      </c>
      <c r="H15" s="187">
        <f>SUMIFS('Oprávnené výdavky'!$Q$30:$Q$140,'Oprávnené výdavky'!$D$30:$D$140,C15)</f>
        <v>0</v>
      </c>
      <c r="I15" s="187">
        <f t="shared" si="1"/>
        <v>0</v>
      </c>
    </row>
    <row r="16" spans="2:15" x14ac:dyDescent="0.25">
      <c r="B16" s="103"/>
      <c r="C16" s="219"/>
      <c r="D16" s="187">
        <f>SUMIFS('Oprávnené výdavky'!$M$30:$M$140,'Oprávnené výdavky'!$D$30:$D$140,C16)</f>
        <v>0</v>
      </c>
      <c r="E16" s="187">
        <f>SUMIFS('Oprávnené výdavky'!$N$30:$N$140,'Oprávnené výdavky'!$D$30:$D$140,C16)</f>
        <v>0</v>
      </c>
      <c r="F16" s="187">
        <f>SUMIFS('Oprávnené výdavky'!$O$30:$O$140,'Oprávnené výdavky'!$D$30:$D$140,C16)</f>
        <v>0</v>
      </c>
      <c r="G16" s="187">
        <f>SUMIFS('Oprávnené výdavky'!$P$30:$P$140,'Oprávnené výdavky'!$D$30:$D$140,C16)</f>
        <v>0</v>
      </c>
      <c r="H16" s="187">
        <f>SUMIFS('Oprávnené výdavky'!$Q$30:$Q$140,'Oprávnené výdavky'!$D$30:$D$140,C16)</f>
        <v>0</v>
      </c>
      <c r="I16" s="187">
        <f t="shared" si="1"/>
        <v>0</v>
      </c>
    </row>
    <row r="17" spans="2:9" x14ac:dyDescent="0.25">
      <c r="B17" s="103"/>
      <c r="C17" s="219"/>
      <c r="D17" s="187">
        <f>SUMIFS('Oprávnené výdavky'!$M$30:$M$140,'Oprávnené výdavky'!$D$30:$D$140,C17)</f>
        <v>0</v>
      </c>
      <c r="E17" s="187">
        <f>SUMIFS('Oprávnené výdavky'!$N$30:$N$140,'Oprávnené výdavky'!$D$30:$D$140,C17)</f>
        <v>0</v>
      </c>
      <c r="F17" s="187">
        <f>SUMIFS('Oprávnené výdavky'!$O$30:$O$140,'Oprávnené výdavky'!$D$30:$D$140,C17)</f>
        <v>0</v>
      </c>
      <c r="G17" s="187">
        <f>SUMIFS('Oprávnené výdavky'!$P$30:$P$140,'Oprávnené výdavky'!$D$30:$D$140,C17)</f>
        <v>0</v>
      </c>
      <c r="H17" s="187">
        <f>SUMIFS('Oprávnené výdavky'!$Q$30:$Q$140,'Oprávnené výdavky'!$D$30:$D$140,C17)</f>
        <v>0</v>
      </c>
      <c r="I17" s="187">
        <f t="shared" si="1"/>
        <v>0</v>
      </c>
    </row>
    <row r="18" spans="2:9" x14ac:dyDescent="0.25">
      <c r="B18" s="103"/>
      <c r="C18" s="219"/>
      <c r="D18" s="187">
        <f>SUMIFS('Oprávnené výdavky'!$M$30:$M$140,'Oprávnené výdavky'!$D$30:$D$140,C18)</f>
        <v>0</v>
      </c>
      <c r="E18" s="187">
        <f>SUMIFS('Oprávnené výdavky'!$N$30:$N$140,'Oprávnené výdavky'!$D$30:$D$140,C18)</f>
        <v>0</v>
      </c>
      <c r="F18" s="187">
        <f>SUMIFS('Oprávnené výdavky'!$O$30:$O$140,'Oprávnené výdavky'!$D$30:$D$140,C18)</f>
        <v>0</v>
      </c>
      <c r="G18" s="187">
        <f>SUMIFS('Oprávnené výdavky'!$P$30:$P$140,'Oprávnené výdavky'!$D$30:$D$140,C18)</f>
        <v>0</v>
      </c>
      <c r="H18" s="187">
        <f>SUMIFS('Oprávnené výdavky'!$Q$30:$Q$140,'Oprávnené výdavky'!$D$30:$D$140,C18)</f>
        <v>0</v>
      </c>
      <c r="I18" s="187">
        <f t="shared" si="1"/>
        <v>0</v>
      </c>
    </row>
    <row r="19" spans="2:9" x14ac:dyDescent="0.25">
      <c r="B19" s="103"/>
      <c r="C19" s="218"/>
      <c r="D19" s="187">
        <f>SUMIFS('Oprávnené výdavky'!$M$30:$M$140,'Oprávnené výdavky'!$D$30:$D$140,C19)</f>
        <v>0</v>
      </c>
      <c r="E19" s="187">
        <f>SUMIFS('Oprávnené výdavky'!$N$30:$N$140,'Oprávnené výdavky'!$D$30:$D$140,C19)</f>
        <v>0</v>
      </c>
      <c r="F19" s="187">
        <f>SUMIFS('Oprávnené výdavky'!$O$30:$O$140,'Oprávnené výdavky'!$D$30:$D$140,C19)</f>
        <v>0</v>
      </c>
      <c r="G19" s="187">
        <f>SUMIFS('Oprávnené výdavky'!$P$30:$P$140,'Oprávnené výdavky'!$D$30:$D$140,C19)</f>
        <v>0</v>
      </c>
      <c r="H19" s="187">
        <f>SUMIFS('Oprávnené výdavky'!$Q$30:$Q$140,'Oprávnené výdavky'!$D$30:$D$140,C19)</f>
        <v>0</v>
      </c>
      <c r="I19" s="187">
        <f t="shared" si="1"/>
        <v>0</v>
      </c>
    </row>
    <row r="20" spans="2:9" x14ac:dyDescent="0.25">
      <c r="B20" s="103"/>
      <c r="C20" s="219"/>
      <c r="D20" s="187">
        <f>SUMIFS('Oprávnené výdavky'!$M$30:$M$140,'Oprávnené výdavky'!$D$30:$D$140,C20)</f>
        <v>0</v>
      </c>
      <c r="E20" s="187">
        <f>SUMIFS('Oprávnené výdavky'!$N$30:$N$140,'Oprávnené výdavky'!$D$30:$D$140,C20)</f>
        <v>0</v>
      </c>
      <c r="F20" s="187">
        <f>SUMIFS('Oprávnené výdavky'!$O$30:$O$140,'Oprávnené výdavky'!$D$30:$D$140,C20)</f>
        <v>0</v>
      </c>
      <c r="G20" s="187">
        <f>SUMIFS('Oprávnené výdavky'!$P$30:$P$140,'Oprávnené výdavky'!$D$30:$D$140,C20)</f>
        <v>0</v>
      </c>
      <c r="H20" s="187">
        <f>SUMIFS('Oprávnené výdavky'!$Q$30:$Q$140,'Oprávnené výdavky'!$D$30:$D$140,C20)</f>
        <v>0</v>
      </c>
      <c r="I20" s="187">
        <f t="shared" si="1"/>
        <v>0</v>
      </c>
    </row>
    <row r="21" spans="2:9" x14ac:dyDescent="0.25">
      <c r="B21" s="103"/>
      <c r="C21" s="219"/>
      <c r="D21" s="187">
        <f>SUMIFS('Oprávnené výdavky'!$M$30:$M$140,'Oprávnené výdavky'!$D$30:$D$140,C21)</f>
        <v>0</v>
      </c>
      <c r="E21" s="187">
        <f>SUMIFS('Oprávnené výdavky'!$N$30:$N$140,'Oprávnené výdavky'!$D$30:$D$140,C21)</f>
        <v>0</v>
      </c>
      <c r="F21" s="187">
        <f>SUMIFS('Oprávnené výdavky'!$O$30:$O$140,'Oprávnené výdavky'!$D$30:$D$140,C21)</f>
        <v>0</v>
      </c>
      <c r="G21" s="187">
        <f>SUMIFS('Oprávnené výdavky'!$P$30:$P$140,'Oprávnené výdavky'!$D$30:$D$140,C21)</f>
        <v>0</v>
      </c>
      <c r="H21" s="187">
        <f>SUMIFS('Oprávnené výdavky'!$Q$30:$Q$140,'Oprávnené výdavky'!$D$30:$D$140,C21)</f>
        <v>0</v>
      </c>
      <c r="I21" s="187">
        <f t="shared" si="1"/>
        <v>0</v>
      </c>
    </row>
    <row r="22" spans="2:9" x14ac:dyDescent="0.25">
      <c r="B22" s="103"/>
      <c r="C22" s="219"/>
      <c r="D22" s="187">
        <f>SUMIFS('Oprávnené výdavky'!$M$30:$M$140,'Oprávnené výdavky'!$D$30:$D$140,C22)</f>
        <v>0</v>
      </c>
      <c r="E22" s="187">
        <f>SUMIFS('Oprávnené výdavky'!$N$30:$N$140,'Oprávnené výdavky'!$D$30:$D$140,C22)</f>
        <v>0</v>
      </c>
      <c r="F22" s="187">
        <f>SUMIFS('Oprávnené výdavky'!$O$30:$O$140,'Oprávnené výdavky'!$D$30:$D$140,C22)</f>
        <v>0</v>
      </c>
      <c r="G22" s="187">
        <f>SUMIFS('Oprávnené výdavky'!$P$30:$P$140,'Oprávnené výdavky'!$D$30:$D$140,C22)</f>
        <v>0</v>
      </c>
      <c r="H22" s="187">
        <f>SUMIFS('Oprávnené výdavky'!$Q$30:$Q$140,'Oprávnené výdavky'!$D$30:$D$140,C22)</f>
        <v>0</v>
      </c>
      <c r="I22" s="187">
        <f t="shared" si="1"/>
        <v>0</v>
      </c>
    </row>
    <row r="23" spans="2:9" x14ac:dyDescent="0.25">
      <c r="B23" s="103"/>
      <c r="C23" s="219"/>
      <c r="D23" s="187">
        <f>SUMIFS('Oprávnené výdavky'!$M$30:$M$140,'Oprávnené výdavky'!$D$30:$D$140,C23)</f>
        <v>0</v>
      </c>
      <c r="E23" s="187">
        <f>SUMIFS('Oprávnené výdavky'!$N$30:$N$140,'Oprávnené výdavky'!$D$30:$D$140,C23)</f>
        <v>0</v>
      </c>
      <c r="F23" s="187">
        <f>SUMIFS('Oprávnené výdavky'!$O$30:$O$140,'Oprávnené výdavky'!$D$30:$D$140,C23)</f>
        <v>0</v>
      </c>
      <c r="G23" s="187">
        <f>SUMIFS('Oprávnené výdavky'!$P$30:$P$140,'Oprávnené výdavky'!$D$30:$D$140,C23)</f>
        <v>0</v>
      </c>
      <c r="H23" s="187">
        <f>SUMIFS('Oprávnené výdavky'!$Q$30:$Q$140,'Oprávnené výdavky'!$D$30:$D$140,C23)</f>
        <v>0</v>
      </c>
      <c r="I23" s="187">
        <f t="shared" si="1"/>
        <v>0</v>
      </c>
    </row>
    <row r="24" spans="2:9" x14ac:dyDescent="0.25">
      <c r="B24" s="103"/>
      <c r="C24" s="219"/>
      <c r="D24" s="187">
        <f>SUMIFS('Oprávnené výdavky'!$M$30:$M$140,'Oprávnené výdavky'!$D$30:$D$140,C24)</f>
        <v>0</v>
      </c>
      <c r="E24" s="187">
        <f>SUMIFS('Oprávnené výdavky'!$N$30:$N$140,'Oprávnené výdavky'!$D$30:$D$140,C24)</f>
        <v>0</v>
      </c>
      <c r="F24" s="187">
        <f>SUMIFS('Oprávnené výdavky'!$O$30:$O$140,'Oprávnené výdavky'!$D$30:$D$140,C24)</f>
        <v>0</v>
      </c>
      <c r="G24" s="187">
        <f>SUMIFS('Oprávnené výdavky'!$P$30:$P$140,'Oprávnené výdavky'!$D$30:$D$140,C24)</f>
        <v>0</v>
      </c>
      <c r="H24" s="187">
        <f>SUMIFS('Oprávnené výdavky'!$Q$30:$Q$140,'Oprávnené výdavky'!$D$30:$D$140,C24)</f>
        <v>0</v>
      </c>
      <c r="I24" s="187">
        <f t="shared" si="1"/>
        <v>0</v>
      </c>
    </row>
    <row r="25" spans="2:9" x14ac:dyDescent="0.25">
      <c r="B25" s="103"/>
      <c r="C25" s="219"/>
      <c r="D25" s="187">
        <f>SUMIFS('Oprávnené výdavky'!$M$30:$M$140,'Oprávnené výdavky'!$D$30:$D$140,C25)</f>
        <v>0</v>
      </c>
      <c r="E25" s="187">
        <f>SUMIFS('Oprávnené výdavky'!$N$30:$N$140,'Oprávnené výdavky'!$D$30:$D$140,C25)</f>
        <v>0</v>
      </c>
      <c r="F25" s="187">
        <f>SUMIFS('Oprávnené výdavky'!$O$30:$O$140,'Oprávnené výdavky'!$D$30:$D$140,C25)</f>
        <v>0</v>
      </c>
      <c r="G25" s="187">
        <f>SUMIFS('Oprávnené výdavky'!$P$30:$P$140,'Oprávnené výdavky'!$D$30:$D$140,C25)</f>
        <v>0</v>
      </c>
      <c r="H25" s="187">
        <f>SUMIFS('Oprávnené výdavky'!$Q$30:$Q$140,'Oprávnené výdavky'!$D$30:$D$140,C25)</f>
        <v>0</v>
      </c>
      <c r="I25" s="187">
        <f t="shared" si="1"/>
        <v>0</v>
      </c>
    </row>
    <row r="26" spans="2:9" x14ac:dyDescent="0.25">
      <c r="B26" s="103"/>
      <c r="C26" s="256"/>
      <c r="D26" s="187">
        <f>SUMIFS('Oprávnené výdavky'!$M$30:$M$140,'Oprávnené výdavky'!$D$30:$D$140,C26)</f>
        <v>0</v>
      </c>
      <c r="E26" s="187">
        <f>SUMIFS('Oprávnené výdavky'!$N$30:$N$140,'Oprávnené výdavky'!$D$30:$D$140,C26)</f>
        <v>0</v>
      </c>
      <c r="F26" s="187">
        <f>SUMIFS('Oprávnené výdavky'!$O$30:$O$140,'Oprávnené výdavky'!$D$30:$D$140,C26)</f>
        <v>0</v>
      </c>
      <c r="G26" s="187">
        <f>SUMIFS('Oprávnené výdavky'!$P$30:$P$140,'Oprávnené výdavky'!$D$30:$D$140,C26)</f>
        <v>0</v>
      </c>
      <c r="H26" s="187">
        <f>SUMIFS('Oprávnené výdavky'!$Q$30:$Q$140,'Oprávnené výdavky'!$D$30:$D$140,C26)</f>
        <v>0</v>
      </c>
      <c r="I26" s="187">
        <f t="shared" si="1"/>
        <v>0</v>
      </c>
    </row>
    <row r="27" spans="2:9" x14ac:dyDescent="0.25">
      <c r="B27" s="103"/>
      <c r="C27" s="219"/>
      <c r="D27" s="187">
        <f>SUMIFS('Oprávnené výdavky'!$M$30:$M$140,'Oprávnené výdavky'!$D$30:$D$140,C27)</f>
        <v>0</v>
      </c>
      <c r="E27" s="187">
        <f>SUMIFS('Oprávnené výdavky'!$N$30:$N$140,'Oprávnené výdavky'!$D$30:$D$140,C27)</f>
        <v>0</v>
      </c>
      <c r="F27" s="187">
        <f>SUMIFS('Oprávnené výdavky'!$O$30:$O$140,'Oprávnené výdavky'!$D$30:$D$140,C27)</f>
        <v>0</v>
      </c>
      <c r="G27" s="187">
        <f>SUMIFS('Oprávnené výdavky'!$P$30:$P$140,'Oprávnené výdavky'!$D$30:$D$140,C27)</f>
        <v>0</v>
      </c>
      <c r="H27" s="187">
        <f>SUMIFS('Oprávnené výdavky'!$Q$30:$Q$140,'Oprávnené výdavky'!$D$30:$D$140,C27)</f>
        <v>0</v>
      </c>
      <c r="I27" s="187">
        <f t="shared" si="1"/>
        <v>0</v>
      </c>
    </row>
    <row r="28" spans="2:9" x14ac:dyDescent="0.25">
      <c r="B28" s="103"/>
      <c r="C28" s="219"/>
      <c r="D28" s="187">
        <f>SUMIFS('Oprávnené výdavky'!$M$30:$M$140,'Oprávnené výdavky'!$D$30:$D$140,C28)</f>
        <v>0</v>
      </c>
      <c r="E28" s="187">
        <f>SUMIFS('Oprávnené výdavky'!$N$30:$N$140,'Oprávnené výdavky'!$D$30:$D$140,C28)</f>
        <v>0</v>
      </c>
      <c r="F28" s="187">
        <f>SUMIFS('Oprávnené výdavky'!$O$30:$O$140,'Oprávnené výdavky'!$D$30:$D$140,C28)</f>
        <v>0</v>
      </c>
      <c r="G28" s="187">
        <f>SUMIFS('Oprávnené výdavky'!$P$30:$P$140,'Oprávnené výdavky'!$D$30:$D$140,C28)</f>
        <v>0</v>
      </c>
      <c r="H28" s="187">
        <f>SUMIFS('Oprávnené výdavky'!$Q$30:$Q$140,'Oprávnené výdavky'!$D$30:$D$140,C28)</f>
        <v>0</v>
      </c>
      <c r="I28" s="187">
        <f t="shared" si="1"/>
        <v>0</v>
      </c>
    </row>
    <row r="29" spans="2:9" x14ac:dyDescent="0.25">
      <c r="B29" s="103"/>
      <c r="C29" s="219"/>
      <c r="D29" s="187">
        <f>SUMIFS('Oprávnené výdavky'!$M$30:$M$140,'Oprávnené výdavky'!$D$30:$D$140,C29)</f>
        <v>0</v>
      </c>
      <c r="E29" s="187">
        <f>SUMIFS('Oprávnené výdavky'!$N$30:$N$140,'Oprávnené výdavky'!$D$30:$D$140,C29)</f>
        <v>0</v>
      </c>
      <c r="F29" s="187">
        <f>SUMIFS('Oprávnené výdavky'!$O$30:$O$140,'Oprávnené výdavky'!$D$30:$D$140,C29)</f>
        <v>0</v>
      </c>
      <c r="G29" s="187">
        <f>SUMIFS('Oprávnené výdavky'!$P$30:$P$140,'Oprávnené výdavky'!$D$30:$D$140,C29)</f>
        <v>0</v>
      </c>
      <c r="H29" s="187">
        <f>SUMIFS('Oprávnené výdavky'!$Q$30:$Q$140,'Oprávnené výdavky'!$D$30:$D$140,C29)</f>
        <v>0</v>
      </c>
      <c r="I29" s="187">
        <f t="shared" si="1"/>
        <v>0</v>
      </c>
    </row>
    <row r="30" spans="2:9" x14ac:dyDescent="0.25">
      <c r="B30" s="103"/>
      <c r="C30" s="219"/>
      <c r="D30" s="187">
        <f>SUMIFS('Oprávnené výdavky'!$M$30:$M$140,'Oprávnené výdavky'!$D$30:$D$140,C30)</f>
        <v>0</v>
      </c>
      <c r="E30" s="187">
        <f>SUMIFS('Oprávnené výdavky'!$N$30:$N$140,'Oprávnené výdavky'!$D$30:$D$140,C30)</f>
        <v>0</v>
      </c>
      <c r="F30" s="187">
        <f>SUMIFS('Oprávnené výdavky'!$O$30:$O$140,'Oprávnené výdavky'!$D$30:$D$140,C30)</f>
        <v>0</v>
      </c>
      <c r="G30" s="187">
        <f>SUMIFS('Oprávnené výdavky'!$P$30:$P$140,'Oprávnené výdavky'!$D$30:$D$140,C30)</f>
        <v>0</v>
      </c>
      <c r="H30" s="187">
        <f>SUMIFS('Oprávnené výdavky'!$Q$30:$Q$140,'Oprávnené výdavky'!$D$30:$D$140,C30)</f>
        <v>0</v>
      </c>
      <c r="I30" s="187">
        <f t="shared" si="1"/>
        <v>0</v>
      </c>
    </row>
    <row r="31" spans="2:9" x14ac:dyDescent="0.25">
      <c r="B31" s="103"/>
      <c r="C31" s="219"/>
      <c r="D31" s="187">
        <f>SUMIFS('Oprávnené výdavky'!$M$30:$M$140,'Oprávnené výdavky'!$D$30:$D$140,C31)</f>
        <v>0</v>
      </c>
      <c r="E31" s="187">
        <f>SUMIFS('Oprávnené výdavky'!$N$30:$N$140,'Oprávnené výdavky'!$D$30:$D$140,C31)</f>
        <v>0</v>
      </c>
      <c r="F31" s="187">
        <f>SUMIFS('Oprávnené výdavky'!$O$30:$O$140,'Oprávnené výdavky'!$D$30:$D$140,C31)</f>
        <v>0</v>
      </c>
      <c r="G31" s="187">
        <f>SUMIFS('Oprávnené výdavky'!$P$30:$P$140,'Oprávnené výdavky'!$D$30:$D$140,C31)</f>
        <v>0</v>
      </c>
      <c r="H31" s="187">
        <f>SUMIFS('Oprávnené výdavky'!$Q$30:$Q$140,'Oprávnené výdavky'!$D$30:$D$140,C31)</f>
        <v>0</v>
      </c>
      <c r="I31" s="187">
        <f t="shared" si="1"/>
        <v>0</v>
      </c>
    </row>
    <row r="32" spans="2:9" x14ac:dyDescent="0.25">
      <c r="B32" s="103"/>
      <c r="C32" s="219"/>
      <c r="D32" s="187">
        <f>SUMIFS('Oprávnené výdavky'!$M$30:$M$140,'Oprávnené výdavky'!$D$30:$D$140,C32)</f>
        <v>0</v>
      </c>
      <c r="E32" s="187">
        <f>SUMIFS('Oprávnené výdavky'!$N$30:$N$140,'Oprávnené výdavky'!$D$30:$D$140,C32)</f>
        <v>0</v>
      </c>
      <c r="F32" s="187">
        <f>SUMIFS('Oprávnené výdavky'!$O$30:$O$140,'Oprávnené výdavky'!$D$30:$D$140,C32)</f>
        <v>0</v>
      </c>
      <c r="G32" s="187">
        <f>SUMIFS('Oprávnené výdavky'!$P$30:$P$140,'Oprávnené výdavky'!$D$30:$D$140,C32)</f>
        <v>0</v>
      </c>
      <c r="H32" s="187">
        <f>SUMIFS('Oprávnené výdavky'!$Q$30:$Q$140,'Oprávnené výdavky'!$D$30:$D$140,C32)</f>
        <v>0</v>
      </c>
      <c r="I32" s="187">
        <f t="shared" si="1"/>
        <v>0</v>
      </c>
    </row>
    <row r="33" spans="2:9" x14ac:dyDescent="0.25">
      <c r="B33" s="103"/>
      <c r="C33" s="219"/>
      <c r="D33" s="187">
        <f>SUMIFS('Oprávnené výdavky'!$M$30:$M$140,'Oprávnené výdavky'!$D$30:$D$140,C33)</f>
        <v>0</v>
      </c>
      <c r="E33" s="187">
        <f>SUMIFS('Oprávnené výdavky'!$N$30:$N$140,'Oprávnené výdavky'!$D$30:$D$140,C33)</f>
        <v>0</v>
      </c>
      <c r="F33" s="187">
        <f>SUMIFS('Oprávnené výdavky'!$O$30:$O$140,'Oprávnené výdavky'!$D$30:$D$140,C33)</f>
        <v>0</v>
      </c>
      <c r="G33" s="187">
        <f>SUMIFS('Oprávnené výdavky'!$P$30:$P$140,'Oprávnené výdavky'!$D$30:$D$140,C33)</f>
        <v>0</v>
      </c>
      <c r="H33" s="187">
        <f>SUMIFS('Oprávnené výdavky'!$Q$30:$Q$140,'Oprávnené výdavky'!$D$30:$D$140,C33)</f>
        <v>0</v>
      </c>
      <c r="I33" s="187">
        <f t="shared" si="1"/>
        <v>0</v>
      </c>
    </row>
    <row r="34" spans="2:9" x14ac:dyDescent="0.25">
      <c r="B34" s="103"/>
      <c r="C34" s="219"/>
      <c r="D34" s="187">
        <f>SUMIFS('Oprávnené výdavky'!$M$30:$M$140,'Oprávnené výdavky'!$D$30:$D$140,C34)</f>
        <v>0</v>
      </c>
      <c r="E34" s="187">
        <f>SUMIFS('Oprávnené výdavky'!$N$30:$N$140,'Oprávnené výdavky'!$D$30:$D$140,C34)</f>
        <v>0</v>
      </c>
      <c r="F34" s="187">
        <f>SUMIFS('Oprávnené výdavky'!$O$30:$O$140,'Oprávnené výdavky'!$D$30:$D$140,C34)</f>
        <v>0</v>
      </c>
      <c r="G34" s="187">
        <f>SUMIFS('Oprávnené výdavky'!$P$30:$P$140,'Oprávnené výdavky'!$D$30:$D$140,C34)</f>
        <v>0</v>
      </c>
      <c r="H34" s="187">
        <f>SUMIFS('Oprávnené výdavky'!$Q$30:$Q$140,'Oprávnené výdavky'!$D$30:$D$140,C34)</f>
        <v>0</v>
      </c>
      <c r="I34" s="187">
        <f t="shared" si="1"/>
        <v>0</v>
      </c>
    </row>
    <row r="35" spans="2:9" x14ac:dyDescent="0.25">
      <c r="B35" s="103"/>
      <c r="C35" s="219"/>
      <c r="D35" s="187">
        <f>SUMIFS('Oprávnené výdavky'!$M$30:$M$140,'Oprávnené výdavky'!$D$30:$D$140,C35)</f>
        <v>0</v>
      </c>
      <c r="E35" s="187">
        <f>SUMIFS('Oprávnené výdavky'!$N$30:$N$140,'Oprávnené výdavky'!$D$30:$D$140,C35)</f>
        <v>0</v>
      </c>
      <c r="F35" s="187">
        <f>SUMIFS('Oprávnené výdavky'!$O$30:$O$140,'Oprávnené výdavky'!$D$30:$D$140,C35)</f>
        <v>0</v>
      </c>
      <c r="G35" s="187">
        <f>SUMIFS('Oprávnené výdavky'!$P$30:$P$140,'Oprávnené výdavky'!$D$30:$D$140,C35)</f>
        <v>0</v>
      </c>
      <c r="H35" s="187">
        <f>SUMIFS('Oprávnené výdavky'!$Q$30:$Q$140,'Oprávnené výdavky'!$D$30:$D$140,C35)</f>
        <v>0</v>
      </c>
      <c r="I35" s="187">
        <f t="shared" si="1"/>
        <v>0</v>
      </c>
    </row>
    <row r="36" spans="2:9" x14ac:dyDescent="0.25">
      <c r="B36" s="103"/>
      <c r="C36" s="219"/>
      <c r="D36" s="187">
        <f>SUMIFS('Oprávnené výdavky'!$M$30:$M$140,'Oprávnené výdavky'!$D$30:$D$140,C36)</f>
        <v>0</v>
      </c>
      <c r="E36" s="187">
        <f>SUMIFS('Oprávnené výdavky'!$N$30:$N$140,'Oprávnené výdavky'!$D$30:$D$140,C36)</f>
        <v>0</v>
      </c>
      <c r="F36" s="187">
        <f>SUMIFS('Oprávnené výdavky'!$O$30:$O$140,'Oprávnené výdavky'!$D$30:$D$140,C36)</f>
        <v>0</v>
      </c>
      <c r="G36" s="187">
        <f>SUMIFS('Oprávnené výdavky'!$P$30:$P$140,'Oprávnené výdavky'!$D$30:$D$140,C36)</f>
        <v>0</v>
      </c>
      <c r="H36" s="187">
        <f>SUMIFS('Oprávnené výdavky'!$Q$30:$Q$140,'Oprávnené výdavky'!$D$30:$D$140,C36)</f>
        <v>0</v>
      </c>
      <c r="I36" s="187">
        <f t="shared" si="1"/>
        <v>0</v>
      </c>
    </row>
    <row r="37" spans="2:9" x14ac:dyDescent="0.25">
      <c r="B37" s="103"/>
      <c r="C37" s="219"/>
      <c r="D37" s="187">
        <f>SUMIFS('Oprávnené výdavky'!$M$30:$M$140,'Oprávnené výdavky'!$D$30:$D$140,C37)</f>
        <v>0</v>
      </c>
      <c r="E37" s="187">
        <f>SUMIFS('Oprávnené výdavky'!$N$30:$N$140,'Oprávnené výdavky'!$D$30:$D$140,C37)</f>
        <v>0</v>
      </c>
      <c r="F37" s="187">
        <f>SUMIFS('Oprávnené výdavky'!$O$30:$O$140,'Oprávnené výdavky'!$D$30:$D$140,C37)</f>
        <v>0</v>
      </c>
      <c r="G37" s="187">
        <f>SUMIFS('Oprávnené výdavky'!$P$30:$P$140,'Oprávnené výdavky'!$D$30:$D$140,C37)</f>
        <v>0</v>
      </c>
      <c r="H37" s="187">
        <f>SUMIFS('Oprávnené výdavky'!$Q$30:$Q$140,'Oprávnené výdavky'!$D$30:$D$140,C37)</f>
        <v>0</v>
      </c>
      <c r="I37" s="187">
        <f t="shared" si="1"/>
        <v>0</v>
      </c>
    </row>
    <row r="38" spans="2:9" x14ac:dyDescent="0.25">
      <c r="B38" s="104"/>
      <c r="C38" s="219"/>
      <c r="D38" s="187">
        <f>SUMIFS('Oprávnené výdavky'!$M$30:$M$140,'Oprávnené výdavky'!$D$30:$D$140,C38)</f>
        <v>0</v>
      </c>
      <c r="E38" s="187">
        <f>SUMIFS('Oprávnené výdavky'!$N$30:$N$140,'Oprávnené výdavky'!$D$30:$D$140,C38)</f>
        <v>0</v>
      </c>
      <c r="F38" s="187">
        <f>SUMIFS('Oprávnené výdavky'!$O$30:$O$140,'Oprávnené výdavky'!$D$30:$D$140,C38)</f>
        <v>0</v>
      </c>
      <c r="G38" s="187">
        <f>SUMIFS('Oprávnené výdavky'!$P$30:$P$140,'Oprávnené výdavky'!$D$30:$D$140,C38)</f>
        <v>0</v>
      </c>
      <c r="H38" s="187">
        <f>SUMIFS('Oprávnené výdavky'!$Q$30:$Q$140,'Oprávnené výdavky'!$D$30:$D$140,C38)</f>
        <v>0</v>
      </c>
      <c r="I38" s="187">
        <f t="shared" si="1"/>
        <v>0</v>
      </c>
    </row>
    <row r="39" spans="2:9" x14ac:dyDescent="0.25">
      <c r="B39" s="104"/>
      <c r="C39" s="219"/>
      <c r="D39" s="187">
        <f>SUMIFS('Oprávnené výdavky'!$M$30:$M$140,'Oprávnené výdavky'!$D$30:$D$140,C39)</f>
        <v>0</v>
      </c>
      <c r="E39" s="187">
        <f>SUMIFS('Oprávnené výdavky'!$N$30:$N$140,'Oprávnené výdavky'!$D$30:$D$140,C39)</f>
        <v>0</v>
      </c>
      <c r="F39" s="187">
        <f>SUMIFS('Oprávnené výdavky'!$O$30:$O$140,'Oprávnené výdavky'!$D$30:$D$140,C39)</f>
        <v>0</v>
      </c>
      <c r="G39" s="187">
        <f>SUMIFS('Oprávnené výdavky'!$P$30:$P$140,'Oprávnené výdavky'!$D$30:$D$140,C39)</f>
        <v>0</v>
      </c>
      <c r="H39" s="187">
        <f>SUMIFS('Oprávnené výdavky'!$Q$30:$Q$140,'Oprávnené výdavky'!$D$30:$D$140,C39)</f>
        <v>0</v>
      </c>
      <c r="I39" s="187">
        <f t="shared" si="1"/>
        <v>0</v>
      </c>
    </row>
    <row r="40" spans="2:9" x14ac:dyDescent="0.25">
      <c r="B40" s="104"/>
      <c r="C40" s="219"/>
      <c r="D40" s="187">
        <f>SUMIFS('Oprávnené výdavky'!$M$30:$M$140,'Oprávnené výdavky'!$D$30:$D$140,C40)</f>
        <v>0</v>
      </c>
      <c r="E40" s="187">
        <f>SUMIFS('Oprávnené výdavky'!$N$30:$N$140,'Oprávnené výdavky'!$D$30:$D$140,C40)</f>
        <v>0</v>
      </c>
      <c r="F40" s="187">
        <f>SUMIFS('Oprávnené výdavky'!$O$30:$O$140,'Oprávnené výdavky'!$D$30:$D$140,C40)</f>
        <v>0</v>
      </c>
      <c r="G40" s="187">
        <f>SUMIFS('Oprávnené výdavky'!$P$30:$P$140,'Oprávnené výdavky'!$D$30:$D$140,C40)</f>
        <v>0</v>
      </c>
      <c r="H40" s="187">
        <f>SUMIFS('Oprávnené výdavky'!$Q$30:$Q$140,'Oprávnené výdavky'!$D$30:$D$140,C40)</f>
        <v>0</v>
      </c>
      <c r="I40" s="187">
        <f t="shared" si="1"/>
        <v>0</v>
      </c>
    </row>
    <row r="41" spans="2:9" x14ac:dyDescent="0.25">
      <c r="B41" s="104"/>
      <c r="C41" s="219"/>
      <c r="D41" s="187">
        <f>SUMIFS('Oprávnené výdavky'!$M$30:$M$140,'Oprávnené výdavky'!$D$30:$D$140,C41)</f>
        <v>0</v>
      </c>
      <c r="E41" s="187">
        <f>SUMIFS('Oprávnené výdavky'!$N$30:$N$140,'Oprávnené výdavky'!$D$30:$D$140,C41)</f>
        <v>0</v>
      </c>
      <c r="F41" s="187">
        <f>SUMIFS('Oprávnené výdavky'!$O$30:$O$140,'Oprávnené výdavky'!$D$30:$D$140,C41)</f>
        <v>0</v>
      </c>
      <c r="G41" s="187">
        <f>SUMIFS('Oprávnené výdavky'!$P$30:$P$140,'Oprávnené výdavky'!$D$30:$D$140,C41)</f>
        <v>0</v>
      </c>
      <c r="H41" s="187">
        <f>SUMIFS('Oprávnené výdavky'!$Q$30:$Q$140,'Oprávnené výdavky'!$D$30:$D$140,C41)</f>
        <v>0</v>
      </c>
      <c r="I41" s="187">
        <f t="shared" si="1"/>
        <v>0</v>
      </c>
    </row>
    <row r="42" spans="2:9" x14ac:dyDescent="0.25">
      <c r="B42" s="104"/>
      <c r="C42" s="219"/>
      <c r="D42" s="187">
        <f>SUMIFS('Oprávnené výdavky'!$M$30:$M$140,'Oprávnené výdavky'!$D$30:$D$140,C42)</f>
        <v>0</v>
      </c>
      <c r="E42" s="187">
        <f>SUMIFS('Oprávnené výdavky'!$N$30:$N$140,'Oprávnené výdavky'!$D$30:$D$140,C42)</f>
        <v>0</v>
      </c>
      <c r="F42" s="187">
        <f>SUMIFS('Oprávnené výdavky'!$O$30:$O$140,'Oprávnené výdavky'!$D$30:$D$140,C42)</f>
        <v>0</v>
      </c>
      <c r="G42" s="187">
        <f>SUMIFS('Oprávnené výdavky'!$P$30:$P$140,'Oprávnené výdavky'!$D$30:$D$140,C42)</f>
        <v>0</v>
      </c>
      <c r="H42" s="187">
        <f>SUMIFS('Oprávnené výdavky'!$Q$30:$Q$140,'Oprávnené výdavky'!$D$30:$D$140,C42)</f>
        <v>0</v>
      </c>
      <c r="I42" s="187">
        <f t="shared" si="1"/>
        <v>0</v>
      </c>
    </row>
    <row r="43" spans="2:9" x14ac:dyDescent="0.25">
      <c r="B43" s="104"/>
      <c r="C43" s="219"/>
      <c r="D43" s="187">
        <f>SUMIFS('Oprávnené výdavky'!$M$30:$M$140,'Oprávnené výdavky'!$D$30:$D$140,C43)</f>
        <v>0</v>
      </c>
      <c r="E43" s="187">
        <f>SUMIFS('Oprávnené výdavky'!$N$30:$N$140,'Oprávnené výdavky'!$D$30:$D$140,C43)</f>
        <v>0</v>
      </c>
      <c r="F43" s="187">
        <f>SUMIFS('Oprávnené výdavky'!$O$30:$O$140,'Oprávnené výdavky'!$D$30:$D$140,C43)</f>
        <v>0</v>
      </c>
      <c r="G43" s="187">
        <f>SUMIFS('Oprávnené výdavky'!$P$30:$P$140,'Oprávnené výdavky'!$D$30:$D$140,C43)</f>
        <v>0</v>
      </c>
      <c r="H43" s="187">
        <f>SUMIFS('Oprávnené výdavky'!$Q$30:$Q$140,'Oprávnené výdavky'!$D$30:$D$140,C43)</f>
        <v>0</v>
      </c>
      <c r="I43" s="187">
        <f t="shared" si="1"/>
        <v>0</v>
      </c>
    </row>
    <row r="44" spans="2:9" x14ac:dyDescent="0.25">
      <c r="B44" s="104"/>
      <c r="C44" s="219"/>
      <c r="D44" s="187">
        <f>SUMIFS('Oprávnené výdavky'!$M$30:$M$140,'Oprávnené výdavky'!$D$30:$D$140,C44)</f>
        <v>0</v>
      </c>
      <c r="E44" s="187">
        <f>SUMIFS('Oprávnené výdavky'!$N$30:$N$140,'Oprávnené výdavky'!$D$30:$D$140,C44)</f>
        <v>0</v>
      </c>
      <c r="F44" s="187">
        <f>SUMIFS('Oprávnené výdavky'!$O$30:$O$140,'Oprávnené výdavky'!$D$30:$D$140,C44)</f>
        <v>0</v>
      </c>
      <c r="G44" s="187">
        <f>SUMIFS('Oprávnené výdavky'!$P$30:$P$140,'Oprávnené výdavky'!$D$30:$D$140,C44)</f>
        <v>0</v>
      </c>
      <c r="H44" s="187">
        <f>SUMIFS('Oprávnené výdavky'!$Q$30:$Q$140,'Oprávnené výdavky'!$D$30:$D$140,C44)</f>
        <v>0</v>
      </c>
      <c r="I44" s="187">
        <f t="shared" si="1"/>
        <v>0</v>
      </c>
    </row>
    <row r="45" spans="2:9" x14ac:dyDescent="0.25">
      <c r="B45" s="104"/>
      <c r="C45" s="219"/>
      <c r="D45" s="187">
        <f>SUMIFS('Oprávnené výdavky'!$M$30:$M$140,'Oprávnené výdavky'!$D$30:$D$140,C45)</f>
        <v>0</v>
      </c>
      <c r="E45" s="187">
        <f>SUMIFS('Oprávnené výdavky'!$N$30:$N$140,'Oprávnené výdavky'!$D$30:$D$140,C45)</f>
        <v>0</v>
      </c>
      <c r="F45" s="187">
        <f>SUMIFS('Oprávnené výdavky'!$O$30:$O$140,'Oprávnené výdavky'!$D$30:$D$140,C45)</f>
        <v>0</v>
      </c>
      <c r="G45" s="187">
        <f>SUMIFS('Oprávnené výdavky'!$P$30:$P$140,'Oprávnené výdavky'!$D$30:$D$140,C45)</f>
        <v>0</v>
      </c>
      <c r="H45" s="187">
        <f>SUMIFS('Oprávnené výdavky'!$Q$30:$Q$140,'Oprávnené výdavky'!$D$30:$D$140,C45)</f>
        <v>0</v>
      </c>
      <c r="I45" s="187">
        <f t="shared" si="1"/>
        <v>0</v>
      </c>
    </row>
    <row r="46" spans="2:9" x14ac:dyDescent="0.25">
      <c r="B46" s="104"/>
      <c r="C46" s="219"/>
      <c r="D46" s="187">
        <f>SUMIFS('Oprávnené výdavky'!$M$30:$M$140,'Oprávnené výdavky'!$D$30:$D$140,C46)</f>
        <v>0</v>
      </c>
      <c r="E46" s="187">
        <f>SUMIFS('Oprávnené výdavky'!$N$30:$N$140,'Oprávnené výdavky'!$D$30:$D$140,C46)</f>
        <v>0</v>
      </c>
      <c r="F46" s="187">
        <f>SUMIFS('Oprávnené výdavky'!$O$30:$O$140,'Oprávnené výdavky'!$D$30:$D$140,C46)</f>
        <v>0</v>
      </c>
      <c r="G46" s="187">
        <f>SUMIFS('Oprávnené výdavky'!$P$30:$P$140,'Oprávnené výdavky'!$D$30:$D$140,C46)</f>
        <v>0</v>
      </c>
      <c r="H46" s="187">
        <f>SUMIFS('Oprávnené výdavky'!$Q$30:$Q$140,'Oprávnené výdavky'!$D$30:$D$140,C46)</f>
        <v>0</v>
      </c>
      <c r="I46" s="187">
        <f t="shared" si="1"/>
        <v>0</v>
      </c>
    </row>
    <row r="47" spans="2:9" x14ac:dyDescent="0.25">
      <c r="B47" s="104"/>
      <c r="C47" s="219"/>
      <c r="D47" s="187">
        <f>SUMIFS('Oprávnené výdavky'!$M$30:$M$140,'Oprávnené výdavky'!$D$30:$D$140,C47)</f>
        <v>0</v>
      </c>
      <c r="E47" s="187">
        <f>SUMIFS('Oprávnené výdavky'!$N$30:$N$140,'Oprávnené výdavky'!$D$30:$D$140,C47)</f>
        <v>0</v>
      </c>
      <c r="F47" s="187">
        <f>SUMIFS('Oprávnené výdavky'!$O$30:$O$140,'Oprávnené výdavky'!$D$30:$D$140,C47)</f>
        <v>0</v>
      </c>
      <c r="G47" s="187">
        <f>SUMIFS('Oprávnené výdavky'!$P$30:$P$140,'Oprávnené výdavky'!$D$30:$D$140,C47)</f>
        <v>0</v>
      </c>
      <c r="H47" s="187">
        <f>SUMIFS('Oprávnené výdavky'!$Q$30:$Q$140,'Oprávnené výdavky'!$D$30:$D$140,C47)</f>
        <v>0</v>
      </c>
      <c r="I47" s="187">
        <f t="shared" si="1"/>
        <v>0</v>
      </c>
    </row>
    <row r="48" spans="2:9" x14ac:dyDescent="0.25">
      <c r="B48" s="104"/>
      <c r="C48" s="219"/>
      <c r="D48" s="187">
        <f>SUMIFS('Oprávnené výdavky'!$M$30:$M$140,'Oprávnené výdavky'!$D$30:$D$140,C48)</f>
        <v>0</v>
      </c>
      <c r="E48" s="187">
        <f>SUMIFS('Oprávnené výdavky'!$N$30:$N$140,'Oprávnené výdavky'!$D$30:$D$140,C48)</f>
        <v>0</v>
      </c>
      <c r="F48" s="187">
        <f>SUMIFS('Oprávnené výdavky'!$O$30:$O$140,'Oprávnené výdavky'!$D$30:$D$140,C48)</f>
        <v>0</v>
      </c>
      <c r="G48" s="187">
        <f>SUMIFS('Oprávnené výdavky'!$P$30:$P$140,'Oprávnené výdavky'!$D$30:$D$140,C48)</f>
        <v>0</v>
      </c>
      <c r="H48" s="187">
        <f>SUMIFS('Oprávnené výdavky'!$Q$30:$Q$140,'Oprávnené výdavky'!$D$30:$D$140,C48)</f>
        <v>0</v>
      </c>
      <c r="I48" s="187">
        <f t="shared" si="1"/>
        <v>0</v>
      </c>
    </row>
    <row r="49" spans="2:9" x14ac:dyDescent="0.25">
      <c r="B49" s="104"/>
      <c r="C49" s="219"/>
      <c r="D49" s="187">
        <f>SUMIFS('Oprávnené výdavky'!$M$30:$M$140,'Oprávnené výdavky'!$D$30:$D$140,C49)</f>
        <v>0</v>
      </c>
      <c r="E49" s="187">
        <f>SUMIFS('Oprávnené výdavky'!$N$30:$N$140,'Oprávnené výdavky'!$D$30:$D$140,C49)</f>
        <v>0</v>
      </c>
      <c r="F49" s="187">
        <f>SUMIFS('Oprávnené výdavky'!$O$30:$O$140,'Oprávnené výdavky'!$D$30:$D$140,C49)</f>
        <v>0</v>
      </c>
      <c r="G49" s="187">
        <f>SUMIFS('Oprávnené výdavky'!$P$30:$P$140,'Oprávnené výdavky'!$D$30:$D$140,C49)</f>
        <v>0</v>
      </c>
      <c r="H49" s="187">
        <f>SUMIFS('Oprávnené výdavky'!$Q$30:$Q$140,'Oprávnené výdavky'!$D$30:$D$140,C49)</f>
        <v>0</v>
      </c>
      <c r="I49" s="187">
        <f t="shared" si="1"/>
        <v>0</v>
      </c>
    </row>
    <row r="50" spans="2:9" x14ac:dyDescent="0.25">
      <c r="B50" s="104"/>
      <c r="C50" s="219"/>
      <c r="D50" s="187">
        <f>SUMIFS('Oprávnené výdavky'!$M$30:$M$140,'Oprávnené výdavky'!$D$30:$D$140,C50)</f>
        <v>0</v>
      </c>
      <c r="E50" s="187">
        <f>SUMIFS('Oprávnené výdavky'!$N$30:$N$140,'Oprávnené výdavky'!$D$30:$D$140,C50)</f>
        <v>0</v>
      </c>
      <c r="F50" s="187">
        <f>SUMIFS('Oprávnené výdavky'!$O$30:$O$140,'Oprávnené výdavky'!$D$30:$D$140,C50)</f>
        <v>0</v>
      </c>
      <c r="G50" s="187">
        <f>SUMIFS('Oprávnené výdavky'!$P$30:$P$140,'Oprávnené výdavky'!$D$30:$D$140,C50)</f>
        <v>0</v>
      </c>
      <c r="H50" s="187">
        <f>SUMIFS('Oprávnené výdavky'!$Q$30:$Q$140,'Oprávnené výdavky'!$D$30:$D$140,C50)</f>
        <v>0</v>
      </c>
      <c r="I50" s="187">
        <f t="shared" si="1"/>
        <v>0</v>
      </c>
    </row>
    <row r="51" spans="2:9" x14ac:dyDescent="0.25">
      <c r="B51" s="104"/>
      <c r="C51" s="219"/>
      <c r="D51" s="187">
        <f>SUMIFS('Oprávnené výdavky'!$M$30:$M$140,'Oprávnené výdavky'!$D$30:$D$140,C51)</f>
        <v>0</v>
      </c>
      <c r="E51" s="187">
        <f>SUMIFS('Oprávnené výdavky'!$N$30:$N$140,'Oprávnené výdavky'!$D$30:$D$140,C51)</f>
        <v>0</v>
      </c>
      <c r="F51" s="187">
        <f>SUMIFS('Oprávnené výdavky'!$O$30:$O$140,'Oprávnené výdavky'!$D$30:$D$140,C51)</f>
        <v>0</v>
      </c>
      <c r="G51" s="187">
        <f>SUMIFS('Oprávnené výdavky'!$P$30:$P$140,'Oprávnené výdavky'!$D$30:$D$140,C51)</f>
        <v>0</v>
      </c>
      <c r="H51" s="187">
        <f>SUMIFS('Oprávnené výdavky'!$Q$30:$Q$140,'Oprávnené výdavky'!$D$30:$D$140,C51)</f>
        <v>0</v>
      </c>
      <c r="I51" s="187">
        <f t="shared" si="1"/>
        <v>0</v>
      </c>
    </row>
    <row r="52" spans="2:9" x14ac:dyDescent="0.25">
      <c r="B52" s="104"/>
      <c r="C52" s="219"/>
      <c r="D52" s="187">
        <f>SUMIFS('Oprávnené výdavky'!$M$30:$M$140,'Oprávnené výdavky'!$D$30:$D$140,C52)</f>
        <v>0</v>
      </c>
      <c r="E52" s="187">
        <f>SUMIFS('Oprávnené výdavky'!$N$30:$N$140,'Oprávnené výdavky'!$D$30:$D$140,C52)</f>
        <v>0</v>
      </c>
      <c r="F52" s="187">
        <f>SUMIFS('Oprávnené výdavky'!$O$30:$O$140,'Oprávnené výdavky'!$D$30:$D$140,C52)</f>
        <v>0</v>
      </c>
      <c r="G52" s="187">
        <f>SUMIFS('Oprávnené výdavky'!$P$30:$P$140,'Oprávnené výdavky'!$D$30:$D$140,C52)</f>
        <v>0</v>
      </c>
      <c r="H52" s="187">
        <f>SUMIFS('Oprávnené výdavky'!$Q$30:$Q$140,'Oprávnené výdavky'!$D$30:$D$140,C52)</f>
        <v>0</v>
      </c>
      <c r="I52" s="187">
        <f t="shared" si="1"/>
        <v>0</v>
      </c>
    </row>
    <row r="53" spans="2:9" x14ac:dyDescent="0.25">
      <c r="B53" s="104"/>
      <c r="C53" s="219"/>
      <c r="D53" s="187">
        <f>SUMIFS('Oprávnené výdavky'!$M$30:$M$140,'Oprávnené výdavky'!$D$30:$D$140,C53)</f>
        <v>0</v>
      </c>
      <c r="E53" s="187">
        <f>SUMIFS('Oprávnené výdavky'!$N$30:$N$140,'Oprávnené výdavky'!$D$30:$D$140,C53)</f>
        <v>0</v>
      </c>
      <c r="F53" s="187">
        <f>SUMIFS('Oprávnené výdavky'!$O$30:$O$140,'Oprávnené výdavky'!$D$30:$D$140,C53)</f>
        <v>0</v>
      </c>
      <c r="G53" s="187">
        <f>SUMIFS('Oprávnené výdavky'!$P$30:$P$140,'Oprávnené výdavky'!$D$30:$D$140,C53)</f>
        <v>0</v>
      </c>
      <c r="H53" s="187">
        <f>SUMIFS('Oprávnené výdavky'!$Q$30:$Q$140,'Oprávnené výdavky'!$D$30:$D$140,C53)</f>
        <v>0</v>
      </c>
      <c r="I53" s="187">
        <f t="shared" si="1"/>
        <v>0</v>
      </c>
    </row>
    <row r="54" spans="2:9" x14ac:dyDescent="0.25">
      <c r="B54" s="104"/>
      <c r="C54" s="219"/>
      <c r="D54" s="187">
        <f>SUMIFS('Oprávnené výdavky'!$M$30:$M$140,'Oprávnené výdavky'!$D$30:$D$140,C54)</f>
        <v>0</v>
      </c>
      <c r="E54" s="187">
        <f>SUMIFS('Oprávnené výdavky'!$N$30:$N$140,'Oprávnené výdavky'!$D$30:$D$140,C54)</f>
        <v>0</v>
      </c>
      <c r="F54" s="187">
        <f>SUMIFS('Oprávnené výdavky'!$O$30:$O$140,'Oprávnené výdavky'!$D$30:$D$140,C54)</f>
        <v>0</v>
      </c>
      <c r="G54" s="187">
        <f>SUMIFS('Oprávnené výdavky'!$P$30:$P$140,'Oprávnené výdavky'!$D$30:$D$140,C54)</f>
        <v>0</v>
      </c>
      <c r="H54" s="187">
        <f>SUMIFS('Oprávnené výdavky'!$Q$30:$Q$140,'Oprávnené výdavky'!$D$30:$D$140,C54)</f>
        <v>0</v>
      </c>
      <c r="I54" s="187">
        <f t="shared" si="1"/>
        <v>0</v>
      </c>
    </row>
    <row r="55" spans="2:9" x14ac:dyDescent="0.25">
      <c r="B55" s="104"/>
      <c r="C55" s="219"/>
      <c r="D55" s="187">
        <f>SUMIFS('Oprávnené výdavky'!$M$30:$M$140,'Oprávnené výdavky'!$D$30:$D$140,C55)</f>
        <v>0</v>
      </c>
      <c r="E55" s="187">
        <f>SUMIFS('Oprávnené výdavky'!$N$30:$N$140,'Oprávnené výdavky'!$D$30:$D$140,C55)</f>
        <v>0</v>
      </c>
      <c r="F55" s="187">
        <f>SUMIFS('Oprávnené výdavky'!$O$30:$O$140,'Oprávnené výdavky'!$D$30:$D$140,C55)</f>
        <v>0</v>
      </c>
      <c r="G55" s="187">
        <f>SUMIFS('Oprávnené výdavky'!$P$30:$P$140,'Oprávnené výdavky'!$D$30:$D$140,C55)</f>
        <v>0</v>
      </c>
      <c r="H55" s="187">
        <f>SUMIFS('Oprávnené výdavky'!$Q$30:$Q$140,'Oprávnené výdavky'!$D$30:$D$140,C55)</f>
        <v>0</v>
      </c>
      <c r="I55" s="187">
        <f t="shared" si="1"/>
        <v>0</v>
      </c>
    </row>
    <row r="56" spans="2:9" x14ac:dyDescent="0.25">
      <c r="B56" s="104"/>
      <c r="C56" s="219"/>
      <c r="D56" s="187">
        <f>SUMIFS('Oprávnené výdavky'!$M$30:$M$140,'Oprávnené výdavky'!$D$30:$D$140,C56)</f>
        <v>0</v>
      </c>
      <c r="E56" s="187">
        <f>SUMIFS('Oprávnené výdavky'!$N$30:$N$140,'Oprávnené výdavky'!$D$30:$D$140,C56)</f>
        <v>0</v>
      </c>
      <c r="F56" s="187">
        <f>SUMIFS('Oprávnené výdavky'!$O$30:$O$140,'Oprávnené výdavky'!$D$30:$D$140,C56)</f>
        <v>0</v>
      </c>
      <c r="G56" s="187">
        <f>SUMIFS('Oprávnené výdavky'!$P$30:$P$140,'Oprávnené výdavky'!$D$30:$D$140,C56)</f>
        <v>0</v>
      </c>
      <c r="H56" s="187">
        <f>SUMIFS('Oprávnené výdavky'!$Q$30:$Q$140,'Oprávnené výdavky'!$D$30:$D$140,C56)</f>
        <v>0</v>
      </c>
      <c r="I56" s="187">
        <f t="shared" si="1"/>
        <v>0</v>
      </c>
    </row>
    <row r="57" spans="2:9" x14ac:dyDescent="0.25">
      <c r="B57" s="104"/>
      <c r="C57" s="219"/>
      <c r="D57" s="187">
        <f>SUMIFS('Oprávnené výdavky'!$M$30:$M$140,'Oprávnené výdavky'!$D$30:$D$140,C57)</f>
        <v>0</v>
      </c>
      <c r="E57" s="187">
        <f>SUMIFS('Oprávnené výdavky'!$N$30:$N$140,'Oprávnené výdavky'!$D$30:$D$140,C57)</f>
        <v>0</v>
      </c>
      <c r="F57" s="187">
        <f>SUMIFS('Oprávnené výdavky'!$O$30:$O$140,'Oprávnené výdavky'!$D$30:$D$140,C57)</f>
        <v>0</v>
      </c>
      <c r="G57" s="187">
        <f>SUMIFS('Oprávnené výdavky'!$P$30:$P$140,'Oprávnené výdavky'!$D$30:$D$140,C57)</f>
        <v>0</v>
      </c>
      <c r="H57" s="187">
        <f>SUMIFS('Oprávnené výdavky'!$Q$30:$Q$140,'Oprávnené výdavky'!$D$30:$D$140,C57)</f>
        <v>0</v>
      </c>
      <c r="I57" s="187">
        <f t="shared" si="1"/>
        <v>0</v>
      </c>
    </row>
    <row r="58" spans="2:9" x14ac:dyDescent="0.25">
      <c r="B58" s="104"/>
      <c r="C58" s="219"/>
      <c r="D58" s="187">
        <f>SUMIFS('Oprávnené výdavky'!$M$30:$M$140,'Oprávnené výdavky'!$D$30:$D$140,C58)</f>
        <v>0</v>
      </c>
      <c r="E58" s="187">
        <f>SUMIFS('Oprávnené výdavky'!$N$30:$N$140,'Oprávnené výdavky'!$D$30:$D$140,C58)</f>
        <v>0</v>
      </c>
      <c r="F58" s="187">
        <f>SUMIFS('Oprávnené výdavky'!$O$30:$O$140,'Oprávnené výdavky'!$D$30:$D$140,C58)</f>
        <v>0</v>
      </c>
      <c r="G58" s="187">
        <f>SUMIFS('Oprávnené výdavky'!$P$30:$P$140,'Oprávnené výdavky'!$D$30:$D$140,C58)</f>
        <v>0</v>
      </c>
      <c r="H58" s="187">
        <f>SUMIFS('Oprávnené výdavky'!$Q$30:$Q$140,'Oprávnené výdavky'!$D$30:$D$140,C58)</f>
        <v>0</v>
      </c>
      <c r="I58" s="187">
        <f t="shared" si="1"/>
        <v>0</v>
      </c>
    </row>
    <row r="59" spans="2:9" x14ac:dyDescent="0.25">
      <c r="B59" s="104"/>
      <c r="C59" s="219"/>
      <c r="D59" s="187">
        <f>SUMIFS('Oprávnené výdavky'!$M$30:$M$140,'Oprávnené výdavky'!$D$30:$D$140,C59)</f>
        <v>0</v>
      </c>
      <c r="E59" s="187">
        <f>SUMIFS('Oprávnené výdavky'!$N$30:$N$140,'Oprávnené výdavky'!$D$30:$D$140,C59)</f>
        <v>0</v>
      </c>
      <c r="F59" s="187">
        <f>SUMIFS('Oprávnené výdavky'!$O$30:$O$140,'Oprávnené výdavky'!$D$30:$D$140,C59)</f>
        <v>0</v>
      </c>
      <c r="G59" s="187">
        <f>SUMIFS('Oprávnené výdavky'!$P$30:$P$140,'Oprávnené výdavky'!$D$30:$D$140,C59)</f>
        <v>0</v>
      </c>
      <c r="H59" s="187">
        <f>SUMIFS('Oprávnené výdavky'!$Q$30:$Q$140,'Oprávnené výdavky'!$D$30:$D$140,C59)</f>
        <v>0</v>
      </c>
      <c r="I59" s="187">
        <f t="shared" si="1"/>
        <v>0</v>
      </c>
    </row>
    <row r="60" spans="2:9" x14ac:dyDescent="0.25">
      <c r="B60" s="104"/>
      <c r="C60" s="219"/>
      <c r="D60" s="187">
        <f>SUMIFS('Oprávnené výdavky'!$M$30:$M$140,'Oprávnené výdavky'!$D$30:$D$140,C60)</f>
        <v>0</v>
      </c>
      <c r="E60" s="187">
        <f>SUMIFS('Oprávnené výdavky'!$N$30:$N$140,'Oprávnené výdavky'!$D$30:$D$140,C60)</f>
        <v>0</v>
      </c>
      <c r="F60" s="187">
        <f>SUMIFS('Oprávnené výdavky'!$O$30:$O$140,'Oprávnené výdavky'!$D$30:$D$140,C60)</f>
        <v>0</v>
      </c>
      <c r="G60" s="187">
        <f>SUMIFS('Oprávnené výdavky'!$P$30:$P$140,'Oprávnené výdavky'!$D$30:$D$140,C60)</f>
        <v>0</v>
      </c>
      <c r="H60" s="187">
        <f>SUMIFS('Oprávnené výdavky'!$Q$30:$Q$140,'Oprávnené výdavky'!$D$30:$D$140,C60)</f>
        <v>0</v>
      </c>
      <c r="I60" s="187">
        <f t="shared" si="1"/>
        <v>0</v>
      </c>
    </row>
    <row r="61" spans="2:9" x14ac:dyDescent="0.25">
      <c r="B61" s="104"/>
      <c r="C61" s="219"/>
      <c r="D61" s="187">
        <f>SUMIFS('Oprávnené výdavky'!$M$30:$M$140,'Oprávnené výdavky'!$D$30:$D$140,C61)</f>
        <v>0</v>
      </c>
      <c r="E61" s="187">
        <f>SUMIFS('Oprávnené výdavky'!$N$30:$N$140,'Oprávnené výdavky'!$D$30:$D$140,C61)</f>
        <v>0</v>
      </c>
      <c r="F61" s="187">
        <f>SUMIFS('Oprávnené výdavky'!$O$30:$O$140,'Oprávnené výdavky'!$D$30:$D$140,C61)</f>
        <v>0</v>
      </c>
      <c r="G61" s="187">
        <f>SUMIFS('Oprávnené výdavky'!$P$30:$P$140,'Oprávnené výdavky'!$D$30:$D$140,C61)</f>
        <v>0</v>
      </c>
      <c r="H61" s="187">
        <f>SUMIFS('Oprávnené výdavky'!$Q$30:$Q$140,'Oprávnené výdavky'!$D$30:$D$140,C61)</f>
        <v>0</v>
      </c>
      <c r="I61" s="187">
        <f t="shared" si="1"/>
        <v>0</v>
      </c>
    </row>
    <row r="62" spans="2:9" x14ac:dyDescent="0.25">
      <c r="B62" s="104"/>
      <c r="C62" s="219"/>
      <c r="D62" s="187">
        <f>SUMIFS('Oprávnené výdavky'!$M$30:$M$140,'Oprávnené výdavky'!$D$30:$D$140,C62)</f>
        <v>0</v>
      </c>
      <c r="E62" s="187">
        <f>SUMIFS('Oprávnené výdavky'!$N$30:$N$140,'Oprávnené výdavky'!$D$30:$D$140,C62)</f>
        <v>0</v>
      </c>
      <c r="F62" s="187">
        <f>SUMIFS('Oprávnené výdavky'!$O$30:$O$140,'Oprávnené výdavky'!$D$30:$D$140,C62)</f>
        <v>0</v>
      </c>
      <c r="G62" s="187">
        <f>SUMIFS('Oprávnené výdavky'!$P$30:$P$140,'Oprávnené výdavky'!$D$30:$D$140,C62)</f>
        <v>0</v>
      </c>
      <c r="H62" s="187">
        <f>SUMIFS('Oprávnené výdavky'!$Q$30:$Q$140,'Oprávnené výdavky'!$D$30:$D$140,C62)</f>
        <v>0</v>
      </c>
      <c r="I62" s="187">
        <f t="shared" si="1"/>
        <v>0</v>
      </c>
    </row>
    <row r="63" spans="2:9" x14ac:dyDescent="0.25">
      <c r="B63" s="104"/>
      <c r="C63" s="219"/>
      <c r="D63" s="187">
        <f>SUMIFS('Oprávnené výdavky'!$M$30:$M$140,'Oprávnené výdavky'!$D$30:$D$140,C63)</f>
        <v>0</v>
      </c>
      <c r="E63" s="187">
        <f>SUMIFS('Oprávnené výdavky'!$N$30:$N$140,'Oprávnené výdavky'!$D$30:$D$140,C63)</f>
        <v>0</v>
      </c>
      <c r="F63" s="187">
        <f>SUMIFS('Oprávnené výdavky'!$O$30:$O$140,'Oprávnené výdavky'!$D$30:$D$140,C63)</f>
        <v>0</v>
      </c>
      <c r="G63" s="187">
        <f>SUMIFS('Oprávnené výdavky'!$P$30:$P$140,'Oprávnené výdavky'!$D$30:$D$140,C63)</f>
        <v>0</v>
      </c>
      <c r="H63" s="187">
        <f>SUMIFS('Oprávnené výdavky'!$Q$30:$Q$140,'Oprávnené výdavky'!$D$30:$D$140,C63)</f>
        <v>0</v>
      </c>
      <c r="I63" s="187">
        <f t="shared" si="1"/>
        <v>0</v>
      </c>
    </row>
    <row r="64" spans="2:9" x14ac:dyDescent="0.25">
      <c r="B64" s="104"/>
      <c r="C64" s="219"/>
      <c r="D64" s="187">
        <f>SUMIFS('Oprávnené výdavky'!$M$30:$M$140,'Oprávnené výdavky'!$D$30:$D$140,C64)</f>
        <v>0</v>
      </c>
      <c r="E64" s="187">
        <f>SUMIFS('Oprávnené výdavky'!$N$30:$N$140,'Oprávnené výdavky'!$D$30:$D$140,C64)</f>
        <v>0</v>
      </c>
      <c r="F64" s="187">
        <f>SUMIFS('Oprávnené výdavky'!$O$30:$O$140,'Oprávnené výdavky'!$D$30:$D$140,C64)</f>
        <v>0</v>
      </c>
      <c r="G64" s="187">
        <f>SUMIFS('Oprávnené výdavky'!$P$30:$P$140,'Oprávnené výdavky'!$D$30:$D$140,C64)</f>
        <v>0</v>
      </c>
      <c r="H64" s="187">
        <f>SUMIFS('Oprávnené výdavky'!$Q$30:$Q$140,'Oprávnené výdavky'!$D$30:$D$140,C64)</f>
        <v>0</v>
      </c>
      <c r="I64" s="187">
        <f t="shared" si="1"/>
        <v>0</v>
      </c>
    </row>
    <row r="65" spans="2:9" x14ac:dyDescent="0.25">
      <c r="B65" s="104"/>
      <c r="C65" s="219"/>
      <c r="D65" s="187">
        <f>SUMIFS('Oprávnené výdavky'!$M$30:$M$140,'Oprávnené výdavky'!$D$30:$D$140,C65)</f>
        <v>0</v>
      </c>
      <c r="E65" s="187">
        <f>SUMIFS('Oprávnené výdavky'!$N$30:$N$140,'Oprávnené výdavky'!$D$30:$D$140,C65)</f>
        <v>0</v>
      </c>
      <c r="F65" s="187">
        <f>SUMIFS('Oprávnené výdavky'!$O$30:$O$140,'Oprávnené výdavky'!$D$30:$D$140,C65)</f>
        <v>0</v>
      </c>
      <c r="G65" s="187">
        <f>SUMIFS('Oprávnené výdavky'!$P$30:$P$140,'Oprávnené výdavky'!$D$30:$D$140,C65)</f>
        <v>0</v>
      </c>
      <c r="H65" s="187">
        <f>SUMIFS('Oprávnené výdavky'!$Q$30:$Q$140,'Oprávnené výdavky'!$D$30:$D$140,C65)</f>
        <v>0</v>
      </c>
      <c r="I65" s="187">
        <f t="shared" si="1"/>
        <v>0</v>
      </c>
    </row>
    <row r="66" spans="2:9" x14ac:dyDescent="0.25">
      <c r="B66" s="104"/>
      <c r="C66" s="219"/>
      <c r="D66" s="187">
        <f>SUMIFS('Oprávnené výdavky'!$M$30:$M$140,'Oprávnené výdavky'!$D$30:$D$140,C66)</f>
        <v>0</v>
      </c>
      <c r="E66" s="187">
        <f>SUMIFS('Oprávnené výdavky'!$N$30:$N$140,'Oprávnené výdavky'!$D$30:$D$140,C66)</f>
        <v>0</v>
      </c>
      <c r="F66" s="187">
        <f>SUMIFS('Oprávnené výdavky'!$O$30:$O$140,'Oprávnené výdavky'!$D$30:$D$140,C66)</f>
        <v>0</v>
      </c>
      <c r="G66" s="187">
        <f>SUMIFS('Oprávnené výdavky'!$P$30:$P$140,'Oprávnené výdavky'!$D$30:$D$140,C66)</f>
        <v>0</v>
      </c>
      <c r="H66" s="187">
        <f>SUMIFS('Oprávnené výdavky'!$Q$30:$Q$140,'Oprávnené výdavky'!$D$30:$D$140,C66)</f>
        <v>0</v>
      </c>
      <c r="I66" s="187">
        <f t="shared" si="1"/>
        <v>0</v>
      </c>
    </row>
    <row r="67" spans="2:9" x14ac:dyDescent="0.25">
      <c r="B67" s="104"/>
      <c r="C67" s="219"/>
      <c r="D67" s="187">
        <f>SUMIFS('Oprávnené výdavky'!$M$30:$M$140,'Oprávnené výdavky'!$D$30:$D$140,C67)</f>
        <v>0</v>
      </c>
      <c r="E67" s="187">
        <f>SUMIFS('Oprávnené výdavky'!$N$30:$N$140,'Oprávnené výdavky'!$D$30:$D$140,C67)</f>
        <v>0</v>
      </c>
      <c r="F67" s="187">
        <f>SUMIFS('Oprávnené výdavky'!$O$30:$O$140,'Oprávnené výdavky'!$D$30:$D$140,C67)</f>
        <v>0</v>
      </c>
      <c r="G67" s="187">
        <f>SUMIFS('Oprávnené výdavky'!$P$30:$P$140,'Oprávnené výdavky'!$D$30:$D$140,C67)</f>
        <v>0</v>
      </c>
      <c r="H67" s="187">
        <f>SUMIFS('Oprávnené výdavky'!$Q$30:$Q$140,'Oprávnené výdavky'!$D$30:$D$140,C67)</f>
        <v>0</v>
      </c>
      <c r="I67" s="187">
        <f t="shared" si="1"/>
        <v>0</v>
      </c>
    </row>
    <row r="68" spans="2:9" x14ac:dyDescent="0.25">
      <c r="B68" s="104"/>
      <c r="C68" s="219"/>
      <c r="D68" s="187">
        <f>SUMIFS('Oprávnené výdavky'!$M$30:$M$140,'Oprávnené výdavky'!$D$30:$D$140,C68)</f>
        <v>0</v>
      </c>
      <c r="E68" s="187">
        <f>SUMIFS('Oprávnené výdavky'!$N$30:$N$140,'Oprávnené výdavky'!$D$30:$D$140,C68)</f>
        <v>0</v>
      </c>
      <c r="F68" s="187">
        <f>SUMIFS('Oprávnené výdavky'!$O$30:$O$140,'Oprávnené výdavky'!$D$30:$D$140,C68)</f>
        <v>0</v>
      </c>
      <c r="G68" s="187">
        <f>SUMIFS('Oprávnené výdavky'!$P$30:$P$140,'Oprávnené výdavky'!$D$30:$D$140,C68)</f>
        <v>0</v>
      </c>
      <c r="H68" s="187">
        <f>SUMIFS('Oprávnené výdavky'!$Q$30:$Q$140,'Oprávnené výdavky'!$D$30:$D$140,C68)</f>
        <v>0</v>
      </c>
      <c r="I68" s="187">
        <f t="shared" si="1"/>
        <v>0</v>
      </c>
    </row>
    <row r="69" spans="2:9" x14ac:dyDescent="0.25">
      <c r="B69" s="104"/>
      <c r="C69" s="219"/>
      <c r="D69" s="187">
        <f>SUMIFS('Oprávnené výdavky'!$M$30:$M$140,'Oprávnené výdavky'!$D$30:$D$140,C69)</f>
        <v>0</v>
      </c>
      <c r="E69" s="187">
        <f>SUMIFS('Oprávnené výdavky'!$N$30:$N$140,'Oprávnené výdavky'!$D$30:$D$140,C69)</f>
        <v>0</v>
      </c>
      <c r="F69" s="187">
        <f>SUMIFS('Oprávnené výdavky'!$O$30:$O$140,'Oprávnené výdavky'!$D$30:$D$140,C69)</f>
        <v>0</v>
      </c>
      <c r="G69" s="187">
        <f>SUMIFS('Oprávnené výdavky'!$P$30:$P$140,'Oprávnené výdavky'!$D$30:$D$140,C69)</f>
        <v>0</v>
      </c>
      <c r="H69" s="187">
        <f>SUMIFS('Oprávnené výdavky'!$Q$30:$Q$140,'Oprávnené výdavky'!$D$30:$D$140,C69)</f>
        <v>0</v>
      </c>
      <c r="I69" s="187">
        <f t="shared" si="1"/>
        <v>0</v>
      </c>
    </row>
    <row r="70" spans="2:9" x14ac:dyDescent="0.25">
      <c r="B70" s="104"/>
      <c r="C70" s="219"/>
      <c r="D70" s="187">
        <f>SUMIFS('Oprávnené výdavky'!$M$30:$M$140,'Oprávnené výdavky'!$D$30:$D$140,C70)</f>
        <v>0</v>
      </c>
      <c r="E70" s="187">
        <f>SUMIFS('Oprávnené výdavky'!$N$30:$N$140,'Oprávnené výdavky'!$D$30:$D$140,C70)</f>
        <v>0</v>
      </c>
      <c r="F70" s="187">
        <f>SUMIFS('Oprávnené výdavky'!$O$30:$O$140,'Oprávnené výdavky'!$D$30:$D$140,C70)</f>
        <v>0</v>
      </c>
      <c r="G70" s="187">
        <f>SUMIFS('Oprávnené výdavky'!$P$30:$P$140,'Oprávnené výdavky'!$D$30:$D$140,C70)</f>
        <v>0</v>
      </c>
      <c r="H70" s="187">
        <f>SUMIFS('Oprávnené výdavky'!$Q$30:$Q$140,'Oprávnené výdavky'!$D$30:$D$140,C70)</f>
        <v>0</v>
      </c>
      <c r="I70" s="187">
        <f t="shared" si="1"/>
        <v>0</v>
      </c>
    </row>
    <row r="71" spans="2:9" x14ac:dyDescent="0.25">
      <c r="B71" s="104"/>
      <c r="C71" s="219"/>
      <c r="D71" s="187">
        <f>SUMIFS('Oprávnené výdavky'!$M$30:$M$140,'Oprávnené výdavky'!$D$30:$D$140,C71)</f>
        <v>0</v>
      </c>
      <c r="E71" s="187">
        <f>SUMIFS('Oprávnené výdavky'!$N$30:$N$140,'Oprávnené výdavky'!$D$30:$D$140,C71)</f>
        <v>0</v>
      </c>
      <c r="F71" s="187">
        <f>SUMIFS('Oprávnené výdavky'!$O$30:$O$140,'Oprávnené výdavky'!$D$30:$D$140,C71)</f>
        <v>0</v>
      </c>
      <c r="G71" s="187">
        <f>SUMIFS('Oprávnené výdavky'!$P$30:$P$140,'Oprávnené výdavky'!$D$30:$D$140,C71)</f>
        <v>0</v>
      </c>
      <c r="H71" s="187">
        <f>SUMIFS('Oprávnené výdavky'!$Q$30:$Q$140,'Oprávnené výdavky'!$D$30:$D$140,C71)</f>
        <v>0</v>
      </c>
      <c r="I71" s="187">
        <f t="shared" si="1"/>
        <v>0</v>
      </c>
    </row>
    <row r="72" spans="2:9" x14ac:dyDescent="0.25">
      <c r="B72" s="104"/>
      <c r="C72" s="219"/>
      <c r="D72" s="187">
        <f>SUMIFS('Oprávnené výdavky'!$M$30:$M$140,'Oprávnené výdavky'!$D$30:$D$140,C72)</f>
        <v>0</v>
      </c>
      <c r="E72" s="187">
        <f>SUMIFS('Oprávnené výdavky'!$N$30:$N$140,'Oprávnené výdavky'!$D$30:$D$140,C72)</f>
        <v>0</v>
      </c>
      <c r="F72" s="187">
        <f>SUMIFS('Oprávnené výdavky'!$O$30:$O$140,'Oprávnené výdavky'!$D$30:$D$140,C72)</f>
        <v>0</v>
      </c>
      <c r="G72" s="187">
        <f>SUMIFS('Oprávnené výdavky'!$P$30:$P$140,'Oprávnené výdavky'!$D$30:$D$140,C72)</f>
        <v>0</v>
      </c>
      <c r="H72" s="187">
        <f>SUMIFS('Oprávnené výdavky'!$Q$30:$Q$140,'Oprávnené výdavky'!$D$30:$D$140,C72)</f>
        <v>0</v>
      </c>
      <c r="I72" s="187">
        <f t="shared" si="1"/>
        <v>0</v>
      </c>
    </row>
    <row r="73" spans="2:9" x14ac:dyDescent="0.25">
      <c r="B73" s="104"/>
      <c r="C73" s="219"/>
      <c r="D73" s="187">
        <f>SUMIFS('Oprávnené výdavky'!$M$30:$M$140,'Oprávnené výdavky'!$D$30:$D$140,C73)</f>
        <v>0</v>
      </c>
      <c r="E73" s="187">
        <f>SUMIFS('Oprávnené výdavky'!$N$30:$N$140,'Oprávnené výdavky'!$D$30:$D$140,C73)</f>
        <v>0</v>
      </c>
      <c r="F73" s="187">
        <f>SUMIFS('Oprávnené výdavky'!$O$30:$O$140,'Oprávnené výdavky'!$D$30:$D$140,C73)</f>
        <v>0</v>
      </c>
      <c r="G73" s="187">
        <f>SUMIFS('Oprávnené výdavky'!$P$30:$P$140,'Oprávnené výdavky'!$D$30:$D$140,C73)</f>
        <v>0</v>
      </c>
      <c r="H73" s="187">
        <f>SUMIFS('Oprávnené výdavky'!$Q$30:$Q$140,'Oprávnené výdavky'!$D$30:$D$140,C73)</f>
        <v>0</v>
      </c>
      <c r="I73" s="187">
        <f t="shared" si="1"/>
        <v>0</v>
      </c>
    </row>
    <row r="74" spans="2:9" x14ac:dyDescent="0.25">
      <c r="B74" s="104"/>
      <c r="C74" s="219"/>
      <c r="D74" s="187">
        <f>SUMIFS('Oprávnené výdavky'!$M$30:$M$140,'Oprávnené výdavky'!$D$30:$D$140,C74)</f>
        <v>0</v>
      </c>
      <c r="E74" s="187">
        <f>SUMIFS('Oprávnené výdavky'!$N$30:$N$140,'Oprávnené výdavky'!$D$30:$D$140,C74)</f>
        <v>0</v>
      </c>
      <c r="F74" s="187">
        <f>SUMIFS('Oprávnené výdavky'!$O$30:$O$140,'Oprávnené výdavky'!$D$30:$D$140,C74)</f>
        <v>0</v>
      </c>
      <c r="G74" s="187">
        <f>SUMIFS('Oprávnené výdavky'!$P$30:$P$140,'Oprávnené výdavky'!$D$30:$D$140,C74)</f>
        <v>0</v>
      </c>
      <c r="H74" s="187">
        <f>SUMIFS('Oprávnené výdavky'!$Q$30:$Q$140,'Oprávnené výdavky'!$D$30:$D$140,C74)</f>
        <v>0</v>
      </c>
      <c r="I74" s="187">
        <f t="shared" ref="I74:I78" si="2">SUM(D74:H74)</f>
        <v>0</v>
      </c>
    </row>
    <row r="75" spans="2:9" x14ac:dyDescent="0.25">
      <c r="B75" s="104"/>
      <c r="C75" s="219"/>
      <c r="D75" s="187">
        <f>SUMIFS('Oprávnené výdavky'!$M$30:$M$140,'Oprávnené výdavky'!$D$30:$D$140,C75)</f>
        <v>0</v>
      </c>
      <c r="E75" s="187">
        <f>SUMIFS('Oprávnené výdavky'!$N$30:$N$140,'Oprávnené výdavky'!$D$30:$D$140,C75)</f>
        <v>0</v>
      </c>
      <c r="F75" s="187">
        <f>SUMIFS('Oprávnené výdavky'!$O$30:$O$140,'Oprávnené výdavky'!$D$30:$D$140,C75)</f>
        <v>0</v>
      </c>
      <c r="G75" s="187">
        <f>SUMIFS('Oprávnené výdavky'!$P$30:$P$140,'Oprávnené výdavky'!$D$30:$D$140,C75)</f>
        <v>0</v>
      </c>
      <c r="H75" s="187">
        <f>SUMIFS('Oprávnené výdavky'!$Q$30:$Q$140,'Oprávnené výdavky'!$D$30:$D$140,C75)</f>
        <v>0</v>
      </c>
      <c r="I75" s="187">
        <f t="shared" si="2"/>
        <v>0</v>
      </c>
    </row>
    <row r="76" spans="2:9" x14ac:dyDescent="0.25">
      <c r="B76" s="104"/>
      <c r="C76" s="219"/>
      <c r="D76" s="187">
        <f>SUMIFS('Oprávnené výdavky'!$M$30:$M$140,'Oprávnené výdavky'!$D$30:$D$140,C76)</f>
        <v>0</v>
      </c>
      <c r="E76" s="187">
        <f>SUMIFS('Oprávnené výdavky'!$N$30:$N$140,'Oprávnené výdavky'!$D$30:$D$140,C76)</f>
        <v>0</v>
      </c>
      <c r="F76" s="187">
        <f>SUMIFS('Oprávnené výdavky'!$O$30:$O$140,'Oprávnené výdavky'!$D$30:$D$140,C76)</f>
        <v>0</v>
      </c>
      <c r="G76" s="187">
        <f>SUMIFS('Oprávnené výdavky'!$P$30:$P$140,'Oprávnené výdavky'!$D$30:$D$140,C76)</f>
        <v>0</v>
      </c>
      <c r="H76" s="187">
        <f>SUMIFS('Oprávnené výdavky'!$Q$30:$Q$140,'Oprávnené výdavky'!$D$30:$D$140,C76)</f>
        <v>0</v>
      </c>
      <c r="I76" s="187">
        <f t="shared" si="2"/>
        <v>0</v>
      </c>
    </row>
    <row r="77" spans="2:9" x14ac:dyDescent="0.25">
      <c r="B77" s="104"/>
      <c r="C77" s="219"/>
      <c r="D77" s="187">
        <f>SUMIFS('Oprávnené výdavky'!$M$30:$M$140,'Oprávnené výdavky'!$D$30:$D$140,C77)</f>
        <v>0</v>
      </c>
      <c r="E77" s="187">
        <f>SUMIFS('Oprávnené výdavky'!$N$30:$N$140,'Oprávnené výdavky'!$D$30:$D$140,C77)</f>
        <v>0</v>
      </c>
      <c r="F77" s="187">
        <f>SUMIFS('Oprávnené výdavky'!$O$30:$O$140,'Oprávnené výdavky'!$D$30:$D$140,C77)</f>
        <v>0</v>
      </c>
      <c r="G77" s="187">
        <f>SUMIFS('Oprávnené výdavky'!$P$30:$P$140,'Oprávnené výdavky'!$D$30:$D$140,C77)</f>
        <v>0</v>
      </c>
      <c r="H77" s="187">
        <f>SUMIFS('Oprávnené výdavky'!$Q$30:$Q$140,'Oprávnené výdavky'!$D$30:$D$140,C77)</f>
        <v>0</v>
      </c>
      <c r="I77" s="187">
        <f t="shared" si="2"/>
        <v>0</v>
      </c>
    </row>
    <row r="78" spans="2:9" x14ac:dyDescent="0.25">
      <c r="B78" s="104"/>
      <c r="C78" s="219"/>
      <c r="D78" s="187">
        <f>SUMIFS('Oprávnené výdavky'!$M$30:$M$140,'Oprávnené výdavky'!$D$30:$D$140,C78)</f>
        <v>0</v>
      </c>
      <c r="E78" s="187">
        <f>SUMIFS('Oprávnené výdavky'!$N$30:$N$140,'Oprávnené výdavky'!$D$30:$D$140,C78)</f>
        <v>0</v>
      </c>
      <c r="F78" s="187">
        <f>SUMIFS('Oprávnené výdavky'!$O$30:$O$140,'Oprávnené výdavky'!$D$30:$D$140,C78)</f>
        <v>0</v>
      </c>
      <c r="G78" s="187">
        <f>SUMIFS('Oprávnené výdavky'!$P$30:$P$140,'Oprávnené výdavky'!$D$30:$D$140,C78)</f>
        <v>0</v>
      </c>
      <c r="H78" s="187">
        <f>SUMIFS('Oprávnené výdavky'!$Q$30:$Q$140,'Oprávnené výdavky'!$D$30:$D$140,C78)</f>
        <v>0</v>
      </c>
      <c r="I78" s="187">
        <f t="shared" si="2"/>
        <v>0</v>
      </c>
    </row>
    <row r="79" spans="2:9" x14ac:dyDescent="0.25">
      <c r="B79" s="105"/>
      <c r="C79" s="105"/>
      <c r="D79" s="106"/>
      <c r="E79" s="106"/>
      <c r="F79" s="106"/>
      <c r="G79" s="106"/>
      <c r="H79" s="106"/>
      <c r="I79" s="106"/>
    </row>
    <row r="80" spans="2:9" x14ac:dyDescent="0.25">
      <c r="B80" s="105"/>
      <c r="C80" s="105"/>
      <c r="D80" s="106"/>
      <c r="E80" s="106"/>
      <c r="F80" s="106"/>
      <c r="G80" s="106"/>
      <c r="H80" s="106"/>
      <c r="I80" s="106"/>
    </row>
    <row r="81" spans="2:9" x14ac:dyDescent="0.25">
      <c r="B81" s="105"/>
      <c r="C81" s="217">
        <f>COUNTIF($C$9:$C$78,C9)</f>
        <v>0</v>
      </c>
      <c r="D81" s="106"/>
      <c r="E81" s="106"/>
      <c r="F81" s="106"/>
      <c r="G81" s="106"/>
      <c r="H81" s="106"/>
      <c r="I81" s="106"/>
    </row>
    <row r="82" spans="2:9" x14ac:dyDescent="0.25">
      <c r="B82" s="105"/>
      <c r="C82" s="105"/>
      <c r="D82" s="106"/>
      <c r="E82" s="106"/>
      <c r="F82" s="106"/>
      <c r="G82" s="106"/>
      <c r="H82" s="106"/>
      <c r="I82" s="106"/>
    </row>
    <row r="83" spans="2:9" x14ac:dyDescent="0.25">
      <c r="B83" s="105"/>
      <c r="C83" s="105"/>
      <c r="D83" s="106"/>
      <c r="E83" s="106"/>
      <c r="F83" s="106"/>
      <c r="G83" s="106"/>
      <c r="H83" s="106"/>
      <c r="I83" s="106"/>
    </row>
    <row r="84" spans="2:9" x14ac:dyDescent="0.25">
      <c r="B84" s="105"/>
      <c r="C84" s="105"/>
      <c r="D84" s="106"/>
      <c r="E84" s="106"/>
      <c r="F84" s="106"/>
      <c r="G84" s="106"/>
      <c r="H84" s="106"/>
      <c r="I84" s="106"/>
    </row>
    <row r="85" spans="2:9" x14ac:dyDescent="0.25">
      <c r="B85" s="105"/>
      <c r="C85" s="105"/>
      <c r="D85" s="106"/>
      <c r="E85" s="106"/>
      <c r="F85" s="106"/>
      <c r="G85" s="106"/>
      <c r="H85" s="106"/>
      <c r="I85" s="106"/>
    </row>
    <row r="86" spans="2:9" x14ac:dyDescent="0.25">
      <c r="B86" s="105"/>
      <c r="C86" s="105"/>
      <c r="D86" s="106"/>
      <c r="E86" s="106"/>
      <c r="F86" s="106"/>
      <c r="G86" s="106"/>
      <c r="H86" s="106"/>
      <c r="I86" s="106"/>
    </row>
    <row r="87" spans="2:9" x14ac:dyDescent="0.25">
      <c r="B87" s="105"/>
      <c r="C87" s="105"/>
      <c r="D87" s="106"/>
      <c r="E87" s="106"/>
      <c r="F87" s="106"/>
      <c r="G87" s="106"/>
      <c r="H87" s="106"/>
      <c r="I87" s="106"/>
    </row>
    <row r="88" spans="2:9" x14ac:dyDescent="0.25">
      <c r="B88" s="105"/>
      <c r="C88" s="105"/>
      <c r="D88" s="106"/>
      <c r="E88" s="106"/>
      <c r="F88" s="106"/>
      <c r="G88" s="106"/>
      <c r="H88" s="106"/>
      <c r="I88" s="106"/>
    </row>
    <row r="89" spans="2:9" x14ac:dyDescent="0.25">
      <c r="B89" s="105"/>
      <c r="C89" s="105"/>
      <c r="D89" s="106"/>
      <c r="E89" s="106"/>
      <c r="F89" s="106"/>
      <c r="G89" s="106"/>
      <c r="H89" s="106"/>
      <c r="I89" s="106"/>
    </row>
    <row r="90" spans="2:9" x14ac:dyDescent="0.25">
      <c r="B90" s="105"/>
      <c r="C90" s="105"/>
      <c r="D90" s="106"/>
      <c r="E90" s="106"/>
      <c r="F90" s="106"/>
      <c r="G90" s="106"/>
      <c r="H90" s="106"/>
      <c r="I90" s="106"/>
    </row>
    <row r="91" spans="2:9" x14ac:dyDescent="0.25">
      <c r="B91" s="105"/>
      <c r="C91" s="105"/>
      <c r="D91" s="106"/>
      <c r="E91" s="106"/>
      <c r="F91" s="106"/>
      <c r="G91" s="106"/>
      <c r="H91" s="106"/>
      <c r="I91" s="106"/>
    </row>
    <row r="92" spans="2:9" x14ac:dyDescent="0.25">
      <c r="B92" s="105"/>
      <c r="C92" s="105"/>
      <c r="D92" s="106"/>
      <c r="E92" s="106"/>
      <c r="F92" s="106"/>
      <c r="G92" s="106"/>
      <c r="H92" s="106"/>
      <c r="I92" s="106"/>
    </row>
    <row r="93" spans="2:9" x14ac:dyDescent="0.25">
      <c r="B93" s="105"/>
      <c r="C93" s="105"/>
      <c r="D93" s="106"/>
      <c r="E93" s="106"/>
      <c r="F93" s="106"/>
      <c r="G93" s="106"/>
      <c r="H93" s="106"/>
      <c r="I93" s="106"/>
    </row>
    <row r="94" spans="2:9" x14ac:dyDescent="0.25">
      <c r="B94" s="105"/>
      <c r="C94" s="105"/>
      <c r="D94" s="106"/>
      <c r="E94" s="106"/>
      <c r="F94" s="106"/>
      <c r="G94" s="106"/>
      <c r="H94" s="106"/>
      <c r="I94" s="106"/>
    </row>
    <row r="95" spans="2:9" x14ac:dyDescent="0.25">
      <c r="B95" s="105"/>
      <c r="C95" s="105"/>
      <c r="D95" s="106"/>
      <c r="E95" s="106"/>
      <c r="F95" s="106"/>
      <c r="G95" s="106"/>
      <c r="H95" s="106"/>
      <c r="I95" s="106"/>
    </row>
    <row r="96" spans="2:9" x14ac:dyDescent="0.25">
      <c r="B96" s="105"/>
      <c r="C96" s="105"/>
      <c r="D96" s="106"/>
      <c r="E96" s="106"/>
      <c r="F96" s="106"/>
      <c r="G96" s="106"/>
      <c r="H96" s="106"/>
      <c r="I96" s="106"/>
    </row>
    <row r="97" spans="2:9" x14ac:dyDescent="0.25">
      <c r="B97" s="105"/>
      <c r="C97" s="105"/>
      <c r="D97" s="106"/>
      <c r="E97" s="106"/>
      <c r="F97" s="106"/>
      <c r="G97" s="106"/>
      <c r="H97" s="106"/>
      <c r="I97" s="106"/>
    </row>
    <row r="98" spans="2:9" x14ac:dyDescent="0.25">
      <c r="B98" s="105"/>
      <c r="C98" s="105"/>
      <c r="D98" s="106"/>
      <c r="E98" s="106"/>
      <c r="F98" s="106"/>
      <c r="G98" s="106"/>
      <c r="H98" s="106"/>
      <c r="I98" s="106"/>
    </row>
    <row r="99" spans="2:9" x14ac:dyDescent="0.25">
      <c r="B99" s="105"/>
      <c r="C99" s="105"/>
      <c r="D99" s="106"/>
      <c r="E99" s="106"/>
      <c r="F99" s="106"/>
      <c r="G99" s="106"/>
      <c r="H99" s="106"/>
      <c r="I99" s="106"/>
    </row>
    <row r="100" spans="2:9" x14ac:dyDescent="0.25">
      <c r="B100" s="105"/>
      <c r="C100" s="105"/>
      <c r="D100" s="106"/>
      <c r="E100" s="106"/>
      <c r="F100" s="106"/>
      <c r="G100" s="106"/>
      <c r="H100" s="106"/>
      <c r="I100" s="106"/>
    </row>
    <row r="101" spans="2:9" x14ac:dyDescent="0.25">
      <c r="B101" s="105"/>
      <c r="C101" s="105"/>
      <c r="D101" s="106"/>
      <c r="E101" s="106"/>
      <c r="F101" s="106"/>
      <c r="G101" s="106"/>
      <c r="H101" s="106"/>
      <c r="I101" s="106"/>
    </row>
    <row r="102" spans="2:9" x14ac:dyDescent="0.25">
      <c r="B102" s="105"/>
      <c r="C102" s="105"/>
      <c r="D102" s="106"/>
      <c r="E102" s="106"/>
      <c r="F102" s="106"/>
      <c r="G102" s="106"/>
      <c r="H102" s="106"/>
      <c r="I102" s="106"/>
    </row>
    <row r="103" spans="2:9" x14ac:dyDescent="0.25">
      <c r="B103" s="105"/>
      <c r="C103" s="105"/>
      <c r="D103" s="106"/>
      <c r="E103" s="106"/>
      <c r="F103" s="106"/>
      <c r="G103" s="106"/>
      <c r="H103" s="106"/>
      <c r="I103" s="106"/>
    </row>
    <row r="104" spans="2:9" x14ac:dyDescent="0.25">
      <c r="B104" s="105"/>
      <c r="C104" s="105"/>
      <c r="D104" s="106"/>
      <c r="E104" s="106"/>
      <c r="F104" s="106"/>
      <c r="G104" s="106"/>
      <c r="H104" s="106"/>
      <c r="I104" s="106"/>
    </row>
    <row r="105" spans="2:9" x14ac:dyDescent="0.25">
      <c r="B105" s="105"/>
      <c r="C105" s="105"/>
      <c r="D105" s="106"/>
      <c r="E105" s="106"/>
      <c r="F105" s="106"/>
      <c r="G105" s="106"/>
      <c r="H105" s="106"/>
      <c r="I105" s="106"/>
    </row>
    <row r="106" spans="2:9" x14ac:dyDescent="0.25">
      <c r="B106" s="105"/>
      <c r="C106" s="105"/>
      <c r="D106" s="106"/>
      <c r="E106" s="106"/>
      <c r="F106" s="106"/>
      <c r="G106" s="106"/>
      <c r="H106" s="106"/>
      <c r="I106" s="106"/>
    </row>
    <row r="107" spans="2:9" x14ac:dyDescent="0.25">
      <c r="B107" s="105"/>
      <c r="C107" s="105"/>
      <c r="D107" s="106"/>
      <c r="E107" s="106"/>
      <c r="F107" s="106"/>
      <c r="G107" s="106"/>
      <c r="H107" s="106"/>
      <c r="I107" s="106"/>
    </row>
    <row r="108" spans="2:9" x14ac:dyDescent="0.25">
      <c r="B108" s="105"/>
      <c r="C108" s="105"/>
      <c r="D108" s="106"/>
      <c r="E108" s="106"/>
      <c r="F108" s="106"/>
      <c r="G108" s="106"/>
      <c r="H108" s="106"/>
      <c r="I108" s="106"/>
    </row>
    <row r="109" spans="2:9" x14ac:dyDescent="0.25">
      <c r="B109" s="105"/>
      <c r="C109" s="105"/>
      <c r="D109" s="106"/>
      <c r="E109" s="106"/>
      <c r="F109" s="106"/>
      <c r="G109" s="106"/>
      <c r="H109" s="106"/>
      <c r="I109" s="106"/>
    </row>
    <row r="110" spans="2:9" x14ac:dyDescent="0.25">
      <c r="B110" s="105"/>
      <c r="C110" s="105"/>
      <c r="D110" s="106"/>
      <c r="E110" s="106"/>
      <c r="F110" s="106"/>
      <c r="G110" s="106"/>
      <c r="H110" s="106"/>
      <c r="I110" s="106"/>
    </row>
    <row r="111" spans="2:9" x14ac:dyDescent="0.25">
      <c r="B111" s="101"/>
      <c r="C111" s="101"/>
      <c r="D111" s="100"/>
      <c r="E111" s="100"/>
      <c r="F111" s="100"/>
      <c r="G111" s="100"/>
      <c r="H111" s="100"/>
      <c r="I111" s="100"/>
    </row>
    <row r="112" spans="2:9" x14ac:dyDescent="0.25">
      <c r="B112" s="101"/>
      <c r="C112" s="101"/>
      <c r="D112" s="100"/>
      <c r="E112" s="100"/>
      <c r="F112" s="100"/>
      <c r="G112" s="100"/>
      <c r="H112" s="100"/>
      <c r="I112" s="100"/>
    </row>
    <row r="113" spans="2:9" x14ac:dyDescent="0.25">
      <c r="B113" s="101"/>
      <c r="C113" s="101"/>
      <c r="D113" s="100"/>
      <c r="E113" s="100"/>
      <c r="F113" s="100"/>
      <c r="G113" s="100"/>
      <c r="H113" s="100"/>
      <c r="I113" s="100"/>
    </row>
    <row r="114" spans="2:9" x14ac:dyDescent="0.25">
      <c r="B114" s="101"/>
      <c r="C114" s="101"/>
      <c r="D114" s="100"/>
      <c r="E114" s="100"/>
      <c r="F114" s="100"/>
      <c r="G114" s="100"/>
      <c r="H114" s="100"/>
      <c r="I114" s="100"/>
    </row>
    <row r="115" spans="2:9" x14ac:dyDescent="0.25">
      <c r="B115" s="101"/>
      <c r="C115" s="101"/>
      <c r="D115" s="100"/>
      <c r="E115" s="100"/>
      <c r="F115" s="100"/>
      <c r="G115" s="100"/>
      <c r="H115" s="100"/>
      <c r="I115" s="100"/>
    </row>
    <row r="116" spans="2:9" x14ac:dyDescent="0.25">
      <c r="B116" s="101"/>
      <c r="C116" s="101"/>
      <c r="D116" s="100"/>
      <c r="E116" s="100"/>
      <c r="F116" s="100"/>
      <c r="G116" s="100"/>
      <c r="H116" s="100"/>
      <c r="I116" s="100"/>
    </row>
    <row r="117" spans="2:9" x14ac:dyDescent="0.25">
      <c r="B117" s="101"/>
      <c r="C117" s="101"/>
      <c r="D117" s="100"/>
      <c r="E117" s="100"/>
      <c r="F117" s="100"/>
      <c r="G117" s="100"/>
      <c r="H117" s="100"/>
      <c r="I117" s="100"/>
    </row>
    <row r="118" spans="2:9" x14ac:dyDescent="0.25">
      <c r="B118" s="101"/>
      <c r="C118" s="101"/>
      <c r="D118" s="100"/>
      <c r="E118" s="100"/>
      <c r="F118" s="100"/>
      <c r="G118" s="100"/>
      <c r="H118" s="100"/>
      <c r="I118" s="100"/>
    </row>
    <row r="119" spans="2:9" x14ac:dyDescent="0.25">
      <c r="B119" s="101"/>
      <c r="C119" s="101"/>
      <c r="D119" s="100"/>
      <c r="E119" s="100"/>
      <c r="F119" s="100"/>
      <c r="G119" s="100"/>
      <c r="H119" s="100"/>
      <c r="I119" s="100"/>
    </row>
    <row r="120" spans="2:9" x14ac:dyDescent="0.25">
      <c r="B120" s="101"/>
      <c r="C120" s="101"/>
      <c r="D120" s="100"/>
      <c r="E120" s="100"/>
      <c r="F120" s="100"/>
      <c r="G120" s="100"/>
      <c r="H120" s="100"/>
      <c r="I120" s="100"/>
    </row>
    <row r="121" spans="2:9" x14ac:dyDescent="0.25">
      <c r="B121" s="101"/>
      <c r="C121" s="101"/>
      <c r="D121" s="100"/>
      <c r="E121" s="100"/>
      <c r="F121" s="100"/>
      <c r="G121" s="100"/>
      <c r="H121" s="100"/>
      <c r="I121" s="100"/>
    </row>
    <row r="122" spans="2:9" x14ac:dyDescent="0.25">
      <c r="B122" s="101"/>
      <c r="C122" s="101"/>
      <c r="D122" s="100"/>
      <c r="E122" s="100"/>
      <c r="F122" s="100"/>
      <c r="G122" s="100"/>
      <c r="H122" s="100"/>
      <c r="I122" s="100"/>
    </row>
    <row r="123" spans="2:9" x14ac:dyDescent="0.25">
      <c r="B123" s="101"/>
      <c r="C123" s="101"/>
      <c r="D123" s="100"/>
      <c r="E123" s="100"/>
      <c r="F123" s="100"/>
      <c r="G123" s="100"/>
      <c r="H123" s="100"/>
      <c r="I123" s="100"/>
    </row>
    <row r="124" spans="2:9" x14ac:dyDescent="0.25">
      <c r="B124" s="101"/>
      <c r="C124" s="101"/>
      <c r="D124" s="100"/>
      <c r="E124" s="100"/>
      <c r="F124" s="100"/>
      <c r="G124" s="100"/>
      <c r="H124" s="100"/>
      <c r="I124" s="100"/>
    </row>
    <row r="125" spans="2:9" x14ac:dyDescent="0.25">
      <c r="B125" s="101"/>
      <c r="C125" s="101"/>
      <c r="D125" s="100"/>
      <c r="E125" s="100"/>
      <c r="F125" s="100"/>
      <c r="G125" s="100"/>
      <c r="H125" s="100"/>
      <c r="I125" s="100"/>
    </row>
    <row r="126" spans="2:9" x14ac:dyDescent="0.25">
      <c r="B126" s="101"/>
      <c r="C126" s="101"/>
      <c r="D126" s="100"/>
      <c r="E126" s="100"/>
      <c r="F126" s="100"/>
      <c r="G126" s="100"/>
      <c r="H126" s="100"/>
      <c r="I126" s="100"/>
    </row>
    <row r="127" spans="2:9" x14ac:dyDescent="0.25">
      <c r="B127" s="101"/>
      <c r="C127" s="101"/>
      <c r="D127" s="100"/>
      <c r="E127" s="100"/>
      <c r="F127" s="100"/>
      <c r="G127" s="100"/>
      <c r="H127" s="100"/>
      <c r="I127" s="100"/>
    </row>
    <row r="128" spans="2:9" x14ac:dyDescent="0.25">
      <c r="B128" s="101"/>
      <c r="C128" s="101"/>
      <c r="D128" s="100"/>
      <c r="E128" s="100"/>
      <c r="F128" s="100"/>
      <c r="G128" s="100"/>
      <c r="H128" s="100"/>
      <c r="I128" s="100"/>
    </row>
    <row r="129" spans="2:9" x14ac:dyDescent="0.25">
      <c r="B129" s="101"/>
      <c r="C129" s="101"/>
      <c r="D129" s="100"/>
      <c r="E129" s="100"/>
      <c r="F129" s="100"/>
      <c r="G129" s="100"/>
      <c r="H129" s="100"/>
      <c r="I129" s="100"/>
    </row>
    <row r="130" spans="2:9" x14ac:dyDescent="0.25">
      <c r="B130" s="101"/>
      <c r="C130" s="101"/>
      <c r="D130" s="100"/>
      <c r="E130" s="100"/>
      <c r="F130" s="100"/>
      <c r="G130" s="100"/>
      <c r="H130" s="100"/>
      <c r="I130" s="100"/>
    </row>
    <row r="131" spans="2:9" x14ac:dyDescent="0.25">
      <c r="B131" s="101"/>
      <c r="C131" s="101"/>
      <c r="D131" s="100"/>
      <c r="E131" s="100"/>
      <c r="F131" s="100"/>
      <c r="G131" s="100"/>
      <c r="H131" s="100"/>
      <c r="I131" s="100"/>
    </row>
    <row r="132" spans="2:9" x14ac:dyDescent="0.25">
      <c r="B132" s="101"/>
      <c r="C132" s="101"/>
      <c r="D132" s="100"/>
      <c r="E132" s="100"/>
      <c r="F132" s="100"/>
      <c r="G132" s="100"/>
      <c r="H132" s="100"/>
      <c r="I132" s="100"/>
    </row>
    <row r="133" spans="2:9" x14ac:dyDescent="0.25">
      <c r="B133" s="101"/>
      <c r="C133" s="101"/>
      <c r="D133" s="100"/>
      <c r="E133" s="100"/>
      <c r="F133" s="100"/>
      <c r="G133" s="100"/>
      <c r="H133" s="100"/>
      <c r="I133" s="100"/>
    </row>
    <row r="134" spans="2:9" x14ac:dyDescent="0.25">
      <c r="B134" s="101"/>
      <c r="C134" s="101"/>
      <c r="D134" s="100"/>
      <c r="E134" s="100"/>
      <c r="F134" s="100"/>
      <c r="G134" s="100"/>
      <c r="H134" s="100"/>
      <c r="I134" s="100"/>
    </row>
    <row r="135" spans="2:9" x14ac:dyDescent="0.25">
      <c r="B135" s="101"/>
      <c r="C135" s="101"/>
      <c r="D135" s="100"/>
      <c r="E135" s="100"/>
      <c r="F135" s="100"/>
      <c r="G135" s="100"/>
      <c r="H135" s="100"/>
      <c r="I135" s="100"/>
    </row>
    <row r="136" spans="2:9" x14ac:dyDescent="0.25">
      <c r="B136" s="101"/>
      <c r="C136" s="101"/>
      <c r="D136" s="100"/>
      <c r="E136" s="100"/>
      <c r="F136" s="100"/>
      <c r="G136" s="100"/>
      <c r="H136" s="100"/>
      <c r="I136" s="100"/>
    </row>
    <row r="137" spans="2:9" x14ac:dyDescent="0.25">
      <c r="B137" s="101"/>
      <c r="C137" s="101"/>
      <c r="D137" s="100"/>
      <c r="E137" s="100"/>
      <c r="F137" s="100"/>
      <c r="G137" s="100"/>
      <c r="H137" s="100"/>
      <c r="I137" s="100"/>
    </row>
    <row r="138" spans="2:9" x14ac:dyDescent="0.25">
      <c r="B138" s="101"/>
      <c r="C138" s="101"/>
      <c r="D138" s="100"/>
      <c r="E138" s="100"/>
      <c r="F138" s="100"/>
      <c r="G138" s="100"/>
      <c r="H138" s="100"/>
      <c r="I138" s="100"/>
    </row>
    <row r="139" spans="2:9" x14ac:dyDescent="0.25">
      <c r="B139" s="101"/>
      <c r="C139" s="101"/>
      <c r="D139" s="100"/>
      <c r="E139" s="100"/>
      <c r="F139" s="100"/>
      <c r="G139" s="100"/>
      <c r="H139" s="100"/>
      <c r="I139" s="100"/>
    </row>
    <row r="140" spans="2:9" x14ac:dyDescent="0.25">
      <c r="B140" s="101"/>
      <c r="C140" s="101"/>
      <c r="D140" s="100"/>
      <c r="E140" s="100"/>
      <c r="F140" s="100"/>
      <c r="G140" s="100"/>
      <c r="H140" s="100"/>
      <c r="I140" s="100"/>
    </row>
    <row r="141" spans="2:9" x14ac:dyDescent="0.25">
      <c r="B141" s="101"/>
      <c r="C141" s="101"/>
      <c r="D141" s="100"/>
      <c r="E141" s="100"/>
      <c r="F141" s="100"/>
      <c r="G141" s="100"/>
      <c r="H141" s="100"/>
      <c r="I141" s="100"/>
    </row>
    <row r="142" spans="2:9" x14ac:dyDescent="0.25">
      <c r="B142" s="101"/>
      <c r="C142" s="101"/>
      <c r="D142" s="100"/>
      <c r="E142" s="100"/>
      <c r="F142" s="100"/>
      <c r="G142" s="100"/>
      <c r="H142" s="100"/>
      <c r="I142" s="100"/>
    </row>
    <row r="143" spans="2:9" x14ac:dyDescent="0.25">
      <c r="B143" s="101"/>
      <c r="C143" s="101"/>
      <c r="D143" s="100"/>
      <c r="E143" s="100"/>
      <c r="F143" s="100"/>
      <c r="G143" s="100"/>
      <c r="H143" s="100"/>
      <c r="I143" s="100"/>
    </row>
    <row r="144" spans="2:9" x14ac:dyDescent="0.25">
      <c r="B144" s="101"/>
      <c r="C144" s="101"/>
      <c r="D144" s="100"/>
      <c r="E144" s="100"/>
      <c r="F144" s="100"/>
      <c r="G144" s="100"/>
      <c r="H144" s="100"/>
      <c r="I144" s="100"/>
    </row>
    <row r="145" spans="2:9" x14ac:dyDescent="0.25">
      <c r="B145" s="101"/>
      <c r="C145" s="101"/>
      <c r="D145" s="100"/>
      <c r="E145" s="100"/>
      <c r="F145" s="100"/>
      <c r="G145" s="100"/>
      <c r="H145" s="100"/>
      <c r="I145" s="100"/>
    </row>
    <row r="146" spans="2:9" x14ac:dyDescent="0.25">
      <c r="B146" s="101"/>
      <c r="C146" s="101"/>
      <c r="D146" s="100"/>
      <c r="E146" s="100"/>
      <c r="F146" s="100"/>
      <c r="G146" s="100"/>
      <c r="H146" s="100"/>
      <c r="I146" s="100"/>
    </row>
    <row r="147" spans="2:9" x14ac:dyDescent="0.25">
      <c r="B147" s="101"/>
      <c r="C147" s="101"/>
      <c r="D147" s="100"/>
      <c r="E147" s="100"/>
      <c r="F147" s="100"/>
      <c r="G147" s="100"/>
      <c r="H147" s="100"/>
      <c r="I147" s="100"/>
    </row>
    <row r="148" spans="2:9" x14ac:dyDescent="0.25">
      <c r="B148" s="101"/>
      <c r="C148" s="101"/>
      <c r="D148" s="100"/>
      <c r="E148" s="100"/>
      <c r="F148" s="100"/>
      <c r="G148" s="100"/>
      <c r="H148" s="100"/>
      <c r="I148" s="100"/>
    </row>
    <row r="149" spans="2:9" x14ac:dyDescent="0.25">
      <c r="B149" s="101"/>
      <c r="C149" s="101"/>
      <c r="D149" s="100"/>
      <c r="E149" s="100"/>
      <c r="F149" s="100"/>
      <c r="G149" s="100"/>
      <c r="H149" s="100"/>
      <c r="I149" s="100"/>
    </row>
    <row r="150" spans="2:9" x14ac:dyDescent="0.25">
      <c r="B150" s="101"/>
      <c r="C150" s="101"/>
      <c r="D150" s="100"/>
      <c r="E150" s="100"/>
      <c r="F150" s="100"/>
      <c r="G150" s="100"/>
      <c r="H150" s="100"/>
      <c r="I150" s="100"/>
    </row>
    <row r="151" spans="2:9" x14ac:dyDescent="0.25">
      <c r="B151" s="101"/>
      <c r="C151" s="101"/>
      <c r="D151" s="100"/>
      <c r="E151" s="100"/>
      <c r="F151" s="100"/>
      <c r="G151" s="100"/>
      <c r="H151" s="100"/>
      <c r="I151" s="100"/>
    </row>
    <row r="152" spans="2:9" x14ac:dyDescent="0.25">
      <c r="B152" s="101"/>
      <c r="C152" s="101"/>
      <c r="D152" s="100"/>
      <c r="E152" s="100"/>
      <c r="F152" s="100"/>
      <c r="G152" s="100"/>
      <c r="H152" s="100"/>
      <c r="I152" s="100"/>
    </row>
    <row r="153" spans="2:9" x14ac:dyDescent="0.25">
      <c r="B153" s="101"/>
      <c r="C153" s="101"/>
      <c r="D153" s="100"/>
      <c r="E153" s="100"/>
      <c r="F153" s="100"/>
      <c r="G153" s="100"/>
      <c r="H153" s="100"/>
      <c r="I153" s="100"/>
    </row>
    <row r="154" spans="2:9" x14ac:dyDescent="0.25">
      <c r="B154" s="101"/>
      <c r="C154" s="101"/>
      <c r="D154" s="100"/>
      <c r="E154" s="100"/>
      <c r="F154" s="100"/>
      <c r="G154" s="100"/>
      <c r="H154" s="100"/>
      <c r="I154" s="100"/>
    </row>
    <row r="155" spans="2:9" x14ac:dyDescent="0.25">
      <c r="B155" s="101"/>
      <c r="C155" s="101"/>
      <c r="D155" s="100"/>
      <c r="E155" s="100"/>
      <c r="F155" s="100"/>
      <c r="G155" s="100"/>
      <c r="H155" s="100"/>
      <c r="I155" s="100"/>
    </row>
    <row r="156" spans="2:9" x14ac:dyDescent="0.25">
      <c r="B156" s="101"/>
      <c r="C156" s="101"/>
      <c r="D156" s="100"/>
      <c r="E156" s="100"/>
      <c r="F156" s="100"/>
      <c r="G156" s="100"/>
      <c r="H156" s="100"/>
      <c r="I156" s="100"/>
    </row>
    <row r="157" spans="2:9" x14ac:dyDescent="0.25">
      <c r="B157" s="101"/>
      <c r="C157" s="101"/>
      <c r="D157" s="100"/>
      <c r="E157" s="100"/>
      <c r="F157" s="100"/>
      <c r="G157" s="100"/>
      <c r="H157" s="100"/>
      <c r="I157" s="100"/>
    </row>
    <row r="158" spans="2:9" x14ac:dyDescent="0.25">
      <c r="B158" s="101"/>
      <c r="C158" s="101"/>
      <c r="D158" s="100"/>
      <c r="E158" s="100"/>
      <c r="F158" s="100"/>
      <c r="G158" s="100"/>
      <c r="H158" s="100"/>
      <c r="I158" s="100"/>
    </row>
    <row r="159" spans="2:9" x14ac:dyDescent="0.25">
      <c r="B159" s="101"/>
      <c r="C159" s="101"/>
      <c r="D159" s="100"/>
      <c r="E159" s="100"/>
      <c r="F159" s="100"/>
      <c r="G159" s="100"/>
      <c r="H159" s="100"/>
      <c r="I159" s="100"/>
    </row>
    <row r="160" spans="2:9" x14ac:dyDescent="0.25">
      <c r="B160" s="101"/>
      <c r="C160" s="101"/>
      <c r="D160" s="100"/>
      <c r="E160" s="100"/>
      <c r="F160" s="100"/>
      <c r="G160" s="100"/>
      <c r="H160" s="100"/>
      <c r="I160" s="100"/>
    </row>
    <row r="161" spans="2:9" x14ac:dyDescent="0.25">
      <c r="B161" s="101"/>
      <c r="C161" s="101"/>
      <c r="D161" s="100"/>
      <c r="E161" s="100"/>
      <c r="F161" s="100"/>
      <c r="G161" s="100"/>
      <c r="H161" s="100"/>
      <c r="I161" s="100"/>
    </row>
    <row r="162" spans="2:9" x14ac:dyDescent="0.25">
      <c r="B162" s="101"/>
      <c r="C162" s="101"/>
      <c r="D162" s="100"/>
      <c r="E162" s="100"/>
      <c r="F162" s="100"/>
      <c r="G162" s="100"/>
      <c r="H162" s="100"/>
      <c r="I162" s="100"/>
    </row>
    <row r="163" spans="2:9" x14ac:dyDescent="0.25">
      <c r="B163" s="101"/>
      <c r="C163" s="101"/>
      <c r="D163" s="100"/>
      <c r="E163" s="100"/>
      <c r="F163" s="100"/>
      <c r="G163" s="100"/>
      <c r="H163" s="100"/>
      <c r="I163" s="100"/>
    </row>
    <row r="164" spans="2:9" x14ac:dyDescent="0.25">
      <c r="B164" s="101"/>
      <c r="C164" s="101"/>
      <c r="D164" s="100"/>
      <c r="E164" s="100"/>
      <c r="F164" s="100"/>
      <c r="G164" s="100"/>
      <c r="H164" s="100"/>
      <c r="I164" s="100"/>
    </row>
    <row r="165" spans="2:9" x14ac:dyDescent="0.25">
      <c r="B165" s="101"/>
      <c r="C165" s="101"/>
      <c r="D165" s="100"/>
      <c r="E165" s="100"/>
      <c r="F165" s="100"/>
      <c r="G165" s="100"/>
      <c r="H165" s="100"/>
      <c r="I165" s="100"/>
    </row>
    <row r="166" spans="2:9" x14ac:dyDescent="0.25">
      <c r="B166" s="101"/>
      <c r="C166" s="101"/>
      <c r="D166" s="100"/>
      <c r="E166" s="100"/>
      <c r="F166" s="100"/>
      <c r="G166" s="100"/>
      <c r="H166" s="100"/>
      <c r="I166" s="100"/>
    </row>
    <row r="167" spans="2:9" x14ac:dyDescent="0.25">
      <c r="B167" s="101"/>
      <c r="C167" s="101"/>
      <c r="D167" s="100"/>
      <c r="E167" s="100"/>
      <c r="F167" s="100"/>
      <c r="G167" s="100"/>
      <c r="H167" s="100"/>
      <c r="I167" s="100"/>
    </row>
    <row r="168" spans="2:9" x14ac:dyDescent="0.25">
      <c r="B168" s="101"/>
      <c r="C168" s="101"/>
      <c r="D168" s="100"/>
      <c r="E168" s="100"/>
      <c r="F168" s="100"/>
      <c r="G168" s="100"/>
      <c r="H168" s="100"/>
      <c r="I168" s="100"/>
    </row>
    <row r="169" spans="2:9" x14ac:dyDescent="0.25">
      <c r="B169" s="99"/>
      <c r="C169" s="99"/>
    </row>
    <row r="170" spans="2:9" x14ac:dyDescent="0.25">
      <c r="C170" s="99"/>
    </row>
  </sheetData>
  <sheetProtection algorithmName="SHA-512" hashValue="NYBQn/D9sKpaRI9QFmueBk8Z3E6QezfXsN4EJCk+AffmTeu2r90x7XbLrR4v7AxumSJq5dNrgQ4NzV3HxNPXcA==" saltValue="3If6CODS9jFoEkErItP59Q==" spinCount="100000" sheet="1" objects="1" scenarios="1"/>
  <mergeCells count="4">
    <mergeCell ref="B7:B8"/>
    <mergeCell ref="C7:C8"/>
    <mergeCell ref="D7:H7"/>
    <mergeCell ref="I7:I8"/>
  </mergeCells>
  <dataValidations count="1">
    <dataValidation type="custom" allowBlank="1" showInputMessage="1" showErrorMessage="1" error="IČO partnera sa opakuje" prompt="zadajte IČO bez medzier" sqref="C9:C78">
      <formula1>COUNTIF($C$9:$C$78,C9)=1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8" fitToHeight="2" orientation="landscape" r:id="rId1"/>
  <ignoredErrors>
    <ignoredError sqref="I4 D4:H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7"/>
  <sheetViews>
    <sheetView topLeftCell="A49" workbookViewId="0">
      <selection activeCell="B105" sqref="B105"/>
    </sheetView>
  </sheetViews>
  <sheetFormatPr defaultRowHeight="15" x14ac:dyDescent="0.25"/>
  <cols>
    <col min="1" max="1" width="3.5703125" customWidth="1"/>
    <col min="2" max="2" width="74.42578125" customWidth="1"/>
    <col min="3" max="3" width="11" customWidth="1"/>
    <col min="4" max="6" width="17.5703125" style="139" customWidth="1"/>
    <col min="7" max="7" width="9.140625" style="139"/>
    <col min="8" max="8" width="12.7109375" style="139" hidden="1" customWidth="1"/>
    <col min="9" max="11" width="9.140625" style="139" hidden="1" customWidth="1"/>
  </cols>
  <sheetData>
    <row r="1" spans="2:11" x14ac:dyDescent="0.25">
      <c r="B1" s="1" t="s">
        <v>293</v>
      </c>
    </row>
    <row r="2" spans="2:11" x14ac:dyDescent="0.25">
      <c r="B2" s="21" t="s">
        <v>294</v>
      </c>
    </row>
    <row r="4" spans="2:11" ht="15.75" thickBot="1" x14ac:dyDescent="0.3">
      <c r="B4" s="98" t="s">
        <v>61</v>
      </c>
      <c r="C4" s="107"/>
      <c r="D4" s="107">
        <f>SUM(D8:D77)</f>
        <v>0</v>
      </c>
      <c r="E4" s="107">
        <f t="shared" ref="E4:F4" si="0">SUM(E8:E77)</f>
        <v>0</v>
      </c>
      <c r="F4" s="107">
        <f t="shared" si="0"/>
        <v>0</v>
      </c>
    </row>
    <row r="5" spans="2:11" ht="15.75" thickBot="1" x14ac:dyDescent="0.3"/>
    <row r="6" spans="2:11" x14ac:dyDescent="0.25">
      <c r="B6" s="344" t="s">
        <v>59</v>
      </c>
      <c r="C6" s="346" t="s">
        <v>60</v>
      </c>
      <c r="D6" s="160" t="s">
        <v>69</v>
      </c>
      <c r="E6" s="147" t="s">
        <v>68</v>
      </c>
      <c r="F6" s="148" t="s">
        <v>70</v>
      </c>
      <c r="I6" s="144">
        <v>42008</v>
      </c>
      <c r="J6" s="144">
        <v>42039</v>
      </c>
      <c r="K6" s="144">
        <v>42110</v>
      </c>
    </row>
    <row r="7" spans="2:11" ht="15.75" thickBot="1" x14ac:dyDescent="0.3">
      <c r="B7" s="345"/>
      <c r="C7" s="347"/>
      <c r="D7" s="151" t="s">
        <v>72</v>
      </c>
      <c r="E7" s="149" t="s">
        <v>74</v>
      </c>
      <c r="F7" s="150" t="s">
        <v>74</v>
      </c>
      <c r="I7" s="145">
        <f>SUM(I8:I77)</f>
        <v>0</v>
      </c>
      <c r="J7" s="145">
        <f t="shared" ref="J7:K7" si="1">SUM(J8:J77)</f>
        <v>0</v>
      </c>
      <c r="K7" s="145">
        <f t="shared" si="1"/>
        <v>0</v>
      </c>
    </row>
    <row r="8" spans="2:11" x14ac:dyDescent="0.25">
      <c r="B8" s="153" t="str">
        <f>IF('zoznam partnerov'!B9&lt;&gt;"",TRANSPOSE('zoznam partnerov'!B9),"")</f>
        <v/>
      </c>
      <c r="C8" s="227" t="str">
        <f>IF('zoznam partnerov'!C9&lt;&gt;"",TRANSPOSE('zoznam partnerov'!C9),"")</f>
        <v/>
      </c>
      <c r="D8" s="152">
        <f>IF(C8="",0,SUMIFS('Oprávnené výdavky'!$U$30:$U$140,'Oprávnené výdavky'!$D$30:$D$140,C8,'Oprávnené výdavky'!$F$30:$F$140,"4.1",'Oprávnené výdavky'!$I$30:$I$140,"2A"))</f>
        <v>0</v>
      </c>
      <c r="E8" s="146">
        <f>IF(C8="",0,SUMIFS('Oprávnené výdavky'!$U$30:$U$140,'Oprávnené výdavky'!$D$30:$D$140,C8,'Oprávnené výdavky'!$F$30:$F$140,"4.2",'Oprávnené výdavky'!$I$30:$I$140,"3A"))</f>
        <v>0</v>
      </c>
      <c r="F8" s="154">
        <f>IF(C8="",0,SUMIFS('Oprávnené výdavky'!$U$30:$U$140,'Oprávnené výdavky'!$D$30:$D$140,C8,'Oprávnené výdavky'!$F$30:$F$140,"16.4",'Oprávnené výdavky'!$I$30:$I$140,"3A"))</f>
        <v>0</v>
      </c>
      <c r="H8" s="141">
        <f t="shared" ref="H8:H39" si="2">SUM(D8:D8)</f>
        <v>0</v>
      </c>
      <c r="I8" s="143">
        <f t="shared" ref="I8:I39" si="3">IF(AND(C8&lt;&gt;"",H8&gt;0),1,0)</f>
        <v>0</v>
      </c>
      <c r="J8" s="142">
        <f t="shared" ref="J8:J39" si="4">IF(AND(C8&lt;&gt;"",E8&gt;0),1,0)</f>
        <v>0</v>
      </c>
      <c r="K8" s="142">
        <f t="shared" ref="K8:K39" si="5">IF(AND(C8&lt;&gt;"",F8&gt;0),1,0)</f>
        <v>0</v>
      </c>
    </row>
    <row r="9" spans="2:11" x14ac:dyDescent="0.25">
      <c r="B9" s="155" t="str">
        <f>IF('zoznam partnerov'!B10&lt;&gt;"",TRANSPOSE('zoznam partnerov'!B10),"")</f>
        <v/>
      </c>
      <c r="C9" s="228" t="str">
        <f>IF('zoznam partnerov'!C10&lt;&gt;"",TRANSPOSE('zoznam partnerov'!C10),"")</f>
        <v/>
      </c>
      <c r="D9" s="152">
        <f>IF(C9="",0,SUMIFS('Oprávnené výdavky'!$U$30:$U$140,'Oprávnené výdavky'!$D$30:$D$140,C9,'Oprávnené výdavky'!$F$30:$F$140,"4.1",'Oprávnené výdavky'!$I$30:$I$140,"2A"))</f>
        <v>0</v>
      </c>
      <c r="E9" s="146">
        <f>IF(C9="",0,SUMIFS('Oprávnené výdavky'!$U$30:$U$140,'Oprávnené výdavky'!$D$30:$D$140,C9,'Oprávnené výdavky'!$F$30:$F$140,"4.2",'Oprávnené výdavky'!$I$30:$I$140,"3A"))</f>
        <v>0</v>
      </c>
      <c r="F9" s="154">
        <f>IF(C9="",0,SUMIFS('Oprávnené výdavky'!$U$30:$U$140,'Oprávnené výdavky'!$D$30:$D$140,C9,'Oprávnené výdavky'!$F$30:$F$140,"16.4",'Oprávnené výdavky'!$I$30:$I$140,"3A"))</f>
        <v>0</v>
      </c>
      <c r="H9" s="141">
        <f t="shared" si="2"/>
        <v>0</v>
      </c>
      <c r="I9" s="143">
        <f t="shared" si="3"/>
        <v>0</v>
      </c>
      <c r="J9" s="142">
        <f t="shared" si="4"/>
        <v>0</v>
      </c>
      <c r="K9" s="142">
        <f t="shared" si="5"/>
        <v>0</v>
      </c>
    </row>
    <row r="10" spans="2:11" x14ac:dyDescent="0.25">
      <c r="B10" s="155" t="str">
        <f>IF('zoznam partnerov'!B11&lt;&gt;"",TRANSPOSE('zoznam partnerov'!B11),"")</f>
        <v/>
      </c>
      <c r="C10" s="228" t="str">
        <f>IF('zoznam partnerov'!C11&lt;&gt;"",TRANSPOSE('zoznam partnerov'!C11),"")</f>
        <v/>
      </c>
      <c r="D10" s="152">
        <f>IF(C10="",0,SUMIFS('Oprávnené výdavky'!$U$30:$U$140,'Oprávnené výdavky'!$D$30:$D$140,C10,'Oprávnené výdavky'!$F$30:$F$140,"4.1",'Oprávnené výdavky'!$I$30:$I$140,"2A"))</f>
        <v>0</v>
      </c>
      <c r="E10" s="146">
        <f>IF(C10="",0,SUMIFS('Oprávnené výdavky'!$U$30:$U$140,'Oprávnené výdavky'!$D$30:$D$140,C10,'Oprávnené výdavky'!$F$30:$F$140,"4.2",'Oprávnené výdavky'!$I$30:$I$140,"3A"))</f>
        <v>0</v>
      </c>
      <c r="F10" s="154">
        <f>IF(C10="",0,SUMIFS('Oprávnené výdavky'!$U$30:$U$140,'Oprávnené výdavky'!$D$30:$D$140,C10,'Oprávnené výdavky'!$F$30:$F$140,"16.4",'Oprávnené výdavky'!$I$30:$I$140,"3A"))</f>
        <v>0</v>
      </c>
      <c r="H10" s="141">
        <f t="shared" si="2"/>
        <v>0</v>
      </c>
      <c r="I10" s="143">
        <f t="shared" si="3"/>
        <v>0</v>
      </c>
      <c r="J10" s="142">
        <f t="shared" si="4"/>
        <v>0</v>
      </c>
      <c r="K10" s="142">
        <f t="shared" si="5"/>
        <v>0</v>
      </c>
    </row>
    <row r="11" spans="2:11" x14ac:dyDescent="0.25">
      <c r="B11" s="155" t="str">
        <f>IF('zoznam partnerov'!B12&lt;&gt;"",TRANSPOSE('zoznam partnerov'!B12),"")</f>
        <v/>
      </c>
      <c r="C11" s="228" t="str">
        <f>IF('zoznam partnerov'!C12&lt;&gt;"",TRANSPOSE('zoznam partnerov'!C12),"")</f>
        <v/>
      </c>
      <c r="D11" s="152">
        <f>IF(C11="",0,SUMIFS('Oprávnené výdavky'!$U$30:$U$140,'Oprávnené výdavky'!$D$30:$D$140,C11,'Oprávnené výdavky'!$F$30:$F$140,"4.1",'Oprávnené výdavky'!$I$30:$I$140,"2A"))</f>
        <v>0</v>
      </c>
      <c r="E11" s="146">
        <f>IF(C11="",0,SUMIFS('Oprávnené výdavky'!$U$30:$U$140,'Oprávnené výdavky'!$D$30:$D$140,C11,'Oprávnené výdavky'!$F$30:$F$140,"4.2",'Oprávnené výdavky'!$I$30:$I$140,"3A"))</f>
        <v>0</v>
      </c>
      <c r="F11" s="154">
        <f>IF(C11="",0,SUMIFS('Oprávnené výdavky'!$U$30:$U$140,'Oprávnené výdavky'!$D$30:$D$140,C11,'Oprávnené výdavky'!$F$30:$F$140,"16.4",'Oprávnené výdavky'!$I$30:$I$140,"3A"))</f>
        <v>0</v>
      </c>
      <c r="H11" s="141">
        <f t="shared" si="2"/>
        <v>0</v>
      </c>
      <c r="I11" s="143">
        <f t="shared" si="3"/>
        <v>0</v>
      </c>
      <c r="J11" s="142">
        <f t="shared" si="4"/>
        <v>0</v>
      </c>
      <c r="K11" s="142">
        <f t="shared" si="5"/>
        <v>0</v>
      </c>
    </row>
    <row r="12" spans="2:11" x14ac:dyDescent="0.25">
      <c r="B12" s="155" t="str">
        <f>IF('zoznam partnerov'!B13&lt;&gt;"",TRANSPOSE('zoznam partnerov'!B13),"")</f>
        <v/>
      </c>
      <c r="C12" s="228" t="str">
        <f>IF('zoznam partnerov'!C13&lt;&gt;"",TRANSPOSE('zoznam partnerov'!C13),"")</f>
        <v/>
      </c>
      <c r="D12" s="152">
        <f>IF(C12="",0,SUMIFS('Oprávnené výdavky'!$U$30:$U$140,'Oprávnené výdavky'!$D$30:$D$140,C12,'Oprávnené výdavky'!$F$30:$F$140,"4.1",'Oprávnené výdavky'!$I$30:$I$140,"2A"))</f>
        <v>0</v>
      </c>
      <c r="E12" s="146">
        <f>IF(C12="",0,SUMIFS('Oprávnené výdavky'!$U$30:$U$140,'Oprávnené výdavky'!$D$30:$D$140,C12,'Oprávnené výdavky'!$F$30:$F$140,"4.2",'Oprávnené výdavky'!$I$30:$I$140,"3A"))</f>
        <v>0</v>
      </c>
      <c r="F12" s="154">
        <f>IF(C12="",0,SUMIFS('Oprávnené výdavky'!$U$30:$U$140,'Oprávnené výdavky'!$D$30:$D$140,C12,'Oprávnené výdavky'!$F$30:$F$140,"16.4",'Oprávnené výdavky'!$I$30:$I$140,"3A"))</f>
        <v>0</v>
      </c>
      <c r="H12" s="141">
        <f t="shared" si="2"/>
        <v>0</v>
      </c>
      <c r="I12" s="143">
        <f t="shared" si="3"/>
        <v>0</v>
      </c>
      <c r="J12" s="142">
        <f t="shared" si="4"/>
        <v>0</v>
      </c>
      <c r="K12" s="142">
        <f t="shared" si="5"/>
        <v>0</v>
      </c>
    </row>
    <row r="13" spans="2:11" x14ac:dyDescent="0.25">
      <c r="B13" s="155" t="str">
        <f>IF('zoznam partnerov'!B14&lt;&gt;"",TRANSPOSE('zoznam partnerov'!B14),"")</f>
        <v/>
      </c>
      <c r="C13" s="228" t="str">
        <f>IF('zoznam partnerov'!C14&lt;&gt;"",TRANSPOSE('zoznam partnerov'!C14),"")</f>
        <v/>
      </c>
      <c r="D13" s="152">
        <f>IF(C13="",0,SUMIFS('Oprávnené výdavky'!$U$30:$U$140,'Oprávnené výdavky'!$D$30:$D$140,C13,'Oprávnené výdavky'!$F$30:$F$140,"4.1",'Oprávnené výdavky'!$I$30:$I$140,"2A"))</f>
        <v>0</v>
      </c>
      <c r="E13" s="146">
        <f>IF(C13="",0,SUMIFS('Oprávnené výdavky'!$U$30:$U$140,'Oprávnené výdavky'!$D$30:$D$140,C13,'Oprávnené výdavky'!$F$30:$F$140,"4.2",'Oprávnené výdavky'!$I$30:$I$140,"3A"))</f>
        <v>0</v>
      </c>
      <c r="F13" s="154">
        <f>IF(C13="",0,SUMIFS('Oprávnené výdavky'!$U$30:$U$140,'Oprávnené výdavky'!$D$30:$D$140,C13,'Oprávnené výdavky'!$F$30:$F$140,"16.4",'Oprávnené výdavky'!$I$30:$I$140,"3A"))</f>
        <v>0</v>
      </c>
      <c r="H13" s="141">
        <f t="shared" si="2"/>
        <v>0</v>
      </c>
      <c r="I13" s="143">
        <f t="shared" si="3"/>
        <v>0</v>
      </c>
      <c r="J13" s="142">
        <f t="shared" si="4"/>
        <v>0</v>
      </c>
      <c r="K13" s="142">
        <f t="shared" si="5"/>
        <v>0</v>
      </c>
    </row>
    <row r="14" spans="2:11" x14ac:dyDescent="0.25">
      <c r="B14" s="155" t="str">
        <f>IF('zoznam partnerov'!B15&lt;&gt;"",TRANSPOSE('zoznam partnerov'!B15),"")</f>
        <v/>
      </c>
      <c r="C14" s="228" t="str">
        <f>IF('zoznam partnerov'!C15&lt;&gt;"",TRANSPOSE('zoznam partnerov'!C15),"")</f>
        <v/>
      </c>
      <c r="D14" s="152">
        <f>IF(C14="",0,SUMIFS('Oprávnené výdavky'!$U$30:$U$140,'Oprávnené výdavky'!$D$30:$D$140,C14,'Oprávnené výdavky'!$F$30:$F$140,"4.1",'Oprávnené výdavky'!$I$30:$I$140,"2A"))</f>
        <v>0</v>
      </c>
      <c r="E14" s="146">
        <f>IF(C14="",0,SUMIFS('Oprávnené výdavky'!$U$30:$U$140,'Oprávnené výdavky'!$D$30:$D$140,C14,'Oprávnené výdavky'!$F$30:$F$140,"4.2",'Oprávnené výdavky'!$I$30:$I$140,"3A"))</f>
        <v>0</v>
      </c>
      <c r="F14" s="154">
        <f>IF(C14="",0,SUMIFS('Oprávnené výdavky'!$U$30:$U$140,'Oprávnené výdavky'!$D$30:$D$140,C14,'Oprávnené výdavky'!$F$30:$F$140,"16.4",'Oprávnené výdavky'!$I$30:$I$140,"3A"))</f>
        <v>0</v>
      </c>
      <c r="H14" s="141">
        <f t="shared" si="2"/>
        <v>0</v>
      </c>
      <c r="I14" s="143">
        <f t="shared" si="3"/>
        <v>0</v>
      </c>
      <c r="J14" s="142">
        <f t="shared" si="4"/>
        <v>0</v>
      </c>
      <c r="K14" s="142">
        <f t="shared" si="5"/>
        <v>0</v>
      </c>
    </row>
    <row r="15" spans="2:11" x14ac:dyDescent="0.25">
      <c r="B15" s="155" t="str">
        <f>IF('zoznam partnerov'!B16&lt;&gt;"",TRANSPOSE('zoznam partnerov'!B16),"")</f>
        <v/>
      </c>
      <c r="C15" s="228" t="str">
        <f>IF('zoznam partnerov'!C16&lt;&gt;"",TRANSPOSE('zoznam partnerov'!C16),"")</f>
        <v/>
      </c>
      <c r="D15" s="152">
        <f>IF(C15="",0,SUMIFS('Oprávnené výdavky'!$U$30:$U$140,'Oprávnené výdavky'!$D$30:$D$140,C15,'Oprávnené výdavky'!$F$30:$F$140,"4.1",'Oprávnené výdavky'!$I$30:$I$140,"2A"))</f>
        <v>0</v>
      </c>
      <c r="E15" s="146">
        <f>IF(C15="",0,SUMIFS('Oprávnené výdavky'!$U$30:$U$140,'Oprávnené výdavky'!$D$30:$D$140,C15,'Oprávnené výdavky'!$F$30:$F$140,"4.2",'Oprávnené výdavky'!$I$30:$I$140,"3A"))</f>
        <v>0</v>
      </c>
      <c r="F15" s="154">
        <f>IF(C15="",0,SUMIFS('Oprávnené výdavky'!$U$30:$U$140,'Oprávnené výdavky'!$D$30:$D$140,C15,'Oprávnené výdavky'!$F$30:$F$140,"16.4",'Oprávnené výdavky'!$I$30:$I$140,"3A"))</f>
        <v>0</v>
      </c>
      <c r="H15" s="141">
        <f t="shared" si="2"/>
        <v>0</v>
      </c>
      <c r="I15" s="143">
        <f t="shared" si="3"/>
        <v>0</v>
      </c>
      <c r="J15" s="142">
        <f t="shared" si="4"/>
        <v>0</v>
      </c>
      <c r="K15" s="142">
        <f t="shared" si="5"/>
        <v>0</v>
      </c>
    </row>
    <row r="16" spans="2:11" x14ac:dyDescent="0.25">
      <c r="B16" s="155" t="str">
        <f>IF('zoznam partnerov'!B17&lt;&gt;"",TRANSPOSE('zoznam partnerov'!B17),"")</f>
        <v/>
      </c>
      <c r="C16" s="228" t="str">
        <f>IF('zoznam partnerov'!C17&lt;&gt;"",TRANSPOSE('zoznam partnerov'!C17),"")</f>
        <v/>
      </c>
      <c r="D16" s="152">
        <f>IF(C16="",0,SUMIFS('Oprávnené výdavky'!$U$30:$U$140,'Oprávnené výdavky'!$D$30:$D$140,C16,'Oprávnené výdavky'!$F$30:$F$140,"4.1",'Oprávnené výdavky'!$I$30:$I$140,"2A"))</f>
        <v>0</v>
      </c>
      <c r="E16" s="146">
        <f>IF(C16="",0,SUMIFS('Oprávnené výdavky'!$U$30:$U$140,'Oprávnené výdavky'!$D$30:$D$140,C16,'Oprávnené výdavky'!$F$30:$F$140,"4.2",'Oprávnené výdavky'!$I$30:$I$140,"3A"))</f>
        <v>0</v>
      </c>
      <c r="F16" s="154">
        <f>IF(C16="",0,SUMIFS('Oprávnené výdavky'!$U$30:$U$140,'Oprávnené výdavky'!$D$30:$D$140,C16,'Oprávnené výdavky'!$F$30:$F$140,"16.4",'Oprávnené výdavky'!$I$30:$I$140,"3A"))</f>
        <v>0</v>
      </c>
      <c r="H16" s="141">
        <f t="shared" si="2"/>
        <v>0</v>
      </c>
      <c r="I16" s="143">
        <f t="shared" si="3"/>
        <v>0</v>
      </c>
      <c r="J16" s="142">
        <f t="shared" si="4"/>
        <v>0</v>
      </c>
      <c r="K16" s="142">
        <f t="shared" si="5"/>
        <v>0</v>
      </c>
    </row>
    <row r="17" spans="2:11" x14ac:dyDescent="0.25">
      <c r="B17" s="155" t="str">
        <f>IF('zoznam partnerov'!B18&lt;&gt;"",TRANSPOSE('zoznam partnerov'!B18),"")</f>
        <v/>
      </c>
      <c r="C17" s="228" t="str">
        <f>IF('zoznam partnerov'!C18&lt;&gt;"",TRANSPOSE('zoznam partnerov'!C18),"")</f>
        <v/>
      </c>
      <c r="D17" s="152">
        <f>IF(C17="",0,SUMIFS('Oprávnené výdavky'!$U$30:$U$140,'Oprávnené výdavky'!$D$30:$D$140,C17,'Oprávnené výdavky'!$F$30:$F$140,"4.1",'Oprávnené výdavky'!$I$30:$I$140,"2A"))</f>
        <v>0</v>
      </c>
      <c r="E17" s="146">
        <f>IF(C17="",0,SUMIFS('Oprávnené výdavky'!$U$30:$U$140,'Oprávnené výdavky'!$D$30:$D$140,C17,'Oprávnené výdavky'!$F$30:$F$140,"4.2",'Oprávnené výdavky'!$I$30:$I$140,"3A"))</f>
        <v>0</v>
      </c>
      <c r="F17" s="154">
        <f>IF(C17="",0,SUMIFS('Oprávnené výdavky'!$U$30:$U$140,'Oprávnené výdavky'!$D$30:$D$140,C17,'Oprávnené výdavky'!$F$30:$F$140,"16.4",'Oprávnené výdavky'!$I$30:$I$140,"3A"))</f>
        <v>0</v>
      </c>
      <c r="H17" s="141">
        <f t="shared" si="2"/>
        <v>0</v>
      </c>
      <c r="I17" s="143">
        <f t="shared" si="3"/>
        <v>0</v>
      </c>
      <c r="J17" s="142">
        <f t="shared" si="4"/>
        <v>0</v>
      </c>
      <c r="K17" s="142">
        <f t="shared" si="5"/>
        <v>0</v>
      </c>
    </row>
    <row r="18" spans="2:11" x14ac:dyDescent="0.25">
      <c r="B18" s="155" t="str">
        <f>IF('zoznam partnerov'!B19&lt;&gt;"",TRANSPOSE('zoznam partnerov'!B19),"")</f>
        <v/>
      </c>
      <c r="C18" s="228" t="str">
        <f>IF('zoznam partnerov'!C19&lt;&gt;"",TRANSPOSE('zoznam partnerov'!C19),"")</f>
        <v/>
      </c>
      <c r="D18" s="152">
        <f>IF(C18="",0,SUMIFS('Oprávnené výdavky'!$U$30:$U$140,'Oprávnené výdavky'!$D$30:$D$140,C18,'Oprávnené výdavky'!$F$30:$F$140,"4.1",'Oprávnené výdavky'!$I$30:$I$140,"2A"))</f>
        <v>0</v>
      </c>
      <c r="E18" s="146">
        <f>IF(C18="",0,SUMIFS('Oprávnené výdavky'!$U$30:$U$140,'Oprávnené výdavky'!$D$30:$D$140,C18,'Oprávnené výdavky'!$F$30:$F$140,"4.2",'Oprávnené výdavky'!$I$30:$I$140,"3A"))</f>
        <v>0</v>
      </c>
      <c r="F18" s="154">
        <f>IF(C18="",0,SUMIFS('Oprávnené výdavky'!$U$30:$U$140,'Oprávnené výdavky'!$D$30:$D$140,C18,'Oprávnené výdavky'!$F$30:$F$140,"16.4",'Oprávnené výdavky'!$I$30:$I$140,"3A"))</f>
        <v>0</v>
      </c>
      <c r="H18" s="141">
        <f t="shared" si="2"/>
        <v>0</v>
      </c>
      <c r="I18" s="143">
        <f t="shared" si="3"/>
        <v>0</v>
      </c>
      <c r="J18" s="142">
        <f t="shared" si="4"/>
        <v>0</v>
      </c>
      <c r="K18" s="142">
        <f t="shared" si="5"/>
        <v>0</v>
      </c>
    </row>
    <row r="19" spans="2:11" x14ac:dyDescent="0.25">
      <c r="B19" s="155" t="str">
        <f>IF('zoznam partnerov'!B20&lt;&gt;"",TRANSPOSE('zoznam partnerov'!B20),"")</f>
        <v/>
      </c>
      <c r="C19" s="228" t="str">
        <f>IF('zoznam partnerov'!C20&lt;&gt;"",TRANSPOSE('zoznam partnerov'!C20),"")</f>
        <v/>
      </c>
      <c r="D19" s="152">
        <f>IF(C19="",0,SUMIFS('Oprávnené výdavky'!$U$30:$U$140,'Oprávnené výdavky'!$D$30:$D$140,C19,'Oprávnené výdavky'!$F$30:$F$140,"4.1",'Oprávnené výdavky'!$I$30:$I$140,"2A"))</f>
        <v>0</v>
      </c>
      <c r="E19" s="146">
        <f>IF(C19="",0,SUMIFS('Oprávnené výdavky'!$U$30:$U$140,'Oprávnené výdavky'!$D$30:$D$140,C19,'Oprávnené výdavky'!$F$30:$F$140,"4.2",'Oprávnené výdavky'!$I$30:$I$140,"3A"))</f>
        <v>0</v>
      </c>
      <c r="F19" s="154">
        <f>IF(C19="",0,SUMIFS('Oprávnené výdavky'!$U$30:$U$140,'Oprávnené výdavky'!$D$30:$D$140,C19,'Oprávnené výdavky'!$F$30:$F$140,"16.4",'Oprávnené výdavky'!$I$30:$I$140,"3A"))</f>
        <v>0</v>
      </c>
      <c r="H19" s="141">
        <f t="shared" si="2"/>
        <v>0</v>
      </c>
      <c r="I19" s="143">
        <f t="shared" si="3"/>
        <v>0</v>
      </c>
      <c r="J19" s="142">
        <f t="shared" si="4"/>
        <v>0</v>
      </c>
      <c r="K19" s="142">
        <f t="shared" si="5"/>
        <v>0</v>
      </c>
    </row>
    <row r="20" spans="2:11" x14ac:dyDescent="0.25">
      <c r="B20" s="155" t="str">
        <f>IF('zoznam partnerov'!B21&lt;&gt;"",TRANSPOSE('zoznam partnerov'!B21),"")</f>
        <v/>
      </c>
      <c r="C20" s="228" t="str">
        <f>IF('zoznam partnerov'!C21&lt;&gt;"",TRANSPOSE('zoznam partnerov'!C21),"")</f>
        <v/>
      </c>
      <c r="D20" s="152">
        <f>IF(C20="",0,SUMIFS('Oprávnené výdavky'!$U$30:$U$140,'Oprávnené výdavky'!$D$30:$D$140,C20,'Oprávnené výdavky'!$F$30:$F$140,"4.1",'Oprávnené výdavky'!$I$30:$I$140,"2A"))</f>
        <v>0</v>
      </c>
      <c r="E20" s="146">
        <f>IF(C20="",0,SUMIFS('Oprávnené výdavky'!$U$30:$U$140,'Oprávnené výdavky'!$D$30:$D$140,C20,'Oprávnené výdavky'!$F$30:$F$140,"4.2",'Oprávnené výdavky'!$I$30:$I$140,"3A"))</f>
        <v>0</v>
      </c>
      <c r="F20" s="154">
        <f>IF(C20="",0,SUMIFS('Oprávnené výdavky'!$U$30:$U$140,'Oprávnené výdavky'!$D$30:$D$140,C20,'Oprávnené výdavky'!$F$30:$F$140,"16.4",'Oprávnené výdavky'!$I$30:$I$140,"3A"))</f>
        <v>0</v>
      </c>
      <c r="H20" s="141">
        <f t="shared" si="2"/>
        <v>0</v>
      </c>
      <c r="I20" s="143">
        <f t="shared" si="3"/>
        <v>0</v>
      </c>
      <c r="J20" s="142">
        <f t="shared" si="4"/>
        <v>0</v>
      </c>
      <c r="K20" s="142">
        <f t="shared" si="5"/>
        <v>0</v>
      </c>
    </row>
    <row r="21" spans="2:11" x14ac:dyDescent="0.25">
      <c r="B21" s="155" t="str">
        <f>IF('zoznam partnerov'!B22&lt;&gt;"",TRANSPOSE('zoznam partnerov'!B22),"")</f>
        <v/>
      </c>
      <c r="C21" s="228" t="str">
        <f>IF('zoznam partnerov'!C22&lt;&gt;"",TRANSPOSE('zoznam partnerov'!C22),"")</f>
        <v/>
      </c>
      <c r="D21" s="152">
        <f>IF(C21="",0,SUMIFS('Oprávnené výdavky'!$U$30:$U$140,'Oprávnené výdavky'!$D$30:$D$140,C21,'Oprávnené výdavky'!$F$30:$F$140,"4.1",'Oprávnené výdavky'!$I$30:$I$140,"2A"))</f>
        <v>0</v>
      </c>
      <c r="E21" s="146">
        <f>IF(C21="",0,SUMIFS('Oprávnené výdavky'!$U$30:$U$140,'Oprávnené výdavky'!$D$30:$D$140,C21,'Oprávnené výdavky'!$F$30:$F$140,"4.2",'Oprávnené výdavky'!$I$30:$I$140,"3A"))</f>
        <v>0</v>
      </c>
      <c r="F21" s="154">
        <f>IF(C21="",0,SUMIFS('Oprávnené výdavky'!$U$30:$U$140,'Oprávnené výdavky'!$D$30:$D$140,C21,'Oprávnené výdavky'!$F$30:$F$140,"16.4",'Oprávnené výdavky'!$I$30:$I$140,"3A"))</f>
        <v>0</v>
      </c>
      <c r="H21" s="141">
        <f t="shared" si="2"/>
        <v>0</v>
      </c>
      <c r="I21" s="143">
        <f t="shared" si="3"/>
        <v>0</v>
      </c>
      <c r="J21" s="142">
        <f t="shared" si="4"/>
        <v>0</v>
      </c>
      <c r="K21" s="142">
        <f t="shared" si="5"/>
        <v>0</v>
      </c>
    </row>
    <row r="22" spans="2:11" x14ac:dyDescent="0.25">
      <c r="B22" s="155" t="str">
        <f>IF('zoznam partnerov'!B23&lt;&gt;"",TRANSPOSE('zoznam partnerov'!B23),"")</f>
        <v/>
      </c>
      <c r="C22" s="228" t="str">
        <f>IF('zoznam partnerov'!C23&lt;&gt;"",TRANSPOSE('zoznam partnerov'!C23),"")</f>
        <v/>
      </c>
      <c r="D22" s="152">
        <f>IF(C22="",0,SUMIFS('Oprávnené výdavky'!$U$30:$U$140,'Oprávnené výdavky'!$D$30:$D$140,C22,'Oprávnené výdavky'!$F$30:$F$140,"4.1",'Oprávnené výdavky'!$I$30:$I$140,"2A"))</f>
        <v>0</v>
      </c>
      <c r="E22" s="146">
        <f>IF(C22="",0,SUMIFS('Oprávnené výdavky'!$U$30:$U$140,'Oprávnené výdavky'!$D$30:$D$140,C22,'Oprávnené výdavky'!$F$30:$F$140,"4.2",'Oprávnené výdavky'!$I$30:$I$140,"3A"))</f>
        <v>0</v>
      </c>
      <c r="F22" s="154">
        <f>IF(C22="",0,SUMIFS('Oprávnené výdavky'!$U$30:$U$140,'Oprávnené výdavky'!$D$30:$D$140,C22,'Oprávnené výdavky'!$F$30:$F$140,"16.4",'Oprávnené výdavky'!$I$30:$I$140,"3A"))</f>
        <v>0</v>
      </c>
      <c r="H22" s="141">
        <f t="shared" si="2"/>
        <v>0</v>
      </c>
      <c r="I22" s="143">
        <f t="shared" si="3"/>
        <v>0</v>
      </c>
      <c r="J22" s="142">
        <f t="shared" si="4"/>
        <v>0</v>
      </c>
      <c r="K22" s="142">
        <f t="shared" si="5"/>
        <v>0</v>
      </c>
    </row>
    <row r="23" spans="2:11" x14ac:dyDescent="0.25">
      <c r="B23" s="155" t="str">
        <f>IF('zoznam partnerov'!B24&lt;&gt;"",TRANSPOSE('zoznam partnerov'!B24),"")</f>
        <v/>
      </c>
      <c r="C23" s="228" t="str">
        <f>IF('zoznam partnerov'!C24&lt;&gt;"",TRANSPOSE('zoznam partnerov'!C24),"")</f>
        <v/>
      </c>
      <c r="D23" s="152">
        <f>IF(C23="",0,SUMIFS('Oprávnené výdavky'!$U$30:$U$140,'Oprávnené výdavky'!$D$30:$D$140,C23,'Oprávnené výdavky'!$F$30:$F$140,"4.1",'Oprávnené výdavky'!$I$30:$I$140,"2A"))</f>
        <v>0</v>
      </c>
      <c r="E23" s="146">
        <f>IF(C23="",0,SUMIFS('Oprávnené výdavky'!$U$30:$U$140,'Oprávnené výdavky'!$D$30:$D$140,C23,'Oprávnené výdavky'!$F$30:$F$140,"4.2",'Oprávnené výdavky'!$I$30:$I$140,"3A"))</f>
        <v>0</v>
      </c>
      <c r="F23" s="154">
        <f>IF(C23="",0,SUMIFS('Oprávnené výdavky'!$U$30:$U$140,'Oprávnené výdavky'!$D$30:$D$140,C23,'Oprávnené výdavky'!$F$30:$F$140,"16.4",'Oprávnené výdavky'!$I$30:$I$140,"3A"))</f>
        <v>0</v>
      </c>
      <c r="H23" s="141">
        <f t="shared" si="2"/>
        <v>0</v>
      </c>
      <c r="I23" s="143">
        <f t="shared" si="3"/>
        <v>0</v>
      </c>
      <c r="J23" s="142">
        <f t="shared" si="4"/>
        <v>0</v>
      </c>
      <c r="K23" s="142">
        <f t="shared" si="5"/>
        <v>0</v>
      </c>
    </row>
    <row r="24" spans="2:11" x14ac:dyDescent="0.25">
      <c r="B24" s="155" t="str">
        <f>IF('zoznam partnerov'!B25&lt;&gt;"",TRANSPOSE('zoznam partnerov'!B25),"")</f>
        <v/>
      </c>
      <c r="C24" s="228" t="str">
        <f>IF('zoznam partnerov'!C25&lt;&gt;"",TRANSPOSE('zoznam partnerov'!C25),"")</f>
        <v/>
      </c>
      <c r="D24" s="152">
        <f>IF(C24="",0,SUMIFS('Oprávnené výdavky'!$U$30:$U$140,'Oprávnené výdavky'!$D$30:$D$140,C24,'Oprávnené výdavky'!$F$30:$F$140,"4.1",'Oprávnené výdavky'!$I$30:$I$140,"2A"))</f>
        <v>0</v>
      </c>
      <c r="E24" s="146">
        <f>IF(C24="",0,SUMIFS('Oprávnené výdavky'!$U$30:$U$140,'Oprávnené výdavky'!$D$30:$D$140,C24,'Oprávnené výdavky'!$F$30:$F$140,"4.2",'Oprávnené výdavky'!$I$30:$I$140,"3A"))</f>
        <v>0</v>
      </c>
      <c r="F24" s="154">
        <f>IF(C24="",0,SUMIFS('Oprávnené výdavky'!$U$30:$U$140,'Oprávnené výdavky'!$D$30:$D$140,C24,'Oprávnené výdavky'!$F$30:$F$140,"16.4",'Oprávnené výdavky'!$I$30:$I$140,"3A"))</f>
        <v>0</v>
      </c>
      <c r="H24" s="141">
        <f t="shared" si="2"/>
        <v>0</v>
      </c>
      <c r="I24" s="143">
        <f t="shared" si="3"/>
        <v>0</v>
      </c>
      <c r="J24" s="142">
        <f t="shared" si="4"/>
        <v>0</v>
      </c>
      <c r="K24" s="142">
        <f t="shared" si="5"/>
        <v>0</v>
      </c>
    </row>
    <row r="25" spans="2:11" x14ac:dyDescent="0.25">
      <c r="B25" s="155" t="str">
        <f>IF('zoznam partnerov'!B26&lt;&gt;"",TRANSPOSE('zoznam partnerov'!B26),"")</f>
        <v/>
      </c>
      <c r="C25" s="228" t="str">
        <f>IF('zoznam partnerov'!C26&lt;&gt;"",TRANSPOSE('zoznam partnerov'!C26),"")</f>
        <v/>
      </c>
      <c r="D25" s="152">
        <f>IF(C25="",0,SUMIFS('Oprávnené výdavky'!$U$30:$U$140,'Oprávnené výdavky'!$D$30:$D$140,C25,'Oprávnené výdavky'!$F$30:$F$140,"4.1",'Oprávnené výdavky'!$I$30:$I$140,"2A"))</f>
        <v>0</v>
      </c>
      <c r="E25" s="146">
        <f>IF(C25="",0,SUMIFS('Oprávnené výdavky'!$U$30:$U$140,'Oprávnené výdavky'!$D$30:$D$140,C25,'Oprávnené výdavky'!$F$30:$F$140,"4.2",'Oprávnené výdavky'!$I$30:$I$140,"3A"))</f>
        <v>0</v>
      </c>
      <c r="F25" s="154">
        <f>IF(C25="",0,SUMIFS('Oprávnené výdavky'!$U$30:$U$140,'Oprávnené výdavky'!$D$30:$D$140,C25,'Oprávnené výdavky'!$F$30:$F$140,"16.4",'Oprávnené výdavky'!$I$30:$I$140,"3A"))</f>
        <v>0</v>
      </c>
      <c r="H25" s="141">
        <f t="shared" si="2"/>
        <v>0</v>
      </c>
      <c r="I25" s="143">
        <f t="shared" si="3"/>
        <v>0</v>
      </c>
      <c r="J25" s="142">
        <f t="shared" si="4"/>
        <v>0</v>
      </c>
      <c r="K25" s="142">
        <f t="shared" si="5"/>
        <v>0</v>
      </c>
    </row>
    <row r="26" spans="2:11" x14ac:dyDescent="0.25">
      <c r="B26" s="155" t="str">
        <f>IF('zoznam partnerov'!B27&lt;&gt;"",TRANSPOSE('zoznam partnerov'!B27),"")</f>
        <v/>
      </c>
      <c r="C26" s="228" t="str">
        <f>IF('zoznam partnerov'!C27&lt;&gt;"",TRANSPOSE('zoznam partnerov'!C27),"")</f>
        <v/>
      </c>
      <c r="D26" s="152">
        <f>IF(C26="",0,SUMIFS('Oprávnené výdavky'!$U$30:$U$140,'Oprávnené výdavky'!$D$30:$D$140,C26,'Oprávnené výdavky'!$F$30:$F$140,"4.1",'Oprávnené výdavky'!$I$30:$I$140,"2A"))</f>
        <v>0</v>
      </c>
      <c r="E26" s="146">
        <f>IF(C26="",0,SUMIFS('Oprávnené výdavky'!$U$30:$U$140,'Oprávnené výdavky'!$D$30:$D$140,C26,'Oprávnené výdavky'!$F$30:$F$140,"4.2",'Oprávnené výdavky'!$I$30:$I$140,"3A"))</f>
        <v>0</v>
      </c>
      <c r="F26" s="154">
        <f>IF(C26="",0,SUMIFS('Oprávnené výdavky'!$U$30:$U$140,'Oprávnené výdavky'!$D$30:$D$140,C26,'Oprávnené výdavky'!$F$30:$F$140,"16.4",'Oprávnené výdavky'!$I$30:$I$140,"3A"))</f>
        <v>0</v>
      </c>
      <c r="H26" s="141">
        <f t="shared" si="2"/>
        <v>0</v>
      </c>
      <c r="I26" s="143">
        <f t="shared" si="3"/>
        <v>0</v>
      </c>
      <c r="J26" s="142">
        <f t="shared" si="4"/>
        <v>0</v>
      </c>
      <c r="K26" s="142">
        <f t="shared" si="5"/>
        <v>0</v>
      </c>
    </row>
    <row r="27" spans="2:11" x14ac:dyDescent="0.25">
      <c r="B27" s="155" t="str">
        <f>IF('zoznam partnerov'!B28&lt;&gt;"",TRANSPOSE('zoznam partnerov'!B28),"")</f>
        <v/>
      </c>
      <c r="C27" s="228" t="str">
        <f>IF('zoznam partnerov'!C28&lt;&gt;"",TRANSPOSE('zoznam partnerov'!C28),"")</f>
        <v/>
      </c>
      <c r="D27" s="152">
        <f>IF(C27="",0,SUMIFS('Oprávnené výdavky'!$U$30:$U$140,'Oprávnené výdavky'!$D$30:$D$140,C27,'Oprávnené výdavky'!$F$30:$F$140,"4.1",'Oprávnené výdavky'!$I$30:$I$140,"2A"))</f>
        <v>0</v>
      </c>
      <c r="E27" s="146">
        <f>IF(C27="",0,SUMIFS('Oprávnené výdavky'!$U$30:$U$140,'Oprávnené výdavky'!$D$30:$D$140,C27,'Oprávnené výdavky'!$F$30:$F$140,"4.2",'Oprávnené výdavky'!$I$30:$I$140,"3A"))</f>
        <v>0</v>
      </c>
      <c r="F27" s="154">
        <f>IF(C27="",0,SUMIFS('Oprávnené výdavky'!$U$30:$U$140,'Oprávnené výdavky'!$D$30:$D$140,C27,'Oprávnené výdavky'!$F$30:$F$140,"16.4",'Oprávnené výdavky'!$I$30:$I$140,"3A"))</f>
        <v>0</v>
      </c>
      <c r="H27" s="141">
        <f t="shared" si="2"/>
        <v>0</v>
      </c>
      <c r="I27" s="143">
        <f t="shared" si="3"/>
        <v>0</v>
      </c>
      <c r="J27" s="142">
        <f t="shared" si="4"/>
        <v>0</v>
      </c>
      <c r="K27" s="142">
        <f t="shared" si="5"/>
        <v>0</v>
      </c>
    </row>
    <row r="28" spans="2:11" x14ac:dyDescent="0.25">
      <c r="B28" s="155" t="str">
        <f>IF('zoznam partnerov'!B29&lt;&gt;"",TRANSPOSE('zoznam partnerov'!B29),"")</f>
        <v/>
      </c>
      <c r="C28" s="228" t="str">
        <f>IF('zoznam partnerov'!C29&lt;&gt;"",TRANSPOSE('zoznam partnerov'!C29),"")</f>
        <v/>
      </c>
      <c r="D28" s="152">
        <f>IF(C28="",0,SUMIFS('Oprávnené výdavky'!$U$30:$U$140,'Oprávnené výdavky'!$D$30:$D$140,C28,'Oprávnené výdavky'!$F$30:$F$140,"4.1",'Oprávnené výdavky'!$I$30:$I$140,"2A"))</f>
        <v>0</v>
      </c>
      <c r="E28" s="146">
        <f>IF(C28="",0,SUMIFS('Oprávnené výdavky'!$U$30:$U$140,'Oprávnené výdavky'!$D$30:$D$140,C28,'Oprávnené výdavky'!$F$30:$F$140,"4.2",'Oprávnené výdavky'!$I$30:$I$140,"3A"))</f>
        <v>0</v>
      </c>
      <c r="F28" s="154">
        <f>IF(C28="",0,SUMIFS('Oprávnené výdavky'!$U$30:$U$140,'Oprávnené výdavky'!$D$30:$D$140,C28,'Oprávnené výdavky'!$F$30:$F$140,"16.4",'Oprávnené výdavky'!$I$30:$I$140,"3A"))</f>
        <v>0</v>
      </c>
      <c r="H28" s="141">
        <f t="shared" si="2"/>
        <v>0</v>
      </c>
      <c r="I28" s="143">
        <f t="shared" si="3"/>
        <v>0</v>
      </c>
      <c r="J28" s="142">
        <f t="shared" si="4"/>
        <v>0</v>
      </c>
      <c r="K28" s="142">
        <f t="shared" si="5"/>
        <v>0</v>
      </c>
    </row>
    <row r="29" spans="2:11" x14ac:dyDescent="0.25">
      <c r="B29" s="155" t="str">
        <f>IF('zoznam partnerov'!B30&lt;&gt;"",TRANSPOSE('zoznam partnerov'!B30),"")</f>
        <v/>
      </c>
      <c r="C29" s="228" t="str">
        <f>IF('zoznam partnerov'!C30&lt;&gt;"",TRANSPOSE('zoznam partnerov'!C30),"")</f>
        <v/>
      </c>
      <c r="D29" s="152">
        <f>IF(C29="",0,SUMIFS('Oprávnené výdavky'!$U$30:$U$140,'Oprávnené výdavky'!$D$30:$D$140,C29,'Oprávnené výdavky'!$F$30:$F$140,"4.1",'Oprávnené výdavky'!$I$30:$I$140,"2A"))</f>
        <v>0</v>
      </c>
      <c r="E29" s="146">
        <f>IF(C29="",0,SUMIFS('Oprávnené výdavky'!$U$30:$U$140,'Oprávnené výdavky'!$D$30:$D$140,C29,'Oprávnené výdavky'!$F$30:$F$140,"4.2",'Oprávnené výdavky'!$I$30:$I$140,"3A"))</f>
        <v>0</v>
      </c>
      <c r="F29" s="154">
        <f>IF(C29="",0,SUMIFS('Oprávnené výdavky'!$U$30:$U$140,'Oprávnené výdavky'!$D$30:$D$140,C29,'Oprávnené výdavky'!$F$30:$F$140,"16.4",'Oprávnené výdavky'!$I$30:$I$140,"3A"))</f>
        <v>0</v>
      </c>
      <c r="H29" s="141">
        <f t="shared" si="2"/>
        <v>0</v>
      </c>
      <c r="I29" s="143">
        <f t="shared" si="3"/>
        <v>0</v>
      </c>
      <c r="J29" s="142">
        <f t="shared" si="4"/>
        <v>0</v>
      </c>
      <c r="K29" s="142">
        <f t="shared" si="5"/>
        <v>0</v>
      </c>
    </row>
    <row r="30" spans="2:11" x14ac:dyDescent="0.25">
      <c r="B30" s="155" t="str">
        <f>IF('zoznam partnerov'!B31&lt;&gt;"",TRANSPOSE('zoznam partnerov'!B31),"")</f>
        <v/>
      </c>
      <c r="C30" s="228" t="str">
        <f>IF('zoznam partnerov'!C31&lt;&gt;"",TRANSPOSE('zoznam partnerov'!C31),"")</f>
        <v/>
      </c>
      <c r="D30" s="152">
        <f>IF(C30="",0,SUMIFS('Oprávnené výdavky'!$U$30:$U$140,'Oprávnené výdavky'!$D$30:$D$140,C30,'Oprávnené výdavky'!$F$30:$F$140,"4.1",'Oprávnené výdavky'!$I$30:$I$140,"2A"))</f>
        <v>0</v>
      </c>
      <c r="E30" s="146">
        <f>IF(C30="",0,SUMIFS('Oprávnené výdavky'!$U$30:$U$140,'Oprávnené výdavky'!$D$30:$D$140,C30,'Oprávnené výdavky'!$F$30:$F$140,"4.2",'Oprávnené výdavky'!$I$30:$I$140,"3A"))</f>
        <v>0</v>
      </c>
      <c r="F30" s="154">
        <f>IF(C30="",0,SUMIFS('Oprávnené výdavky'!$U$30:$U$140,'Oprávnené výdavky'!$D$30:$D$140,C30,'Oprávnené výdavky'!$F$30:$F$140,"16.4",'Oprávnené výdavky'!$I$30:$I$140,"3A"))</f>
        <v>0</v>
      </c>
      <c r="H30" s="141">
        <f t="shared" si="2"/>
        <v>0</v>
      </c>
      <c r="I30" s="143">
        <f t="shared" si="3"/>
        <v>0</v>
      </c>
      <c r="J30" s="142">
        <f t="shared" si="4"/>
        <v>0</v>
      </c>
      <c r="K30" s="142">
        <f t="shared" si="5"/>
        <v>0</v>
      </c>
    </row>
    <row r="31" spans="2:11" x14ac:dyDescent="0.25">
      <c r="B31" s="155" t="str">
        <f>IF('zoznam partnerov'!B32&lt;&gt;"",TRANSPOSE('zoznam partnerov'!B32),"")</f>
        <v/>
      </c>
      <c r="C31" s="228" t="str">
        <f>IF('zoznam partnerov'!C32&lt;&gt;"",TRANSPOSE('zoznam partnerov'!C32),"")</f>
        <v/>
      </c>
      <c r="D31" s="152">
        <f>IF(C31="",0,SUMIFS('Oprávnené výdavky'!$U$30:$U$140,'Oprávnené výdavky'!$D$30:$D$140,C31,'Oprávnené výdavky'!$F$30:$F$140,"4.1",'Oprávnené výdavky'!$I$30:$I$140,"2A"))</f>
        <v>0</v>
      </c>
      <c r="E31" s="146">
        <f>IF(C31="",0,SUMIFS('Oprávnené výdavky'!$U$30:$U$140,'Oprávnené výdavky'!$D$30:$D$140,C31,'Oprávnené výdavky'!$F$30:$F$140,"4.2",'Oprávnené výdavky'!$I$30:$I$140,"3A"))</f>
        <v>0</v>
      </c>
      <c r="F31" s="154">
        <f>IF(C31="",0,SUMIFS('Oprávnené výdavky'!$U$30:$U$140,'Oprávnené výdavky'!$D$30:$D$140,C31,'Oprávnené výdavky'!$F$30:$F$140,"16.4",'Oprávnené výdavky'!$I$30:$I$140,"3A"))</f>
        <v>0</v>
      </c>
      <c r="H31" s="141">
        <f t="shared" si="2"/>
        <v>0</v>
      </c>
      <c r="I31" s="143">
        <f t="shared" si="3"/>
        <v>0</v>
      </c>
      <c r="J31" s="142">
        <f t="shared" si="4"/>
        <v>0</v>
      </c>
      <c r="K31" s="142">
        <f t="shared" si="5"/>
        <v>0</v>
      </c>
    </row>
    <row r="32" spans="2:11" x14ac:dyDescent="0.25">
      <c r="B32" s="155" t="str">
        <f>IF('zoznam partnerov'!B33&lt;&gt;"",TRANSPOSE('zoznam partnerov'!B33),"")</f>
        <v/>
      </c>
      <c r="C32" s="228" t="str">
        <f>IF('zoznam partnerov'!C33&lt;&gt;"",TRANSPOSE('zoznam partnerov'!C33),"")</f>
        <v/>
      </c>
      <c r="D32" s="152">
        <f>IF(C32="",0,SUMIFS('Oprávnené výdavky'!$U$30:$U$140,'Oprávnené výdavky'!$D$30:$D$140,C32,'Oprávnené výdavky'!$F$30:$F$140,"4.1",'Oprávnené výdavky'!$I$30:$I$140,"2A"))</f>
        <v>0</v>
      </c>
      <c r="E32" s="146">
        <f>IF(C32="",0,SUMIFS('Oprávnené výdavky'!$U$30:$U$140,'Oprávnené výdavky'!$D$30:$D$140,C32,'Oprávnené výdavky'!$F$30:$F$140,"4.2",'Oprávnené výdavky'!$I$30:$I$140,"3A"))</f>
        <v>0</v>
      </c>
      <c r="F32" s="154">
        <f>IF(C32="",0,SUMIFS('Oprávnené výdavky'!$U$30:$U$140,'Oprávnené výdavky'!$D$30:$D$140,C32,'Oprávnené výdavky'!$F$30:$F$140,"16.4",'Oprávnené výdavky'!$I$30:$I$140,"3A"))</f>
        <v>0</v>
      </c>
      <c r="H32" s="141">
        <f t="shared" si="2"/>
        <v>0</v>
      </c>
      <c r="I32" s="143">
        <f t="shared" si="3"/>
        <v>0</v>
      </c>
      <c r="J32" s="142">
        <f t="shared" si="4"/>
        <v>0</v>
      </c>
      <c r="K32" s="142">
        <f t="shared" si="5"/>
        <v>0</v>
      </c>
    </row>
    <row r="33" spans="2:11" x14ac:dyDescent="0.25">
      <c r="B33" s="155" t="str">
        <f>IF('zoznam partnerov'!B34&lt;&gt;"",TRANSPOSE('zoznam partnerov'!B34),"")</f>
        <v/>
      </c>
      <c r="C33" s="228" t="str">
        <f>IF('zoznam partnerov'!C34&lt;&gt;"",TRANSPOSE('zoznam partnerov'!C34),"")</f>
        <v/>
      </c>
      <c r="D33" s="152">
        <f>IF(C33="",0,SUMIFS('Oprávnené výdavky'!$U$30:$U$140,'Oprávnené výdavky'!$D$30:$D$140,C33,'Oprávnené výdavky'!$F$30:$F$140,"4.1",'Oprávnené výdavky'!$I$30:$I$140,"2A"))</f>
        <v>0</v>
      </c>
      <c r="E33" s="146">
        <f>IF(C33="",0,SUMIFS('Oprávnené výdavky'!$U$30:$U$140,'Oprávnené výdavky'!$D$30:$D$140,C33,'Oprávnené výdavky'!$F$30:$F$140,"4.2",'Oprávnené výdavky'!$I$30:$I$140,"3A"))</f>
        <v>0</v>
      </c>
      <c r="F33" s="154">
        <f>IF(C33="",0,SUMIFS('Oprávnené výdavky'!$U$30:$U$140,'Oprávnené výdavky'!$D$30:$D$140,C33,'Oprávnené výdavky'!$F$30:$F$140,"16.4",'Oprávnené výdavky'!$I$30:$I$140,"3A"))</f>
        <v>0</v>
      </c>
      <c r="H33" s="141">
        <f t="shared" si="2"/>
        <v>0</v>
      </c>
      <c r="I33" s="143">
        <f t="shared" si="3"/>
        <v>0</v>
      </c>
      <c r="J33" s="142">
        <f t="shared" si="4"/>
        <v>0</v>
      </c>
      <c r="K33" s="142">
        <f t="shared" si="5"/>
        <v>0</v>
      </c>
    </row>
    <row r="34" spans="2:11" x14ac:dyDescent="0.25">
      <c r="B34" s="155" t="str">
        <f>IF('zoznam partnerov'!B35&lt;&gt;"",TRANSPOSE('zoznam partnerov'!B35),"")</f>
        <v/>
      </c>
      <c r="C34" s="228" t="str">
        <f>IF('zoznam partnerov'!C35&lt;&gt;"",TRANSPOSE('zoznam partnerov'!C35),"")</f>
        <v/>
      </c>
      <c r="D34" s="152">
        <f>IF(C34="",0,SUMIFS('Oprávnené výdavky'!$U$30:$U$140,'Oprávnené výdavky'!$D$30:$D$140,C34,'Oprávnené výdavky'!$F$30:$F$140,"4.1",'Oprávnené výdavky'!$I$30:$I$140,"2A"))</f>
        <v>0</v>
      </c>
      <c r="E34" s="146">
        <f>IF(C34="",0,SUMIFS('Oprávnené výdavky'!$U$30:$U$140,'Oprávnené výdavky'!$D$30:$D$140,C34,'Oprávnené výdavky'!$F$30:$F$140,"4.2",'Oprávnené výdavky'!$I$30:$I$140,"3A"))</f>
        <v>0</v>
      </c>
      <c r="F34" s="154">
        <f>IF(C34="",0,SUMIFS('Oprávnené výdavky'!$U$30:$U$140,'Oprávnené výdavky'!$D$30:$D$140,C34,'Oprávnené výdavky'!$F$30:$F$140,"16.4",'Oprávnené výdavky'!$I$30:$I$140,"3A"))</f>
        <v>0</v>
      </c>
      <c r="H34" s="141">
        <f t="shared" si="2"/>
        <v>0</v>
      </c>
      <c r="I34" s="143">
        <f t="shared" si="3"/>
        <v>0</v>
      </c>
      <c r="J34" s="142">
        <f t="shared" si="4"/>
        <v>0</v>
      </c>
      <c r="K34" s="142">
        <f t="shared" si="5"/>
        <v>0</v>
      </c>
    </row>
    <row r="35" spans="2:11" x14ac:dyDescent="0.25">
      <c r="B35" s="155" t="str">
        <f>IF('zoznam partnerov'!B36&lt;&gt;"",TRANSPOSE('zoznam partnerov'!B36),"")</f>
        <v/>
      </c>
      <c r="C35" s="228" t="str">
        <f>IF('zoznam partnerov'!C36&lt;&gt;"",TRANSPOSE('zoznam partnerov'!C36),"")</f>
        <v/>
      </c>
      <c r="D35" s="152">
        <f>IF(C35="",0,SUMIFS('Oprávnené výdavky'!$U$30:$U$140,'Oprávnené výdavky'!$D$30:$D$140,C35,'Oprávnené výdavky'!$F$30:$F$140,"4.1",'Oprávnené výdavky'!$I$30:$I$140,"2A"))</f>
        <v>0</v>
      </c>
      <c r="E35" s="146">
        <f>IF(C35="",0,SUMIFS('Oprávnené výdavky'!$U$30:$U$140,'Oprávnené výdavky'!$D$30:$D$140,C35,'Oprávnené výdavky'!$F$30:$F$140,"4.2",'Oprávnené výdavky'!$I$30:$I$140,"3A"))</f>
        <v>0</v>
      </c>
      <c r="F35" s="154">
        <f>IF(C35="",0,SUMIFS('Oprávnené výdavky'!$U$30:$U$140,'Oprávnené výdavky'!$D$30:$D$140,C35,'Oprávnené výdavky'!$F$30:$F$140,"16.4",'Oprávnené výdavky'!$I$30:$I$140,"3A"))</f>
        <v>0</v>
      </c>
      <c r="H35" s="141">
        <f t="shared" si="2"/>
        <v>0</v>
      </c>
      <c r="I35" s="143">
        <f t="shared" si="3"/>
        <v>0</v>
      </c>
      <c r="J35" s="142">
        <f t="shared" si="4"/>
        <v>0</v>
      </c>
      <c r="K35" s="142">
        <f t="shared" si="5"/>
        <v>0</v>
      </c>
    </row>
    <row r="36" spans="2:11" x14ac:dyDescent="0.25">
      <c r="B36" s="155" t="str">
        <f>IF('zoznam partnerov'!B37&lt;&gt;"",TRANSPOSE('zoznam partnerov'!B37),"")</f>
        <v/>
      </c>
      <c r="C36" s="228" t="str">
        <f>IF('zoznam partnerov'!C37&lt;&gt;"",TRANSPOSE('zoznam partnerov'!C37),"")</f>
        <v/>
      </c>
      <c r="D36" s="152">
        <f>IF(C36="",0,SUMIFS('Oprávnené výdavky'!$U$30:$U$140,'Oprávnené výdavky'!$D$30:$D$140,C36,'Oprávnené výdavky'!$F$30:$F$140,"4.1",'Oprávnené výdavky'!$I$30:$I$140,"2A"))</f>
        <v>0</v>
      </c>
      <c r="E36" s="146">
        <f>IF(C36="",0,SUMIFS('Oprávnené výdavky'!$U$30:$U$140,'Oprávnené výdavky'!$D$30:$D$140,C36,'Oprávnené výdavky'!$F$30:$F$140,"4.2",'Oprávnené výdavky'!$I$30:$I$140,"3A"))</f>
        <v>0</v>
      </c>
      <c r="F36" s="154">
        <f>IF(C36="",0,SUMIFS('Oprávnené výdavky'!$U$30:$U$140,'Oprávnené výdavky'!$D$30:$D$140,C36,'Oprávnené výdavky'!$F$30:$F$140,"16.4",'Oprávnené výdavky'!$I$30:$I$140,"3A"))</f>
        <v>0</v>
      </c>
      <c r="H36" s="141">
        <f t="shared" si="2"/>
        <v>0</v>
      </c>
      <c r="I36" s="143">
        <f t="shared" si="3"/>
        <v>0</v>
      </c>
      <c r="J36" s="142">
        <f t="shared" si="4"/>
        <v>0</v>
      </c>
      <c r="K36" s="142">
        <f t="shared" si="5"/>
        <v>0</v>
      </c>
    </row>
    <row r="37" spans="2:11" x14ac:dyDescent="0.25">
      <c r="B37" s="155" t="str">
        <f>IF('zoznam partnerov'!B38&lt;&gt;"",TRANSPOSE('zoznam partnerov'!B38),"")</f>
        <v/>
      </c>
      <c r="C37" s="228" t="str">
        <f>IF('zoznam partnerov'!C38&lt;&gt;"",TRANSPOSE('zoznam partnerov'!C38),"")</f>
        <v/>
      </c>
      <c r="D37" s="152">
        <f>IF(C37="",0,SUMIFS('Oprávnené výdavky'!$U$30:$U$140,'Oprávnené výdavky'!$D$30:$D$140,C37,'Oprávnené výdavky'!$F$30:$F$140,"4.1",'Oprávnené výdavky'!$I$30:$I$140,"2A"))</f>
        <v>0</v>
      </c>
      <c r="E37" s="146">
        <f>IF(C37="",0,SUMIFS('Oprávnené výdavky'!$U$30:$U$140,'Oprávnené výdavky'!$D$30:$D$140,C37,'Oprávnené výdavky'!$F$30:$F$140,"4.2",'Oprávnené výdavky'!$I$30:$I$140,"3A"))</f>
        <v>0</v>
      </c>
      <c r="F37" s="154">
        <f>IF(C37="",0,SUMIFS('Oprávnené výdavky'!$U$30:$U$140,'Oprávnené výdavky'!$D$30:$D$140,C37,'Oprávnené výdavky'!$F$30:$F$140,"16.4",'Oprávnené výdavky'!$I$30:$I$140,"3A"))</f>
        <v>0</v>
      </c>
      <c r="H37" s="141">
        <f t="shared" si="2"/>
        <v>0</v>
      </c>
      <c r="I37" s="143">
        <f t="shared" si="3"/>
        <v>0</v>
      </c>
      <c r="J37" s="142">
        <f t="shared" si="4"/>
        <v>0</v>
      </c>
      <c r="K37" s="142">
        <f t="shared" si="5"/>
        <v>0</v>
      </c>
    </row>
    <row r="38" spans="2:11" x14ac:dyDescent="0.25">
      <c r="B38" s="155" t="str">
        <f>IF('zoznam partnerov'!B39&lt;&gt;"",TRANSPOSE('zoznam partnerov'!B39),"")</f>
        <v/>
      </c>
      <c r="C38" s="228" t="str">
        <f>IF('zoznam partnerov'!C39&lt;&gt;"",TRANSPOSE('zoznam partnerov'!C39),"")</f>
        <v/>
      </c>
      <c r="D38" s="152">
        <f>IF(C38="",0,SUMIFS('Oprávnené výdavky'!$U$30:$U$140,'Oprávnené výdavky'!$D$30:$D$140,C38,'Oprávnené výdavky'!$F$30:$F$140,"4.1",'Oprávnené výdavky'!$I$30:$I$140,"2A"))</f>
        <v>0</v>
      </c>
      <c r="E38" s="146">
        <f>IF(C38="",0,SUMIFS('Oprávnené výdavky'!$U$30:$U$140,'Oprávnené výdavky'!$D$30:$D$140,C38,'Oprávnené výdavky'!$F$30:$F$140,"4.2",'Oprávnené výdavky'!$I$30:$I$140,"3A"))</f>
        <v>0</v>
      </c>
      <c r="F38" s="154">
        <f>IF(C38="",0,SUMIFS('Oprávnené výdavky'!$U$30:$U$140,'Oprávnené výdavky'!$D$30:$D$140,C38,'Oprávnené výdavky'!$F$30:$F$140,"16.4",'Oprávnené výdavky'!$I$30:$I$140,"3A"))</f>
        <v>0</v>
      </c>
      <c r="H38" s="141">
        <f t="shared" si="2"/>
        <v>0</v>
      </c>
      <c r="I38" s="143">
        <f t="shared" si="3"/>
        <v>0</v>
      </c>
      <c r="J38" s="142">
        <f t="shared" si="4"/>
        <v>0</v>
      </c>
      <c r="K38" s="142">
        <f t="shared" si="5"/>
        <v>0</v>
      </c>
    </row>
    <row r="39" spans="2:11" x14ac:dyDescent="0.25">
      <c r="B39" s="155" t="str">
        <f>IF('zoznam partnerov'!B40&lt;&gt;"",TRANSPOSE('zoznam partnerov'!B40),"")</f>
        <v/>
      </c>
      <c r="C39" s="228" t="str">
        <f>IF('zoznam partnerov'!C40&lt;&gt;"",TRANSPOSE('zoznam partnerov'!C40),"")</f>
        <v/>
      </c>
      <c r="D39" s="152">
        <f>IF(C39="",0,SUMIFS('Oprávnené výdavky'!$U$30:$U$140,'Oprávnené výdavky'!$D$30:$D$140,C39,'Oprávnené výdavky'!$F$30:$F$140,"4.1",'Oprávnené výdavky'!$I$30:$I$140,"2A"))</f>
        <v>0</v>
      </c>
      <c r="E39" s="146">
        <f>IF(C39="",0,SUMIFS('Oprávnené výdavky'!$U$30:$U$140,'Oprávnené výdavky'!$D$30:$D$140,C39,'Oprávnené výdavky'!$F$30:$F$140,"4.2",'Oprávnené výdavky'!$I$30:$I$140,"3A"))</f>
        <v>0</v>
      </c>
      <c r="F39" s="154">
        <f>IF(C39="",0,SUMIFS('Oprávnené výdavky'!$U$30:$U$140,'Oprávnené výdavky'!$D$30:$D$140,C39,'Oprávnené výdavky'!$F$30:$F$140,"16.4",'Oprávnené výdavky'!$I$30:$I$140,"3A"))</f>
        <v>0</v>
      </c>
      <c r="H39" s="141">
        <f t="shared" si="2"/>
        <v>0</v>
      </c>
      <c r="I39" s="143">
        <f t="shared" si="3"/>
        <v>0</v>
      </c>
      <c r="J39" s="142">
        <f t="shared" si="4"/>
        <v>0</v>
      </c>
      <c r="K39" s="142">
        <f t="shared" si="5"/>
        <v>0</v>
      </c>
    </row>
    <row r="40" spans="2:11" x14ac:dyDescent="0.25">
      <c r="B40" s="155" t="str">
        <f>IF('zoznam partnerov'!B41&lt;&gt;"",TRANSPOSE('zoznam partnerov'!B41),"")</f>
        <v/>
      </c>
      <c r="C40" s="228" t="str">
        <f>IF('zoznam partnerov'!C41&lt;&gt;"",TRANSPOSE('zoznam partnerov'!C41),"")</f>
        <v/>
      </c>
      <c r="D40" s="152">
        <f>IF(C40="",0,SUMIFS('Oprávnené výdavky'!$U$30:$U$140,'Oprávnené výdavky'!$D$30:$D$140,C40,'Oprávnené výdavky'!$F$30:$F$140,"4.1",'Oprávnené výdavky'!$I$30:$I$140,"2A"))</f>
        <v>0</v>
      </c>
      <c r="E40" s="146">
        <f>IF(C40="",0,SUMIFS('Oprávnené výdavky'!$U$30:$U$140,'Oprávnené výdavky'!$D$30:$D$140,C40,'Oprávnené výdavky'!$F$30:$F$140,"4.2",'Oprávnené výdavky'!$I$30:$I$140,"3A"))</f>
        <v>0</v>
      </c>
      <c r="F40" s="154">
        <f>IF(C40="",0,SUMIFS('Oprávnené výdavky'!$U$30:$U$140,'Oprávnené výdavky'!$D$30:$D$140,C40,'Oprávnené výdavky'!$F$30:$F$140,"16.4",'Oprávnené výdavky'!$I$30:$I$140,"3A"))</f>
        <v>0</v>
      </c>
      <c r="H40" s="141">
        <f t="shared" ref="H40:H71" si="6">SUM(D40:D40)</f>
        <v>0</v>
      </c>
      <c r="I40" s="143">
        <f t="shared" ref="I40:I71" si="7">IF(AND(C40&lt;&gt;"",H40&gt;0),1,0)</f>
        <v>0</v>
      </c>
      <c r="J40" s="142">
        <f t="shared" ref="J40:J71" si="8">IF(AND(C40&lt;&gt;"",E40&gt;0),1,0)</f>
        <v>0</v>
      </c>
      <c r="K40" s="142">
        <f t="shared" ref="K40:K71" si="9">IF(AND(C40&lt;&gt;"",F40&gt;0),1,0)</f>
        <v>0</v>
      </c>
    </row>
    <row r="41" spans="2:11" x14ac:dyDescent="0.25">
      <c r="B41" s="155" t="str">
        <f>IF('zoznam partnerov'!B42&lt;&gt;"",TRANSPOSE('zoznam partnerov'!B42),"")</f>
        <v/>
      </c>
      <c r="C41" s="228" t="str">
        <f>IF('zoznam partnerov'!C42&lt;&gt;"",TRANSPOSE('zoznam partnerov'!C42),"")</f>
        <v/>
      </c>
      <c r="D41" s="152">
        <f>IF(C41="",0,SUMIFS('Oprávnené výdavky'!$U$30:$U$140,'Oprávnené výdavky'!$D$30:$D$140,C41,'Oprávnené výdavky'!$F$30:$F$140,"4.1",'Oprávnené výdavky'!$I$30:$I$140,"2A"))</f>
        <v>0</v>
      </c>
      <c r="E41" s="146">
        <f>IF(C41="",0,SUMIFS('Oprávnené výdavky'!$U$30:$U$140,'Oprávnené výdavky'!$D$30:$D$140,C41,'Oprávnené výdavky'!$F$30:$F$140,"4.2",'Oprávnené výdavky'!$I$30:$I$140,"3A"))</f>
        <v>0</v>
      </c>
      <c r="F41" s="154">
        <f>IF(C41="",0,SUMIFS('Oprávnené výdavky'!$U$30:$U$140,'Oprávnené výdavky'!$D$30:$D$140,C41,'Oprávnené výdavky'!$F$30:$F$140,"16.4",'Oprávnené výdavky'!$I$30:$I$140,"3A"))</f>
        <v>0</v>
      </c>
      <c r="H41" s="141">
        <f t="shared" si="6"/>
        <v>0</v>
      </c>
      <c r="I41" s="143">
        <f t="shared" si="7"/>
        <v>0</v>
      </c>
      <c r="J41" s="142">
        <f t="shared" si="8"/>
        <v>0</v>
      </c>
      <c r="K41" s="142">
        <f t="shared" si="9"/>
        <v>0</v>
      </c>
    </row>
    <row r="42" spans="2:11" x14ac:dyDescent="0.25">
      <c r="B42" s="155" t="str">
        <f>IF('zoznam partnerov'!B43&lt;&gt;"",TRANSPOSE('zoznam partnerov'!B43),"")</f>
        <v/>
      </c>
      <c r="C42" s="228" t="str">
        <f>IF('zoznam partnerov'!C43&lt;&gt;"",TRANSPOSE('zoznam partnerov'!C43),"")</f>
        <v/>
      </c>
      <c r="D42" s="152">
        <f>IF(C42="",0,SUMIFS('Oprávnené výdavky'!$U$30:$U$140,'Oprávnené výdavky'!$D$30:$D$140,C42,'Oprávnené výdavky'!$F$30:$F$140,"4.1",'Oprávnené výdavky'!$I$30:$I$140,"2A"))</f>
        <v>0</v>
      </c>
      <c r="E42" s="146">
        <f>IF(C42="",0,SUMIFS('Oprávnené výdavky'!$U$30:$U$140,'Oprávnené výdavky'!$D$30:$D$140,C42,'Oprávnené výdavky'!$F$30:$F$140,"4.2",'Oprávnené výdavky'!$I$30:$I$140,"3A"))</f>
        <v>0</v>
      </c>
      <c r="F42" s="154">
        <f>IF(C42="",0,SUMIFS('Oprávnené výdavky'!$U$30:$U$140,'Oprávnené výdavky'!$D$30:$D$140,C42,'Oprávnené výdavky'!$F$30:$F$140,"16.4",'Oprávnené výdavky'!$I$30:$I$140,"3A"))</f>
        <v>0</v>
      </c>
      <c r="H42" s="141">
        <f t="shared" si="6"/>
        <v>0</v>
      </c>
      <c r="I42" s="143">
        <f t="shared" si="7"/>
        <v>0</v>
      </c>
      <c r="J42" s="142">
        <f t="shared" si="8"/>
        <v>0</v>
      </c>
      <c r="K42" s="142">
        <f t="shared" si="9"/>
        <v>0</v>
      </c>
    </row>
    <row r="43" spans="2:11" x14ac:dyDescent="0.25">
      <c r="B43" s="155" t="str">
        <f>IF('zoznam partnerov'!B44&lt;&gt;"",TRANSPOSE('zoznam partnerov'!B44),"")</f>
        <v/>
      </c>
      <c r="C43" s="228" t="str">
        <f>IF('zoznam partnerov'!C44&lt;&gt;"",TRANSPOSE('zoznam partnerov'!C44),"")</f>
        <v/>
      </c>
      <c r="D43" s="152">
        <f>IF(C43="",0,SUMIFS('Oprávnené výdavky'!$U$30:$U$140,'Oprávnené výdavky'!$D$30:$D$140,C43,'Oprávnené výdavky'!$F$30:$F$140,"4.1",'Oprávnené výdavky'!$I$30:$I$140,"2A"))</f>
        <v>0</v>
      </c>
      <c r="E43" s="146">
        <f>IF(C43="",0,SUMIFS('Oprávnené výdavky'!$U$30:$U$140,'Oprávnené výdavky'!$D$30:$D$140,C43,'Oprávnené výdavky'!$F$30:$F$140,"4.2",'Oprávnené výdavky'!$I$30:$I$140,"3A"))</f>
        <v>0</v>
      </c>
      <c r="F43" s="154">
        <f>IF(C43="",0,SUMIFS('Oprávnené výdavky'!$U$30:$U$140,'Oprávnené výdavky'!$D$30:$D$140,C43,'Oprávnené výdavky'!$F$30:$F$140,"16.4",'Oprávnené výdavky'!$I$30:$I$140,"3A"))</f>
        <v>0</v>
      </c>
      <c r="H43" s="141">
        <f t="shared" si="6"/>
        <v>0</v>
      </c>
      <c r="I43" s="143">
        <f t="shared" si="7"/>
        <v>0</v>
      </c>
      <c r="J43" s="142">
        <f t="shared" si="8"/>
        <v>0</v>
      </c>
      <c r="K43" s="142">
        <f t="shared" si="9"/>
        <v>0</v>
      </c>
    </row>
    <row r="44" spans="2:11" x14ac:dyDescent="0.25">
      <c r="B44" s="155" t="str">
        <f>IF('zoznam partnerov'!B45&lt;&gt;"",TRANSPOSE('zoznam partnerov'!B45),"")</f>
        <v/>
      </c>
      <c r="C44" s="228" t="str">
        <f>IF('zoznam partnerov'!C45&lt;&gt;"",TRANSPOSE('zoznam partnerov'!C45),"")</f>
        <v/>
      </c>
      <c r="D44" s="152">
        <f>IF(C44="",0,SUMIFS('Oprávnené výdavky'!$U$30:$U$140,'Oprávnené výdavky'!$D$30:$D$140,C44,'Oprávnené výdavky'!$F$30:$F$140,"4.1",'Oprávnené výdavky'!$I$30:$I$140,"2A"))</f>
        <v>0</v>
      </c>
      <c r="E44" s="146">
        <f>IF(C44="",0,SUMIFS('Oprávnené výdavky'!$U$30:$U$140,'Oprávnené výdavky'!$D$30:$D$140,C44,'Oprávnené výdavky'!$F$30:$F$140,"4.2",'Oprávnené výdavky'!$I$30:$I$140,"3A"))</f>
        <v>0</v>
      </c>
      <c r="F44" s="154">
        <f>IF(C44="",0,SUMIFS('Oprávnené výdavky'!$U$30:$U$140,'Oprávnené výdavky'!$D$30:$D$140,C44,'Oprávnené výdavky'!$F$30:$F$140,"16.4",'Oprávnené výdavky'!$I$30:$I$140,"3A"))</f>
        <v>0</v>
      </c>
      <c r="H44" s="141">
        <f t="shared" si="6"/>
        <v>0</v>
      </c>
      <c r="I44" s="143">
        <f t="shared" si="7"/>
        <v>0</v>
      </c>
      <c r="J44" s="142">
        <f t="shared" si="8"/>
        <v>0</v>
      </c>
      <c r="K44" s="142">
        <f t="shared" si="9"/>
        <v>0</v>
      </c>
    </row>
    <row r="45" spans="2:11" x14ac:dyDescent="0.25">
      <c r="B45" s="155" t="str">
        <f>IF('zoznam partnerov'!B46&lt;&gt;"",TRANSPOSE('zoznam partnerov'!B46),"")</f>
        <v/>
      </c>
      <c r="C45" s="228" t="str">
        <f>IF('zoznam partnerov'!C46&lt;&gt;"",TRANSPOSE('zoznam partnerov'!C46),"")</f>
        <v/>
      </c>
      <c r="D45" s="152">
        <f>IF(C45="",0,SUMIFS('Oprávnené výdavky'!$U$30:$U$140,'Oprávnené výdavky'!$D$30:$D$140,C45,'Oprávnené výdavky'!$F$30:$F$140,"4.1",'Oprávnené výdavky'!$I$30:$I$140,"2A"))</f>
        <v>0</v>
      </c>
      <c r="E45" s="146">
        <f>IF(C45="",0,SUMIFS('Oprávnené výdavky'!$U$30:$U$140,'Oprávnené výdavky'!$D$30:$D$140,C45,'Oprávnené výdavky'!$F$30:$F$140,"4.2",'Oprávnené výdavky'!$I$30:$I$140,"3A"))</f>
        <v>0</v>
      </c>
      <c r="F45" s="154">
        <f>IF(C45="",0,SUMIFS('Oprávnené výdavky'!$U$30:$U$140,'Oprávnené výdavky'!$D$30:$D$140,C45,'Oprávnené výdavky'!$F$30:$F$140,"16.4",'Oprávnené výdavky'!$I$30:$I$140,"3A"))</f>
        <v>0</v>
      </c>
      <c r="H45" s="141">
        <f t="shared" si="6"/>
        <v>0</v>
      </c>
      <c r="I45" s="143">
        <f t="shared" si="7"/>
        <v>0</v>
      </c>
      <c r="J45" s="142">
        <f t="shared" si="8"/>
        <v>0</v>
      </c>
      <c r="K45" s="142">
        <f t="shared" si="9"/>
        <v>0</v>
      </c>
    </row>
    <row r="46" spans="2:11" x14ac:dyDescent="0.25">
      <c r="B46" s="155" t="str">
        <f>IF('zoznam partnerov'!B47&lt;&gt;"",TRANSPOSE('zoznam partnerov'!B47),"")</f>
        <v/>
      </c>
      <c r="C46" s="228" t="str">
        <f>IF('zoznam partnerov'!C47&lt;&gt;"",TRANSPOSE('zoznam partnerov'!C47),"")</f>
        <v/>
      </c>
      <c r="D46" s="152">
        <f>IF(C46="",0,SUMIFS('Oprávnené výdavky'!$U$30:$U$140,'Oprávnené výdavky'!$D$30:$D$140,C46,'Oprávnené výdavky'!$F$30:$F$140,"4.1",'Oprávnené výdavky'!$I$30:$I$140,"2A"))</f>
        <v>0</v>
      </c>
      <c r="E46" s="146">
        <f>IF(C46="",0,SUMIFS('Oprávnené výdavky'!$U$30:$U$140,'Oprávnené výdavky'!$D$30:$D$140,C46,'Oprávnené výdavky'!$F$30:$F$140,"4.2",'Oprávnené výdavky'!$I$30:$I$140,"3A"))</f>
        <v>0</v>
      </c>
      <c r="F46" s="154">
        <f>IF(C46="",0,SUMIFS('Oprávnené výdavky'!$U$30:$U$140,'Oprávnené výdavky'!$D$30:$D$140,C46,'Oprávnené výdavky'!$F$30:$F$140,"16.4",'Oprávnené výdavky'!$I$30:$I$140,"3A"))</f>
        <v>0</v>
      </c>
      <c r="H46" s="141">
        <f t="shared" si="6"/>
        <v>0</v>
      </c>
      <c r="I46" s="143">
        <f t="shared" si="7"/>
        <v>0</v>
      </c>
      <c r="J46" s="142">
        <f t="shared" si="8"/>
        <v>0</v>
      </c>
      <c r="K46" s="142">
        <f t="shared" si="9"/>
        <v>0</v>
      </c>
    </row>
    <row r="47" spans="2:11" x14ac:dyDescent="0.25">
      <c r="B47" s="155" t="str">
        <f>IF('zoznam partnerov'!B48&lt;&gt;"",TRANSPOSE('zoznam partnerov'!B48),"")</f>
        <v/>
      </c>
      <c r="C47" s="228" t="str">
        <f>IF('zoznam partnerov'!C48&lt;&gt;"",TRANSPOSE('zoznam partnerov'!C48),"")</f>
        <v/>
      </c>
      <c r="D47" s="152">
        <f>IF(C47="",0,SUMIFS('Oprávnené výdavky'!$U$30:$U$140,'Oprávnené výdavky'!$D$30:$D$140,C47,'Oprávnené výdavky'!$F$30:$F$140,"4.1",'Oprávnené výdavky'!$I$30:$I$140,"2A"))</f>
        <v>0</v>
      </c>
      <c r="E47" s="146">
        <f>IF(C47="",0,SUMIFS('Oprávnené výdavky'!$U$30:$U$140,'Oprávnené výdavky'!$D$30:$D$140,C47,'Oprávnené výdavky'!$F$30:$F$140,"4.2",'Oprávnené výdavky'!$I$30:$I$140,"3A"))</f>
        <v>0</v>
      </c>
      <c r="F47" s="154">
        <f>IF(C47="",0,SUMIFS('Oprávnené výdavky'!$U$30:$U$140,'Oprávnené výdavky'!$D$30:$D$140,C47,'Oprávnené výdavky'!$F$30:$F$140,"16.4",'Oprávnené výdavky'!$I$30:$I$140,"3A"))</f>
        <v>0</v>
      </c>
      <c r="H47" s="141">
        <f t="shared" si="6"/>
        <v>0</v>
      </c>
      <c r="I47" s="143">
        <f t="shared" si="7"/>
        <v>0</v>
      </c>
      <c r="J47" s="142">
        <f t="shared" si="8"/>
        <v>0</v>
      </c>
      <c r="K47" s="142">
        <f t="shared" si="9"/>
        <v>0</v>
      </c>
    </row>
    <row r="48" spans="2:11" x14ac:dyDescent="0.25">
      <c r="B48" s="155" t="str">
        <f>IF('zoznam partnerov'!B49&lt;&gt;"",TRANSPOSE('zoznam partnerov'!B49),"")</f>
        <v/>
      </c>
      <c r="C48" s="228" t="str">
        <f>IF('zoznam partnerov'!C49&lt;&gt;"",TRANSPOSE('zoznam partnerov'!C49),"")</f>
        <v/>
      </c>
      <c r="D48" s="152">
        <f>IF(C48="",0,SUMIFS('Oprávnené výdavky'!$U$30:$U$140,'Oprávnené výdavky'!$D$30:$D$140,C48,'Oprávnené výdavky'!$F$30:$F$140,"4.1",'Oprávnené výdavky'!$I$30:$I$140,"2A"))</f>
        <v>0</v>
      </c>
      <c r="E48" s="146">
        <f>IF(C48="",0,SUMIFS('Oprávnené výdavky'!$U$30:$U$140,'Oprávnené výdavky'!$D$30:$D$140,C48,'Oprávnené výdavky'!$F$30:$F$140,"4.2",'Oprávnené výdavky'!$I$30:$I$140,"3A"))</f>
        <v>0</v>
      </c>
      <c r="F48" s="154">
        <f>IF(C48="",0,SUMIFS('Oprávnené výdavky'!$U$30:$U$140,'Oprávnené výdavky'!$D$30:$D$140,C48,'Oprávnené výdavky'!$F$30:$F$140,"16.4",'Oprávnené výdavky'!$I$30:$I$140,"3A"))</f>
        <v>0</v>
      </c>
      <c r="H48" s="141">
        <f t="shared" si="6"/>
        <v>0</v>
      </c>
      <c r="I48" s="143">
        <f t="shared" si="7"/>
        <v>0</v>
      </c>
      <c r="J48" s="142">
        <f t="shared" si="8"/>
        <v>0</v>
      </c>
      <c r="K48" s="142">
        <f t="shared" si="9"/>
        <v>0</v>
      </c>
    </row>
    <row r="49" spans="2:11" x14ac:dyDescent="0.25">
      <c r="B49" s="155" t="str">
        <f>IF('zoznam partnerov'!B50&lt;&gt;"",TRANSPOSE('zoznam partnerov'!B50),"")</f>
        <v/>
      </c>
      <c r="C49" s="228" t="str">
        <f>IF('zoznam partnerov'!C50&lt;&gt;"",TRANSPOSE('zoznam partnerov'!C50),"")</f>
        <v/>
      </c>
      <c r="D49" s="152">
        <f>IF(C49="",0,SUMIFS('Oprávnené výdavky'!$U$30:$U$140,'Oprávnené výdavky'!$D$30:$D$140,C49,'Oprávnené výdavky'!$F$30:$F$140,"4.1",'Oprávnené výdavky'!$I$30:$I$140,"2A"))</f>
        <v>0</v>
      </c>
      <c r="E49" s="146">
        <f>IF(C49="",0,SUMIFS('Oprávnené výdavky'!$U$30:$U$140,'Oprávnené výdavky'!$D$30:$D$140,C49,'Oprávnené výdavky'!$F$30:$F$140,"4.2",'Oprávnené výdavky'!$I$30:$I$140,"3A"))</f>
        <v>0</v>
      </c>
      <c r="F49" s="154">
        <f>IF(C49="",0,SUMIFS('Oprávnené výdavky'!$U$30:$U$140,'Oprávnené výdavky'!$D$30:$D$140,C49,'Oprávnené výdavky'!$F$30:$F$140,"16.4",'Oprávnené výdavky'!$I$30:$I$140,"3A"))</f>
        <v>0</v>
      </c>
      <c r="H49" s="141">
        <f t="shared" si="6"/>
        <v>0</v>
      </c>
      <c r="I49" s="143">
        <f t="shared" si="7"/>
        <v>0</v>
      </c>
      <c r="J49" s="142">
        <f t="shared" si="8"/>
        <v>0</v>
      </c>
      <c r="K49" s="142">
        <f t="shared" si="9"/>
        <v>0</v>
      </c>
    </row>
    <row r="50" spans="2:11" x14ac:dyDescent="0.25">
      <c r="B50" s="155" t="str">
        <f>IF('zoznam partnerov'!B51&lt;&gt;"",TRANSPOSE('zoznam partnerov'!B51),"")</f>
        <v/>
      </c>
      <c r="C50" s="228" t="str">
        <f>IF('zoznam partnerov'!C51&lt;&gt;"",TRANSPOSE('zoznam partnerov'!C51),"")</f>
        <v/>
      </c>
      <c r="D50" s="152">
        <f>IF(C50="",0,SUMIFS('Oprávnené výdavky'!$U$30:$U$140,'Oprávnené výdavky'!$D$30:$D$140,C50,'Oprávnené výdavky'!$F$30:$F$140,"4.1",'Oprávnené výdavky'!$I$30:$I$140,"2A"))</f>
        <v>0</v>
      </c>
      <c r="E50" s="146">
        <f>IF(C50="",0,SUMIFS('Oprávnené výdavky'!$U$30:$U$140,'Oprávnené výdavky'!$D$30:$D$140,C50,'Oprávnené výdavky'!$F$30:$F$140,"4.2",'Oprávnené výdavky'!$I$30:$I$140,"3A"))</f>
        <v>0</v>
      </c>
      <c r="F50" s="154">
        <f>IF(C50="",0,SUMIFS('Oprávnené výdavky'!$U$30:$U$140,'Oprávnené výdavky'!$D$30:$D$140,C50,'Oprávnené výdavky'!$F$30:$F$140,"16.4",'Oprávnené výdavky'!$I$30:$I$140,"3A"))</f>
        <v>0</v>
      </c>
      <c r="H50" s="141">
        <f t="shared" si="6"/>
        <v>0</v>
      </c>
      <c r="I50" s="143">
        <f t="shared" si="7"/>
        <v>0</v>
      </c>
      <c r="J50" s="142">
        <f t="shared" si="8"/>
        <v>0</v>
      </c>
      <c r="K50" s="142">
        <f t="shared" si="9"/>
        <v>0</v>
      </c>
    </row>
    <row r="51" spans="2:11" x14ac:dyDescent="0.25">
      <c r="B51" s="155" t="str">
        <f>IF('zoznam partnerov'!B52&lt;&gt;"",TRANSPOSE('zoznam partnerov'!B52),"")</f>
        <v/>
      </c>
      <c r="C51" s="228" t="str">
        <f>IF('zoznam partnerov'!C52&lt;&gt;"",TRANSPOSE('zoznam partnerov'!C52),"")</f>
        <v/>
      </c>
      <c r="D51" s="152">
        <f>IF(C51="",0,SUMIFS('Oprávnené výdavky'!$U$30:$U$140,'Oprávnené výdavky'!$D$30:$D$140,C51,'Oprávnené výdavky'!$F$30:$F$140,"4.1",'Oprávnené výdavky'!$I$30:$I$140,"2A"))</f>
        <v>0</v>
      </c>
      <c r="E51" s="146">
        <f>IF(C51="",0,SUMIFS('Oprávnené výdavky'!$U$30:$U$140,'Oprávnené výdavky'!$D$30:$D$140,C51,'Oprávnené výdavky'!$F$30:$F$140,"4.2",'Oprávnené výdavky'!$I$30:$I$140,"3A"))</f>
        <v>0</v>
      </c>
      <c r="F51" s="154">
        <f>IF(C51="",0,SUMIFS('Oprávnené výdavky'!$U$30:$U$140,'Oprávnené výdavky'!$D$30:$D$140,C51,'Oprávnené výdavky'!$F$30:$F$140,"16.4",'Oprávnené výdavky'!$I$30:$I$140,"3A"))</f>
        <v>0</v>
      </c>
      <c r="H51" s="141">
        <f t="shared" si="6"/>
        <v>0</v>
      </c>
      <c r="I51" s="143">
        <f t="shared" si="7"/>
        <v>0</v>
      </c>
      <c r="J51" s="142">
        <f t="shared" si="8"/>
        <v>0</v>
      </c>
      <c r="K51" s="142">
        <f t="shared" si="9"/>
        <v>0</v>
      </c>
    </row>
    <row r="52" spans="2:11" x14ac:dyDescent="0.25">
      <c r="B52" s="155" t="str">
        <f>IF('zoznam partnerov'!B53&lt;&gt;"",TRANSPOSE('zoznam partnerov'!B53),"")</f>
        <v/>
      </c>
      <c r="C52" s="228" t="str">
        <f>IF('zoznam partnerov'!C53&lt;&gt;"",TRANSPOSE('zoznam partnerov'!C53),"")</f>
        <v/>
      </c>
      <c r="D52" s="152">
        <f>IF(C52="",0,SUMIFS('Oprávnené výdavky'!$U$30:$U$140,'Oprávnené výdavky'!$D$30:$D$140,C52,'Oprávnené výdavky'!$F$30:$F$140,"4.1",'Oprávnené výdavky'!$I$30:$I$140,"2A"))</f>
        <v>0</v>
      </c>
      <c r="E52" s="146">
        <f>IF(C52="",0,SUMIFS('Oprávnené výdavky'!$U$30:$U$140,'Oprávnené výdavky'!$D$30:$D$140,C52,'Oprávnené výdavky'!$F$30:$F$140,"4.2",'Oprávnené výdavky'!$I$30:$I$140,"3A"))</f>
        <v>0</v>
      </c>
      <c r="F52" s="154">
        <f>IF(C52="",0,SUMIFS('Oprávnené výdavky'!$U$30:$U$140,'Oprávnené výdavky'!$D$30:$D$140,C52,'Oprávnené výdavky'!$F$30:$F$140,"16.4",'Oprávnené výdavky'!$I$30:$I$140,"3A"))</f>
        <v>0</v>
      </c>
      <c r="H52" s="141">
        <f t="shared" si="6"/>
        <v>0</v>
      </c>
      <c r="I52" s="143">
        <f t="shared" si="7"/>
        <v>0</v>
      </c>
      <c r="J52" s="142">
        <f t="shared" si="8"/>
        <v>0</v>
      </c>
      <c r="K52" s="142">
        <f t="shared" si="9"/>
        <v>0</v>
      </c>
    </row>
    <row r="53" spans="2:11" x14ac:dyDescent="0.25">
      <c r="B53" s="155" t="str">
        <f>IF('zoznam partnerov'!B54&lt;&gt;"",TRANSPOSE('zoznam partnerov'!B54),"")</f>
        <v/>
      </c>
      <c r="C53" s="228" t="str">
        <f>IF('zoznam partnerov'!C54&lt;&gt;"",TRANSPOSE('zoznam partnerov'!C54),"")</f>
        <v/>
      </c>
      <c r="D53" s="152">
        <f>IF(C53="",0,SUMIFS('Oprávnené výdavky'!$U$30:$U$140,'Oprávnené výdavky'!$D$30:$D$140,C53,'Oprávnené výdavky'!$F$30:$F$140,"4.1",'Oprávnené výdavky'!$I$30:$I$140,"2A"))</f>
        <v>0</v>
      </c>
      <c r="E53" s="146">
        <f>IF(C53="",0,SUMIFS('Oprávnené výdavky'!$U$30:$U$140,'Oprávnené výdavky'!$D$30:$D$140,C53,'Oprávnené výdavky'!$F$30:$F$140,"4.2",'Oprávnené výdavky'!$I$30:$I$140,"3A"))</f>
        <v>0</v>
      </c>
      <c r="F53" s="154">
        <f>IF(C53="",0,SUMIFS('Oprávnené výdavky'!$U$30:$U$140,'Oprávnené výdavky'!$D$30:$D$140,C53,'Oprávnené výdavky'!$F$30:$F$140,"16.4",'Oprávnené výdavky'!$I$30:$I$140,"3A"))</f>
        <v>0</v>
      </c>
      <c r="H53" s="141">
        <f t="shared" si="6"/>
        <v>0</v>
      </c>
      <c r="I53" s="143">
        <f t="shared" si="7"/>
        <v>0</v>
      </c>
      <c r="J53" s="142">
        <f t="shared" si="8"/>
        <v>0</v>
      </c>
      <c r="K53" s="142">
        <f t="shared" si="9"/>
        <v>0</v>
      </c>
    </row>
    <row r="54" spans="2:11" x14ac:dyDescent="0.25">
      <c r="B54" s="155" t="str">
        <f>IF('zoznam partnerov'!B55&lt;&gt;"",TRANSPOSE('zoznam partnerov'!B55),"")</f>
        <v/>
      </c>
      <c r="C54" s="228" t="str">
        <f>IF('zoznam partnerov'!C55&lt;&gt;"",TRANSPOSE('zoznam partnerov'!C55),"")</f>
        <v/>
      </c>
      <c r="D54" s="152">
        <f>IF(C54="",0,SUMIFS('Oprávnené výdavky'!$U$30:$U$140,'Oprávnené výdavky'!$D$30:$D$140,C54,'Oprávnené výdavky'!$F$30:$F$140,"4.1",'Oprávnené výdavky'!$I$30:$I$140,"2A"))</f>
        <v>0</v>
      </c>
      <c r="E54" s="146">
        <f>IF(C54="",0,SUMIFS('Oprávnené výdavky'!$U$30:$U$140,'Oprávnené výdavky'!$D$30:$D$140,C54,'Oprávnené výdavky'!$F$30:$F$140,"4.2",'Oprávnené výdavky'!$I$30:$I$140,"3A"))</f>
        <v>0</v>
      </c>
      <c r="F54" s="154">
        <f>IF(C54="",0,SUMIFS('Oprávnené výdavky'!$U$30:$U$140,'Oprávnené výdavky'!$D$30:$D$140,C54,'Oprávnené výdavky'!$F$30:$F$140,"16.4",'Oprávnené výdavky'!$I$30:$I$140,"3A"))</f>
        <v>0</v>
      </c>
      <c r="H54" s="141">
        <f t="shared" si="6"/>
        <v>0</v>
      </c>
      <c r="I54" s="143">
        <f t="shared" si="7"/>
        <v>0</v>
      </c>
      <c r="J54" s="142">
        <f t="shared" si="8"/>
        <v>0</v>
      </c>
      <c r="K54" s="142">
        <f t="shared" si="9"/>
        <v>0</v>
      </c>
    </row>
    <row r="55" spans="2:11" x14ac:dyDescent="0.25">
      <c r="B55" s="155" t="str">
        <f>IF('zoznam partnerov'!B56&lt;&gt;"",TRANSPOSE('zoznam partnerov'!B56),"")</f>
        <v/>
      </c>
      <c r="C55" s="228" t="str">
        <f>IF('zoznam partnerov'!C56&lt;&gt;"",TRANSPOSE('zoznam partnerov'!C56),"")</f>
        <v/>
      </c>
      <c r="D55" s="152">
        <f>IF(C55="",0,SUMIFS('Oprávnené výdavky'!$U$30:$U$140,'Oprávnené výdavky'!$D$30:$D$140,C55,'Oprávnené výdavky'!$F$30:$F$140,"4.1",'Oprávnené výdavky'!$I$30:$I$140,"2A"))</f>
        <v>0</v>
      </c>
      <c r="E55" s="146">
        <f>IF(C55="",0,SUMIFS('Oprávnené výdavky'!$U$30:$U$140,'Oprávnené výdavky'!$D$30:$D$140,C55,'Oprávnené výdavky'!$F$30:$F$140,"4.2",'Oprávnené výdavky'!$I$30:$I$140,"3A"))</f>
        <v>0</v>
      </c>
      <c r="F55" s="154">
        <f>IF(C55="",0,SUMIFS('Oprávnené výdavky'!$U$30:$U$140,'Oprávnené výdavky'!$D$30:$D$140,C55,'Oprávnené výdavky'!$F$30:$F$140,"16.4",'Oprávnené výdavky'!$I$30:$I$140,"3A"))</f>
        <v>0</v>
      </c>
      <c r="H55" s="141">
        <f t="shared" si="6"/>
        <v>0</v>
      </c>
      <c r="I55" s="143">
        <f t="shared" si="7"/>
        <v>0</v>
      </c>
      <c r="J55" s="142">
        <f t="shared" si="8"/>
        <v>0</v>
      </c>
      <c r="K55" s="142">
        <f t="shared" si="9"/>
        <v>0</v>
      </c>
    </row>
    <row r="56" spans="2:11" x14ac:dyDescent="0.25">
      <c r="B56" s="155" t="str">
        <f>IF('zoznam partnerov'!B57&lt;&gt;"",TRANSPOSE('zoznam partnerov'!B57),"")</f>
        <v/>
      </c>
      <c r="C56" s="228" t="str">
        <f>IF('zoznam partnerov'!C57&lt;&gt;"",TRANSPOSE('zoznam partnerov'!C57),"")</f>
        <v/>
      </c>
      <c r="D56" s="152">
        <f>IF(C56="",0,SUMIFS('Oprávnené výdavky'!$U$30:$U$140,'Oprávnené výdavky'!$D$30:$D$140,C56,'Oprávnené výdavky'!$F$30:$F$140,"4.1",'Oprávnené výdavky'!$I$30:$I$140,"2A"))</f>
        <v>0</v>
      </c>
      <c r="E56" s="146">
        <f>IF(C56="",0,SUMIFS('Oprávnené výdavky'!$U$30:$U$140,'Oprávnené výdavky'!$D$30:$D$140,C56,'Oprávnené výdavky'!$F$30:$F$140,"4.2",'Oprávnené výdavky'!$I$30:$I$140,"3A"))</f>
        <v>0</v>
      </c>
      <c r="F56" s="154">
        <f>IF(C56="",0,SUMIFS('Oprávnené výdavky'!$U$30:$U$140,'Oprávnené výdavky'!$D$30:$D$140,C56,'Oprávnené výdavky'!$F$30:$F$140,"16.4",'Oprávnené výdavky'!$I$30:$I$140,"3A"))</f>
        <v>0</v>
      </c>
      <c r="H56" s="141">
        <f t="shared" si="6"/>
        <v>0</v>
      </c>
      <c r="I56" s="143">
        <f t="shared" si="7"/>
        <v>0</v>
      </c>
      <c r="J56" s="142">
        <f t="shared" si="8"/>
        <v>0</v>
      </c>
      <c r="K56" s="142">
        <f t="shared" si="9"/>
        <v>0</v>
      </c>
    </row>
    <row r="57" spans="2:11" x14ac:dyDescent="0.25">
      <c r="B57" s="155" t="str">
        <f>IF('zoznam partnerov'!B58&lt;&gt;"",TRANSPOSE('zoznam partnerov'!B58),"")</f>
        <v/>
      </c>
      <c r="C57" s="228" t="str">
        <f>IF('zoznam partnerov'!C58&lt;&gt;"",TRANSPOSE('zoznam partnerov'!C58),"")</f>
        <v/>
      </c>
      <c r="D57" s="152">
        <f>IF(C57="",0,SUMIFS('Oprávnené výdavky'!$U$30:$U$140,'Oprávnené výdavky'!$D$30:$D$140,C57,'Oprávnené výdavky'!$F$30:$F$140,"4.1",'Oprávnené výdavky'!$I$30:$I$140,"2A"))</f>
        <v>0</v>
      </c>
      <c r="E57" s="146">
        <f>IF(C57="",0,SUMIFS('Oprávnené výdavky'!$U$30:$U$140,'Oprávnené výdavky'!$D$30:$D$140,C57,'Oprávnené výdavky'!$F$30:$F$140,"4.2",'Oprávnené výdavky'!$I$30:$I$140,"3A"))</f>
        <v>0</v>
      </c>
      <c r="F57" s="154">
        <f>IF(C57="",0,SUMIFS('Oprávnené výdavky'!$U$30:$U$140,'Oprávnené výdavky'!$D$30:$D$140,C57,'Oprávnené výdavky'!$F$30:$F$140,"16.4",'Oprávnené výdavky'!$I$30:$I$140,"3A"))</f>
        <v>0</v>
      </c>
      <c r="H57" s="141">
        <f t="shared" si="6"/>
        <v>0</v>
      </c>
      <c r="I57" s="143">
        <f t="shared" si="7"/>
        <v>0</v>
      </c>
      <c r="J57" s="142">
        <f t="shared" si="8"/>
        <v>0</v>
      </c>
      <c r="K57" s="142">
        <f t="shared" si="9"/>
        <v>0</v>
      </c>
    </row>
    <row r="58" spans="2:11" x14ac:dyDescent="0.25">
      <c r="B58" s="155" t="str">
        <f>IF('zoznam partnerov'!B59&lt;&gt;"",TRANSPOSE('zoznam partnerov'!B59),"")</f>
        <v/>
      </c>
      <c r="C58" s="228" t="str">
        <f>IF('zoznam partnerov'!C59&lt;&gt;"",TRANSPOSE('zoznam partnerov'!C59),"")</f>
        <v/>
      </c>
      <c r="D58" s="152">
        <f>IF(C58="",0,SUMIFS('Oprávnené výdavky'!$U$30:$U$140,'Oprávnené výdavky'!$D$30:$D$140,C58,'Oprávnené výdavky'!$F$30:$F$140,"4.1",'Oprávnené výdavky'!$I$30:$I$140,"2A"))</f>
        <v>0</v>
      </c>
      <c r="E58" s="146">
        <f>IF(C58="",0,SUMIFS('Oprávnené výdavky'!$U$30:$U$140,'Oprávnené výdavky'!$D$30:$D$140,C58,'Oprávnené výdavky'!$F$30:$F$140,"4.2",'Oprávnené výdavky'!$I$30:$I$140,"3A"))</f>
        <v>0</v>
      </c>
      <c r="F58" s="154">
        <f>IF(C58="",0,SUMIFS('Oprávnené výdavky'!$U$30:$U$140,'Oprávnené výdavky'!$D$30:$D$140,C58,'Oprávnené výdavky'!$F$30:$F$140,"16.4",'Oprávnené výdavky'!$I$30:$I$140,"3A"))</f>
        <v>0</v>
      </c>
      <c r="H58" s="141">
        <f t="shared" si="6"/>
        <v>0</v>
      </c>
      <c r="I58" s="143">
        <f t="shared" si="7"/>
        <v>0</v>
      </c>
      <c r="J58" s="142">
        <f t="shared" si="8"/>
        <v>0</v>
      </c>
      <c r="K58" s="142">
        <f t="shared" si="9"/>
        <v>0</v>
      </c>
    </row>
    <row r="59" spans="2:11" x14ac:dyDescent="0.25">
      <c r="B59" s="155" t="str">
        <f>IF('zoznam partnerov'!B60&lt;&gt;"",TRANSPOSE('zoznam partnerov'!B60),"")</f>
        <v/>
      </c>
      <c r="C59" s="228" t="str">
        <f>IF('zoznam partnerov'!C60&lt;&gt;"",TRANSPOSE('zoznam partnerov'!C60),"")</f>
        <v/>
      </c>
      <c r="D59" s="152">
        <f>IF(C59="",0,SUMIFS('Oprávnené výdavky'!$U$30:$U$140,'Oprávnené výdavky'!$D$30:$D$140,C59,'Oprávnené výdavky'!$F$30:$F$140,"4.1",'Oprávnené výdavky'!$I$30:$I$140,"2A"))</f>
        <v>0</v>
      </c>
      <c r="E59" s="146">
        <f>IF(C59="",0,SUMIFS('Oprávnené výdavky'!$U$30:$U$140,'Oprávnené výdavky'!$D$30:$D$140,C59,'Oprávnené výdavky'!$F$30:$F$140,"4.2",'Oprávnené výdavky'!$I$30:$I$140,"3A"))</f>
        <v>0</v>
      </c>
      <c r="F59" s="154">
        <f>IF(C59="",0,SUMIFS('Oprávnené výdavky'!$U$30:$U$140,'Oprávnené výdavky'!$D$30:$D$140,C59,'Oprávnené výdavky'!$F$30:$F$140,"16.4",'Oprávnené výdavky'!$I$30:$I$140,"3A"))</f>
        <v>0</v>
      </c>
      <c r="H59" s="141">
        <f t="shared" si="6"/>
        <v>0</v>
      </c>
      <c r="I59" s="143">
        <f t="shared" si="7"/>
        <v>0</v>
      </c>
      <c r="J59" s="142">
        <f t="shared" si="8"/>
        <v>0</v>
      </c>
      <c r="K59" s="142">
        <f t="shared" si="9"/>
        <v>0</v>
      </c>
    </row>
    <row r="60" spans="2:11" x14ac:dyDescent="0.25">
      <c r="B60" s="155" t="str">
        <f>IF('zoznam partnerov'!B61&lt;&gt;"",TRANSPOSE('zoznam partnerov'!B61),"")</f>
        <v/>
      </c>
      <c r="C60" s="228" t="str">
        <f>IF('zoznam partnerov'!C61&lt;&gt;"",TRANSPOSE('zoznam partnerov'!C61),"")</f>
        <v/>
      </c>
      <c r="D60" s="152">
        <f>IF(C60="",0,SUMIFS('Oprávnené výdavky'!$U$30:$U$140,'Oprávnené výdavky'!$D$30:$D$140,C60,'Oprávnené výdavky'!$F$30:$F$140,"4.1",'Oprávnené výdavky'!$I$30:$I$140,"2A"))</f>
        <v>0</v>
      </c>
      <c r="E60" s="146">
        <f>IF(C60="",0,SUMIFS('Oprávnené výdavky'!$U$30:$U$140,'Oprávnené výdavky'!$D$30:$D$140,C60,'Oprávnené výdavky'!$F$30:$F$140,"4.2",'Oprávnené výdavky'!$I$30:$I$140,"3A"))</f>
        <v>0</v>
      </c>
      <c r="F60" s="154">
        <f>IF(C60="",0,SUMIFS('Oprávnené výdavky'!$U$30:$U$140,'Oprávnené výdavky'!$D$30:$D$140,C60,'Oprávnené výdavky'!$F$30:$F$140,"16.4",'Oprávnené výdavky'!$I$30:$I$140,"3A"))</f>
        <v>0</v>
      </c>
      <c r="H60" s="141">
        <f t="shared" si="6"/>
        <v>0</v>
      </c>
      <c r="I60" s="143">
        <f t="shared" si="7"/>
        <v>0</v>
      </c>
      <c r="J60" s="142">
        <f t="shared" si="8"/>
        <v>0</v>
      </c>
      <c r="K60" s="142">
        <f t="shared" si="9"/>
        <v>0</v>
      </c>
    </row>
    <row r="61" spans="2:11" x14ac:dyDescent="0.25">
      <c r="B61" s="155" t="str">
        <f>IF('zoznam partnerov'!B62&lt;&gt;"",TRANSPOSE('zoznam partnerov'!B62),"")</f>
        <v/>
      </c>
      <c r="C61" s="228" t="str">
        <f>IF('zoznam partnerov'!C62&lt;&gt;"",TRANSPOSE('zoznam partnerov'!C62),"")</f>
        <v/>
      </c>
      <c r="D61" s="152">
        <f>IF(C61="",0,SUMIFS('Oprávnené výdavky'!$U$30:$U$140,'Oprávnené výdavky'!$D$30:$D$140,C61,'Oprávnené výdavky'!$F$30:$F$140,"4.1",'Oprávnené výdavky'!$I$30:$I$140,"2A"))</f>
        <v>0</v>
      </c>
      <c r="E61" s="146">
        <f>IF(C61="",0,SUMIFS('Oprávnené výdavky'!$U$30:$U$140,'Oprávnené výdavky'!$D$30:$D$140,C61,'Oprávnené výdavky'!$F$30:$F$140,"4.2",'Oprávnené výdavky'!$I$30:$I$140,"3A"))</f>
        <v>0</v>
      </c>
      <c r="F61" s="154">
        <f>IF(C61="",0,SUMIFS('Oprávnené výdavky'!$U$30:$U$140,'Oprávnené výdavky'!$D$30:$D$140,C61,'Oprávnené výdavky'!$F$30:$F$140,"16.4",'Oprávnené výdavky'!$I$30:$I$140,"3A"))</f>
        <v>0</v>
      </c>
      <c r="H61" s="141">
        <f t="shared" si="6"/>
        <v>0</v>
      </c>
      <c r="I61" s="143">
        <f t="shared" si="7"/>
        <v>0</v>
      </c>
      <c r="J61" s="142">
        <f t="shared" si="8"/>
        <v>0</v>
      </c>
      <c r="K61" s="142">
        <f t="shared" si="9"/>
        <v>0</v>
      </c>
    </row>
    <row r="62" spans="2:11" x14ac:dyDescent="0.25">
      <c r="B62" s="155" t="str">
        <f>IF('zoznam partnerov'!B63&lt;&gt;"",TRANSPOSE('zoznam partnerov'!B63),"")</f>
        <v/>
      </c>
      <c r="C62" s="228" t="str">
        <f>IF('zoznam partnerov'!C63&lt;&gt;"",TRANSPOSE('zoznam partnerov'!C63),"")</f>
        <v/>
      </c>
      <c r="D62" s="152">
        <f>IF(C62="",0,SUMIFS('Oprávnené výdavky'!$U$30:$U$140,'Oprávnené výdavky'!$D$30:$D$140,C62,'Oprávnené výdavky'!$F$30:$F$140,"4.1",'Oprávnené výdavky'!$I$30:$I$140,"2A"))</f>
        <v>0</v>
      </c>
      <c r="E62" s="146">
        <f>IF(C62="",0,SUMIFS('Oprávnené výdavky'!$U$30:$U$140,'Oprávnené výdavky'!$D$30:$D$140,C62,'Oprávnené výdavky'!$F$30:$F$140,"4.2",'Oprávnené výdavky'!$I$30:$I$140,"3A"))</f>
        <v>0</v>
      </c>
      <c r="F62" s="154">
        <f>IF(C62="",0,SUMIFS('Oprávnené výdavky'!$U$30:$U$140,'Oprávnené výdavky'!$D$30:$D$140,C62,'Oprávnené výdavky'!$F$30:$F$140,"16.4",'Oprávnené výdavky'!$I$30:$I$140,"3A"))</f>
        <v>0</v>
      </c>
      <c r="H62" s="141">
        <f t="shared" si="6"/>
        <v>0</v>
      </c>
      <c r="I62" s="143">
        <f t="shared" si="7"/>
        <v>0</v>
      </c>
      <c r="J62" s="142">
        <f t="shared" si="8"/>
        <v>0</v>
      </c>
      <c r="K62" s="142">
        <f t="shared" si="9"/>
        <v>0</v>
      </c>
    </row>
    <row r="63" spans="2:11" x14ac:dyDescent="0.25">
      <c r="B63" s="155" t="str">
        <f>IF('zoznam partnerov'!B64&lt;&gt;"",TRANSPOSE('zoznam partnerov'!B64),"")</f>
        <v/>
      </c>
      <c r="C63" s="228" t="str">
        <f>IF('zoznam partnerov'!C64&lt;&gt;"",TRANSPOSE('zoznam partnerov'!C64),"")</f>
        <v/>
      </c>
      <c r="D63" s="152">
        <f>IF(C63="",0,SUMIFS('Oprávnené výdavky'!$U$30:$U$140,'Oprávnené výdavky'!$D$30:$D$140,C63,'Oprávnené výdavky'!$F$30:$F$140,"4.1",'Oprávnené výdavky'!$I$30:$I$140,"2A"))</f>
        <v>0</v>
      </c>
      <c r="E63" s="146">
        <f>IF(C63="",0,SUMIFS('Oprávnené výdavky'!$U$30:$U$140,'Oprávnené výdavky'!$D$30:$D$140,C63,'Oprávnené výdavky'!$F$30:$F$140,"4.2",'Oprávnené výdavky'!$I$30:$I$140,"3A"))</f>
        <v>0</v>
      </c>
      <c r="F63" s="154">
        <f>IF(C63="",0,SUMIFS('Oprávnené výdavky'!$U$30:$U$140,'Oprávnené výdavky'!$D$30:$D$140,C63,'Oprávnené výdavky'!$F$30:$F$140,"16.4",'Oprávnené výdavky'!$I$30:$I$140,"3A"))</f>
        <v>0</v>
      </c>
      <c r="H63" s="141">
        <f t="shared" si="6"/>
        <v>0</v>
      </c>
      <c r="I63" s="143">
        <f t="shared" si="7"/>
        <v>0</v>
      </c>
      <c r="J63" s="142">
        <f t="shared" si="8"/>
        <v>0</v>
      </c>
      <c r="K63" s="142">
        <f t="shared" si="9"/>
        <v>0</v>
      </c>
    </row>
    <row r="64" spans="2:11" x14ac:dyDescent="0.25">
      <c r="B64" s="155" t="str">
        <f>IF('zoznam partnerov'!B65&lt;&gt;"",TRANSPOSE('zoznam partnerov'!B65),"")</f>
        <v/>
      </c>
      <c r="C64" s="228" t="str">
        <f>IF('zoznam partnerov'!C65&lt;&gt;"",TRANSPOSE('zoznam partnerov'!C65),"")</f>
        <v/>
      </c>
      <c r="D64" s="152">
        <f>IF(C64="",0,SUMIFS('Oprávnené výdavky'!$U$30:$U$140,'Oprávnené výdavky'!$D$30:$D$140,C64,'Oprávnené výdavky'!$F$30:$F$140,"4.1",'Oprávnené výdavky'!$I$30:$I$140,"2A"))</f>
        <v>0</v>
      </c>
      <c r="E64" s="146">
        <f>IF(C64="",0,SUMIFS('Oprávnené výdavky'!$U$30:$U$140,'Oprávnené výdavky'!$D$30:$D$140,C64,'Oprávnené výdavky'!$F$30:$F$140,"4.2",'Oprávnené výdavky'!$I$30:$I$140,"3A"))</f>
        <v>0</v>
      </c>
      <c r="F64" s="154">
        <f>IF(C64="",0,SUMIFS('Oprávnené výdavky'!$U$30:$U$140,'Oprávnené výdavky'!$D$30:$D$140,C64,'Oprávnené výdavky'!$F$30:$F$140,"16.4",'Oprávnené výdavky'!$I$30:$I$140,"3A"))</f>
        <v>0</v>
      </c>
      <c r="H64" s="141">
        <f t="shared" si="6"/>
        <v>0</v>
      </c>
      <c r="I64" s="143">
        <f t="shared" si="7"/>
        <v>0</v>
      </c>
      <c r="J64" s="142">
        <f t="shared" si="8"/>
        <v>0</v>
      </c>
      <c r="K64" s="142">
        <f t="shared" si="9"/>
        <v>0</v>
      </c>
    </row>
    <row r="65" spans="2:11" x14ac:dyDescent="0.25">
      <c r="B65" s="155" t="str">
        <f>IF('zoznam partnerov'!B66&lt;&gt;"",TRANSPOSE('zoznam partnerov'!B66),"")</f>
        <v/>
      </c>
      <c r="C65" s="228" t="str">
        <f>IF('zoznam partnerov'!C66&lt;&gt;"",TRANSPOSE('zoznam partnerov'!C66),"")</f>
        <v/>
      </c>
      <c r="D65" s="152">
        <f>IF(C65="",0,SUMIFS('Oprávnené výdavky'!$U$30:$U$140,'Oprávnené výdavky'!$D$30:$D$140,C65,'Oprávnené výdavky'!$F$30:$F$140,"4.1",'Oprávnené výdavky'!$I$30:$I$140,"2A"))</f>
        <v>0</v>
      </c>
      <c r="E65" s="146">
        <f>IF(C65="",0,SUMIFS('Oprávnené výdavky'!$U$30:$U$140,'Oprávnené výdavky'!$D$30:$D$140,C65,'Oprávnené výdavky'!$F$30:$F$140,"4.2",'Oprávnené výdavky'!$I$30:$I$140,"3A"))</f>
        <v>0</v>
      </c>
      <c r="F65" s="154">
        <f>IF(C65="",0,SUMIFS('Oprávnené výdavky'!$U$30:$U$140,'Oprávnené výdavky'!$D$30:$D$140,C65,'Oprávnené výdavky'!$F$30:$F$140,"16.4",'Oprávnené výdavky'!$I$30:$I$140,"3A"))</f>
        <v>0</v>
      </c>
      <c r="H65" s="141">
        <f t="shared" si="6"/>
        <v>0</v>
      </c>
      <c r="I65" s="143">
        <f t="shared" si="7"/>
        <v>0</v>
      </c>
      <c r="J65" s="142">
        <f t="shared" si="8"/>
        <v>0</v>
      </c>
      <c r="K65" s="142">
        <f t="shared" si="9"/>
        <v>0</v>
      </c>
    </row>
    <row r="66" spans="2:11" x14ac:dyDescent="0.25">
      <c r="B66" s="155" t="str">
        <f>IF('zoznam partnerov'!B67&lt;&gt;"",TRANSPOSE('zoznam partnerov'!B67),"")</f>
        <v/>
      </c>
      <c r="C66" s="228" t="str">
        <f>IF('zoznam partnerov'!C67&lt;&gt;"",TRANSPOSE('zoznam partnerov'!C67),"")</f>
        <v/>
      </c>
      <c r="D66" s="152">
        <f>IF(C66="",0,SUMIFS('Oprávnené výdavky'!$U$30:$U$140,'Oprávnené výdavky'!$D$30:$D$140,C66,'Oprávnené výdavky'!$F$30:$F$140,"4.1",'Oprávnené výdavky'!$I$30:$I$140,"2A"))</f>
        <v>0</v>
      </c>
      <c r="E66" s="146">
        <f>IF(C66="",0,SUMIFS('Oprávnené výdavky'!$U$30:$U$140,'Oprávnené výdavky'!$D$30:$D$140,C66,'Oprávnené výdavky'!$F$30:$F$140,"4.2",'Oprávnené výdavky'!$I$30:$I$140,"3A"))</f>
        <v>0</v>
      </c>
      <c r="F66" s="154">
        <f>IF(C66="",0,SUMIFS('Oprávnené výdavky'!$U$30:$U$140,'Oprávnené výdavky'!$D$30:$D$140,C66,'Oprávnené výdavky'!$F$30:$F$140,"16.4",'Oprávnené výdavky'!$I$30:$I$140,"3A"))</f>
        <v>0</v>
      </c>
      <c r="H66" s="141">
        <f t="shared" si="6"/>
        <v>0</v>
      </c>
      <c r="I66" s="143">
        <f t="shared" si="7"/>
        <v>0</v>
      </c>
      <c r="J66" s="142">
        <f t="shared" si="8"/>
        <v>0</v>
      </c>
      <c r="K66" s="142">
        <f t="shared" si="9"/>
        <v>0</v>
      </c>
    </row>
    <row r="67" spans="2:11" x14ac:dyDescent="0.25">
      <c r="B67" s="155" t="str">
        <f>IF('zoznam partnerov'!B68&lt;&gt;"",TRANSPOSE('zoznam partnerov'!B68),"")</f>
        <v/>
      </c>
      <c r="C67" s="228" t="str">
        <f>IF('zoznam partnerov'!C68&lt;&gt;"",TRANSPOSE('zoznam partnerov'!C68),"")</f>
        <v/>
      </c>
      <c r="D67" s="152">
        <f>IF(C67="",0,SUMIFS('Oprávnené výdavky'!$U$30:$U$140,'Oprávnené výdavky'!$D$30:$D$140,C67,'Oprávnené výdavky'!$F$30:$F$140,"4.1",'Oprávnené výdavky'!$I$30:$I$140,"2A"))</f>
        <v>0</v>
      </c>
      <c r="E67" s="146">
        <f>IF(C67="",0,SUMIFS('Oprávnené výdavky'!$U$30:$U$140,'Oprávnené výdavky'!$D$30:$D$140,C67,'Oprávnené výdavky'!$F$30:$F$140,"4.2",'Oprávnené výdavky'!$I$30:$I$140,"3A"))</f>
        <v>0</v>
      </c>
      <c r="F67" s="154">
        <f>IF(C67="",0,SUMIFS('Oprávnené výdavky'!$U$30:$U$140,'Oprávnené výdavky'!$D$30:$D$140,C67,'Oprávnené výdavky'!$F$30:$F$140,"16.4",'Oprávnené výdavky'!$I$30:$I$140,"3A"))</f>
        <v>0</v>
      </c>
      <c r="H67" s="141">
        <f t="shared" si="6"/>
        <v>0</v>
      </c>
      <c r="I67" s="143">
        <f t="shared" si="7"/>
        <v>0</v>
      </c>
      <c r="J67" s="142">
        <f t="shared" si="8"/>
        <v>0</v>
      </c>
      <c r="K67" s="142">
        <f t="shared" si="9"/>
        <v>0</v>
      </c>
    </row>
    <row r="68" spans="2:11" x14ac:dyDescent="0.25">
      <c r="B68" s="155" t="str">
        <f>IF('zoznam partnerov'!B69&lt;&gt;"",TRANSPOSE('zoznam partnerov'!B69),"")</f>
        <v/>
      </c>
      <c r="C68" s="228" t="str">
        <f>IF('zoznam partnerov'!C69&lt;&gt;"",TRANSPOSE('zoznam partnerov'!C69),"")</f>
        <v/>
      </c>
      <c r="D68" s="152">
        <f>IF(C68="",0,SUMIFS('Oprávnené výdavky'!$U$30:$U$140,'Oprávnené výdavky'!$D$30:$D$140,C68,'Oprávnené výdavky'!$F$30:$F$140,"4.1",'Oprávnené výdavky'!$I$30:$I$140,"2A"))</f>
        <v>0</v>
      </c>
      <c r="E68" s="146">
        <f>IF(C68="",0,SUMIFS('Oprávnené výdavky'!$U$30:$U$140,'Oprávnené výdavky'!$D$30:$D$140,C68,'Oprávnené výdavky'!$F$30:$F$140,"4.2",'Oprávnené výdavky'!$I$30:$I$140,"3A"))</f>
        <v>0</v>
      </c>
      <c r="F68" s="154">
        <f>IF(C68="",0,SUMIFS('Oprávnené výdavky'!$U$30:$U$140,'Oprávnené výdavky'!$D$30:$D$140,C68,'Oprávnené výdavky'!$F$30:$F$140,"16.4",'Oprávnené výdavky'!$I$30:$I$140,"3A"))</f>
        <v>0</v>
      </c>
      <c r="H68" s="141">
        <f t="shared" si="6"/>
        <v>0</v>
      </c>
      <c r="I68" s="143">
        <f t="shared" si="7"/>
        <v>0</v>
      </c>
      <c r="J68" s="142">
        <f t="shared" si="8"/>
        <v>0</v>
      </c>
      <c r="K68" s="142">
        <f t="shared" si="9"/>
        <v>0</v>
      </c>
    </row>
    <row r="69" spans="2:11" x14ac:dyDescent="0.25">
      <c r="B69" s="155" t="str">
        <f>IF('zoznam partnerov'!B70&lt;&gt;"",TRANSPOSE('zoznam partnerov'!B70),"")</f>
        <v/>
      </c>
      <c r="C69" s="228" t="str">
        <f>IF('zoznam partnerov'!C70&lt;&gt;"",TRANSPOSE('zoznam partnerov'!C70),"")</f>
        <v/>
      </c>
      <c r="D69" s="152">
        <f>IF(C69="",0,SUMIFS('Oprávnené výdavky'!$U$30:$U$140,'Oprávnené výdavky'!$D$30:$D$140,C69,'Oprávnené výdavky'!$F$30:$F$140,"4.1",'Oprávnené výdavky'!$I$30:$I$140,"2A"))</f>
        <v>0</v>
      </c>
      <c r="E69" s="146">
        <f>IF(C69="",0,SUMIFS('Oprávnené výdavky'!$U$30:$U$140,'Oprávnené výdavky'!$D$30:$D$140,C69,'Oprávnené výdavky'!$F$30:$F$140,"4.2",'Oprávnené výdavky'!$I$30:$I$140,"3A"))</f>
        <v>0</v>
      </c>
      <c r="F69" s="154">
        <f>IF(C69="",0,SUMIFS('Oprávnené výdavky'!$U$30:$U$140,'Oprávnené výdavky'!$D$30:$D$140,C69,'Oprávnené výdavky'!$F$30:$F$140,"16.4",'Oprávnené výdavky'!$I$30:$I$140,"3A"))</f>
        <v>0</v>
      </c>
      <c r="H69" s="141">
        <f t="shared" si="6"/>
        <v>0</v>
      </c>
      <c r="I69" s="143">
        <f t="shared" si="7"/>
        <v>0</v>
      </c>
      <c r="J69" s="142">
        <f t="shared" si="8"/>
        <v>0</v>
      </c>
      <c r="K69" s="142">
        <f t="shared" si="9"/>
        <v>0</v>
      </c>
    </row>
    <row r="70" spans="2:11" x14ac:dyDescent="0.25">
      <c r="B70" s="155" t="str">
        <f>IF('zoznam partnerov'!B71&lt;&gt;"",TRANSPOSE('zoznam partnerov'!B71),"")</f>
        <v/>
      </c>
      <c r="C70" s="228" t="str">
        <f>IF('zoznam partnerov'!C71&lt;&gt;"",TRANSPOSE('zoznam partnerov'!C71),"")</f>
        <v/>
      </c>
      <c r="D70" s="152">
        <f>IF(C70="",0,SUMIFS('Oprávnené výdavky'!$U$30:$U$140,'Oprávnené výdavky'!$D$30:$D$140,C70,'Oprávnené výdavky'!$F$30:$F$140,"4.1",'Oprávnené výdavky'!$I$30:$I$140,"2A"))</f>
        <v>0</v>
      </c>
      <c r="E70" s="146">
        <f>IF(C70="",0,SUMIFS('Oprávnené výdavky'!$U$30:$U$140,'Oprávnené výdavky'!$D$30:$D$140,C70,'Oprávnené výdavky'!$F$30:$F$140,"4.2",'Oprávnené výdavky'!$I$30:$I$140,"3A"))</f>
        <v>0</v>
      </c>
      <c r="F70" s="154">
        <f>IF(C70="",0,SUMIFS('Oprávnené výdavky'!$U$30:$U$140,'Oprávnené výdavky'!$D$30:$D$140,C70,'Oprávnené výdavky'!$F$30:$F$140,"16.4",'Oprávnené výdavky'!$I$30:$I$140,"3A"))</f>
        <v>0</v>
      </c>
      <c r="H70" s="141">
        <f t="shared" si="6"/>
        <v>0</v>
      </c>
      <c r="I70" s="143">
        <f t="shared" si="7"/>
        <v>0</v>
      </c>
      <c r="J70" s="142">
        <f t="shared" si="8"/>
        <v>0</v>
      </c>
      <c r="K70" s="142">
        <f t="shared" si="9"/>
        <v>0</v>
      </c>
    </row>
    <row r="71" spans="2:11" x14ac:dyDescent="0.25">
      <c r="B71" s="155" t="str">
        <f>IF('zoznam partnerov'!B72&lt;&gt;"",TRANSPOSE('zoznam partnerov'!B72),"")</f>
        <v/>
      </c>
      <c r="C71" s="228" t="str">
        <f>IF('zoznam partnerov'!C72&lt;&gt;"",TRANSPOSE('zoznam partnerov'!C72),"")</f>
        <v/>
      </c>
      <c r="D71" s="152">
        <f>IF(C71="",0,SUMIFS('Oprávnené výdavky'!$U$30:$U$140,'Oprávnené výdavky'!$D$30:$D$140,C71,'Oprávnené výdavky'!$F$30:$F$140,"4.1",'Oprávnené výdavky'!$I$30:$I$140,"2A"))</f>
        <v>0</v>
      </c>
      <c r="E71" s="146">
        <f>IF(C71="",0,SUMIFS('Oprávnené výdavky'!$U$30:$U$140,'Oprávnené výdavky'!$D$30:$D$140,C71,'Oprávnené výdavky'!$F$30:$F$140,"4.2",'Oprávnené výdavky'!$I$30:$I$140,"3A"))</f>
        <v>0</v>
      </c>
      <c r="F71" s="154">
        <f>IF(C71="",0,SUMIFS('Oprávnené výdavky'!$U$30:$U$140,'Oprávnené výdavky'!$D$30:$D$140,C71,'Oprávnené výdavky'!$F$30:$F$140,"16.4",'Oprávnené výdavky'!$I$30:$I$140,"3A"))</f>
        <v>0</v>
      </c>
      <c r="H71" s="141">
        <f t="shared" si="6"/>
        <v>0</v>
      </c>
      <c r="I71" s="143">
        <f t="shared" si="7"/>
        <v>0</v>
      </c>
      <c r="J71" s="142">
        <f t="shared" si="8"/>
        <v>0</v>
      </c>
      <c r="K71" s="142">
        <f t="shared" si="9"/>
        <v>0</v>
      </c>
    </row>
    <row r="72" spans="2:11" x14ac:dyDescent="0.25">
      <c r="B72" s="155" t="str">
        <f>IF('zoznam partnerov'!B73&lt;&gt;"",TRANSPOSE('zoznam partnerov'!B73),"")</f>
        <v/>
      </c>
      <c r="C72" s="228" t="str">
        <f>IF('zoznam partnerov'!C73&lt;&gt;"",TRANSPOSE('zoznam partnerov'!C73),"")</f>
        <v/>
      </c>
      <c r="D72" s="152">
        <f>IF(C72="",0,SUMIFS('Oprávnené výdavky'!$U$30:$U$140,'Oprávnené výdavky'!$D$30:$D$140,C72,'Oprávnené výdavky'!$F$30:$F$140,"4.1",'Oprávnené výdavky'!$I$30:$I$140,"2A"))</f>
        <v>0</v>
      </c>
      <c r="E72" s="146">
        <f>IF(C72="",0,SUMIFS('Oprávnené výdavky'!$U$30:$U$140,'Oprávnené výdavky'!$D$30:$D$140,C72,'Oprávnené výdavky'!$F$30:$F$140,"4.2",'Oprávnené výdavky'!$I$30:$I$140,"3A"))</f>
        <v>0</v>
      </c>
      <c r="F72" s="154">
        <f>IF(C72="",0,SUMIFS('Oprávnené výdavky'!$U$30:$U$140,'Oprávnené výdavky'!$D$30:$D$140,C72,'Oprávnené výdavky'!$F$30:$F$140,"16.4",'Oprávnené výdavky'!$I$30:$I$140,"3A"))</f>
        <v>0</v>
      </c>
      <c r="H72" s="141">
        <f t="shared" ref="H72:H77" si="10">SUM(D72:D72)</f>
        <v>0</v>
      </c>
      <c r="I72" s="143">
        <f t="shared" ref="I72:I77" si="11">IF(AND(C72&lt;&gt;"",H72&gt;0),1,0)</f>
        <v>0</v>
      </c>
      <c r="J72" s="142">
        <f t="shared" ref="J72:J77" si="12">IF(AND(C72&lt;&gt;"",E72&gt;0),1,0)</f>
        <v>0</v>
      </c>
      <c r="K72" s="142">
        <f t="shared" ref="K72:K77" si="13">IF(AND(C72&lt;&gt;"",F72&gt;0),1,0)</f>
        <v>0</v>
      </c>
    </row>
    <row r="73" spans="2:11" x14ac:dyDescent="0.25">
      <c r="B73" s="155" t="str">
        <f>IF('zoznam partnerov'!B74&lt;&gt;"",TRANSPOSE('zoznam partnerov'!B74),"")</f>
        <v/>
      </c>
      <c r="C73" s="228" t="str">
        <f>IF('zoznam partnerov'!C74&lt;&gt;"",TRANSPOSE('zoznam partnerov'!C74),"")</f>
        <v/>
      </c>
      <c r="D73" s="152">
        <f>IF(C73="",0,SUMIFS('Oprávnené výdavky'!$U$30:$U$140,'Oprávnené výdavky'!$D$30:$D$140,C73,'Oprávnené výdavky'!$F$30:$F$140,"4.1",'Oprávnené výdavky'!$I$30:$I$140,"2A"))</f>
        <v>0</v>
      </c>
      <c r="E73" s="146">
        <f>IF(C73="",0,SUMIFS('Oprávnené výdavky'!$U$30:$U$140,'Oprávnené výdavky'!$D$30:$D$140,C73,'Oprávnené výdavky'!$F$30:$F$140,"4.2",'Oprávnené výdavky'!$I$30:$I$140,"3A"))</f>
        <v>0</v>
      </c>
      <c r="F73" s="154">
        <f>IF(C73="",0,SUMIFS('Oprávnené výdavky'!$U$30:$U$140,'Oprávnené výdavky'!$D$30:$D$140,C73,'Oprávnené výdavky'!$F$30:$F$140,"16.4",'Oprávnené výdavky'!$I$30:$I$140,"3A"))</f>
        <v>0</v>
      </c>
      <c r="H73" s="141">
        <f t="shared" si="10"/>
        <v>0</v>
      </c>
      <c r="I73" s="143">
        <f t="shared" si="11"/>
        <v>0</v>
      </c>
      <c r="J73" s="142">
        <f t="shared" si="12"/>
        <v>0</v>
      </c>
      <c r="K73" s="142">
        <f t="shared" si="13"/>
        <v>0</v>
      </c>
    </row>
    <row r="74" spans="2:11" x14ac:dyDescent="0.25">
      <c r="B74" s="155" t="str">
        <f>IF('zoznam partnerov'!B75&lt;&gt;"",TRANSPOSE('zoznam partnerov'!B75),"")</f>
        <v/>
      </c>
      <c r="C74" s="228" t="str">
        <f>IF('zoznam partnerov'!C75&lt;&gt;"",TRANSPOSE('zoznam partnerov'!C75),"")</f>
        <v/>
      </c>
      <c r="D74" s="152">
        <f>IF(C74="",0,SUMIFS('Oprávnené výdavky'!$U$30:$U$140,'Oprávnené výdavky'!$D$30:$D$140,C74,'Oprávnené výdavky'!$F$30:$F$140,"4.1",'Oprávnené výdavky'!$I$30:$I$140,"2A"))</f>
        <v>0</v>
      </c>
      <c r="E74" s="146">
        <f>IF(C74="",0,SUMIFS('Oprávnené výdavky'!$U$30:$U$140,'Oprávnené výdavky'!$D$30:$D$140,C74,'Oprávnené výdavky'!$F$30:$F$140,"4.2",'Oprávnené výdavky'!$I$30:$I$140,"3A"))</f>
        <v>0</v>
      </c>
      <c r="F74" s="154">
        <f>IF(C74="",0,SUMIFS('Oprávnené výdavky'!$U$30:$U$140,'Oprávnené výdavky'!$D$30:$D$140,C74,'Oprávnené výdavky'!$F$30:$F$140,"16.4",'Oprávnené výdavky'!$I$30:$I$140,"3A"))</f>
        <v>0</v>
      </c>
      <c r="H74" s="141">
        <f t="shared" si="10"/>
        <v>0</v>
      </c>
      <c r="I74" s="143">
        <f t="shared" si="11"/>
        <v>0</v>
      </c>
      <c r="J74" s="142">
        <f t="shared" si="12"/>
        <v>0</v>
      </c>
      <c r="K74" s="142">
        <f t="shared" si="13"/>
        <v>0</v>
      </c>
    </row>
    <row r="75" spans="2:11" x14ac:dyDescent="0.25">
      <c r="B75" s="155" t="str">
        <f>IF('zoznam partnerov'!B76&lt;&gt;"",TRANSPOSE('zoznam partnerov'!B76),"")</f>
        <v/>
      </c>
      <c r="C75" s="228" t="str">
        <f>IF('zoznam partnerov'!C76&lt;&gt;"",TRANSPOSE('zoznam partnerov'!C76),"")</f>
        <v/>
      </c>
      <c r="D75" s="152">
        <f>IF(C75="",0,SUMIFS('Oprávnené výdavky'!$U$30:$U$140,'Oprávnené výdavky'!$D$30:$D$140,C75,'Oprávnené výdavky'!$F$30:$F$140,"4.1",'Oprávnené výdavky'!$I$30:$I$140,"2A"))</f>
        <v>0</v>
      </c>
      <c r="E75" s="146">
        <f>IF(C75="",0,SUMIFS('Oprávnené výdavky'!$U$30:$U$140,'Oprávnené výdavky'!$D$30:$D$140,C75,'Oprávnené výdavky'!$F$30:$F$140,"4.2",'Oprávnené výdavky'!$I$30:$I$140,"3A"))</f>
        <v>0</v>
      </c>
      <c r="F75" s="154">
        <f>IF(C75="",0,SUMIFS('Oprávnené výdavky'!$U$30:$U$140,'Oprávnené výdavky'!$D$30:$D$140,C75,'Oprávnené výdavky'!$F$30:$F$140,"16.4",'Oprávnené výdavky'!$I$30:$I$140,"3A"))</f>
        <v>0</v>
      </c>
      <c r="H75" s="141">
        <f t="shared" si="10"/>
        <v>0</v>
      </c>
      <c r="I75" s="143">
        <f t="shared" si="11"/>
        <v>0</v>
      </c>
      <c r="J75" s="142">
        <f t="shared" si="12"/>
        <v>0</v>
      </c>
      <c r="K75" s="142">
        <f t="shared" si="13"/>
        <v>0</v>
      </c>
    </row>
    <row r="76" spans="2:11" x14ac:dyDescent="0.25">
      <c r="B76" s="155" t="str">
        <f>IF('zoznam partnerov'!B77&lt;&gt;"",TRANSPOSE('zoznam partnerov'!B77),"")</f>
        <v/>
      </c>
      <c r="C76" s="228" t="str">
        <f>IF('zoznam partnerov'!C77&lt;&gt;"",TRANSPOSE('zoznam partnerov'!C77),"")</f>
        <v/>
      </c>
      <c r="D76" s="152">
        <f>IF(C76="",0,SUMIFS('Oprávnené výdavky'!$U$30:$U$140,'Oprávnené výdavky'!$D$30:$D$140,C76,'Oprávnené výdavky'!$F$30:$F$140,"4.1",'Oprávnené výdavky'!$I$30:$I$140,"2A"))</f>
        <v>0</v>
      </c>
      <c r="E76" s="146">
        <f>IF(C76="",0,SUMIFS('Oprávnené výdavky'!$U$30:$U$140,'Oprávnené výdavky'!$D$30:$D$140,C76,'Oprávnené výdavky'!$F$30:$F$140,"4.2",'Oprávnené výdavky'!$I$30:$I$140,"3A"))</f>
        <v>0</v>
      </c>
      <c r="F76" s="154">
        <f>IF(C76="",0,SUMIFS('Oprávnené výdavky'!$U$30:$U$140,'Oprávnené výdavky'!$D$30:$D$140,C76,'Oprávnené výdavky'!$F$30:$F$140,"16.4",'Oprávnené výdavky'!$I$30:$I$140,"3A"))</f>
        <v>0</v>
      </c>
      <c r="H76" s="141">
        <f t="shared" si="10"/>
        <v>0</v>
      </c>
      <c r="I76" s="143">
        <f t="shared" si="11"/>
        <v>0</v>
      </c>
      <c r="J76" s="142">
        <f t="shared" si="12"/>
        <v>0</v>
      </c>
      <c r="K76" s="142">
        <f t="shared" si="13"/>
        <v>0</v>
      </c>
    </row>
    <row r="77" spans="2:11" ht="15.75" thickBot="1" x14ac:dyDescent="0.3">
      <c r="B77" s="156" t="str">
        <f>IF('zoznam partnerov'!B78&lt;&gt;"",TRANSPOSE('zoznam partnerov'!B78),"")</f>
        <v/>
      </c>
      <c r="C77" s="228" t="str">
        <f>IF('zoznam partnerov'!C78&lt;&gt;"",TRANSPOSE('zoznam partnerov'!C78),"")</f>
        <v/>
      </c>
      <c r="D77" s="152">
        <f>IF(C77="",0,SUMIFS('Oprávnené výdavky'!$U$30:$U$140,'Oprávnené výdavky'!$D$30:$D$140,C77,'Oprávnené výdavky'!$F$30:$F$140,"4.1",'Oprávnené výdavky'!$I$30:$I$140,"2A"))</f>
        <v>0</v>
      </c>
      <c r="E77" s="146">
        <f>IF(C77="",0,SUMIFS('Oprávnené výdavky'!$U$30:$U$140,'Oprávnené výdavky'!$D$30:$D$140,C77,'Oprávnené výdavky'!$F$30:$F$140,"4.2",'Oprávnené výdavky'!$I$30:$I$140,"3A"))</f>
        <v>0</v>
      </c>
      <c r="F77" s="154">
        <f>IF(C77="",0,SUMIFS('Oprávnené výdavky'!$U$30:$U$140,'Oprávnené výdavky'!$D$30:$D$140,C77,'Oprávnené výdavky'!$F$30:$F$140,"16.4",'Oprávnené výdavky'!$I$30:$I$140,"3A"))</f>
        <v>0</v>
      </c>
      <c r="H77" s="141">
        <f t="shared" si="10"/>
        <v>0</v>
      </c>
      <c r="I77" s="143">
        <f t="shared" si="11"/>
        <v>0</v>
      </c>
      <c r="J77" s="142">
        <f t="shared" si="12"/>
        <v>0</v>
      </c>
      <c r="K77" s="142">
        <f t="shared" si="13"/>
        <v>0</v>
      </c>
    </row>
  </sheetData>
  <sheetProtection algorithmName="SHA-512" hashValue="mtD1jJzqkh9iwDI5xcK5MJeshx54xb+PGWywwTdRBZpIFF+VxsHml1jDqVMxs3DCXgQJ2I5iNHslyWd07qq3aw==" saltValue="Okh6b6K78fpfPG99aXwBQw==" spinCount="100000" sheet="1" objects="1" scenarios="1"/>
  <mergeCells count="2">
    <mergeCell ref="B6:B7"/>
    <mergeCell ref="C6:C7"/>
  </mergeCells>
  <printOptions horizontalCentered="1"/>
  <pageMargins left="0.19685039370078741" right="0.19685039370078741" top="0.78740157480314965" bottom="0.78740157480314965" header="0.31496062992125984" footer="0.31496062992125984"/>
  <pageSetup paperSize="9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/>
  <dimension ref="A1:N17"/>
  <sheetViews>
    <sheetView zoomScale="120" zoomScaleNormal="120" workbookViewId="0">
      <selection activeCell="E48" sqref="E48"/>
    </sheetView>
  </sheetViews>
  <sheetFormatPr defaultRowHeight="12" x14ac:dyDescent="0.2"/>
  <cols>
    <col min="1" max="1" width="9.140625" style="1"/>
    <col min="2" max="13" width="10.7109375" style="1" customWidth="1"/>
    <col min="14" max="14" width="15.140625" style="1" customWidth="1"/>
    <col min="15" max="16384" width="9.140625" style="1"/>
  </cols>
  <sheetData>
    <row r="1" spans="1:14" x14ac:dyDescent="0.2">
      <c r="A1" s="1" t="s">
        <v>36</v>
      </c>
    </row>
    <row r="2" spans="1:14" x14ac:dyDescent="0.2">
      <c r="A2" s="20" t="s">
        <v>34</v>
      </c>
    </row>
    <row r="6" spans="1:14" ht="12.75" thickBot="1" x14ac:dyDescent="0.25"/>
    <row r="7" spans="1:14" ht="24.95" customHeight="1" x14ac:dyDescent="0.2">
      <c r="A7" s="349" t="s">
        <v>16</v>
      </c>
      <c r="B7" s="348" t="s">
        <v>20</v>
      </c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51" t="s">
        <v>33</v>
      </c>
    </row>
    <row r="8" spans="1:14" ht="24.95" customHeight="1" thickBot="1" x14ac:dyDescent="0.25">
      <c r="A8" s="350"/>
      <c r="B8" s="45" t="s">
        <v>21</v>
      </c>
      <c r="C8" s="45" t="s">
        <v>22</v>
      </c>
      <c r="D8" s="45" t="s">
        <v>23</v>
      </c>
      <c r="E8" s="45" t="s">
        <v>24</v>
      </c>
      <c r="F8" s="45" t="s">
        <v>25</v>
      </c>
      <c r="G8" s="45" t="s">
        <v>26</v>
      </c>
      <c r="H8" s="45" t="s">
        <v>27</v>
      </c>
      <c r="I8" s="45" t="s">
        <v>28</v>
      </c>
      <c r="J8" s="45" t="s">
        <v>29</v>
      </c>
      <c r="K8" s="45" t="s">
        <v>30</v>
      </c>
      <c r="L8" s="45" t="s">
        <v>31</v>
      </c>
      <c r="M8" s="45" t="s">
        <v>32</v>
      </c>
      <c r="N8" s="352"/>
    </row>
    <row r="9" spans="1:14" ht="24.95" customHeight="1" x14ac:dyDescent="0.2">
      <c r="A9" s="40" t="str">
        <f>IF(OR('Oprávnené výdavky'!M11="",'Oprávnené výdavky'!M11="vyberte rok"),"",'Oprávnené výdavky'!M11)</f>
        <v/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41">
        <f t="shared" ref="N9:N14" si="0">SUM(B9:M9)</f>
        <v>0</v>
      </c>
    </row>
    <row r="10" spans="1:14" ht="24.95" customHeight="1" x14ac:dyDescent="0.2">
      <c r="A10" s="40" t="str">
        <f>IF(A9="","",'Oprávnené výdavky'!N11)</f>
        <v/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41">
        <f t="shared" si="0"/>
        <v>0</v>
      </c>
    </row>
    <row r="11" spans="1:14" ht="24.95" customHeight="1" x14ac:dyDescent="0.2">
      <c r="A11" s="40" t="str">
        <f>IF(A9="","",'Oprávnené výdavky'!O11)</f>
        <v/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41">
        <f t="shared" si="0"/>
        <v>0</v>
      </c>
    </row>
    <row r="12" spans="1:14" ht="24.95" customHeight="1" x14ac:dyDescent="0.2">
      <c r="A12" s="40" t="str">
        <f>IF(A9="","",'Oprávnené výdavky'!P11)</f>
        <v/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41">
        <f t="shared" si="0"/>
        <v>0</v>
      </c>
    </row>
    <row r="13" spans="1:14" ht="24.95" customHeight="1" x14ac:dyDescent="0.2">
      <c r="A13" s="40" t="str">
        <f>IF(A9="","",'Oprávnené výdavky'!Q11)</f>
        <v/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41">
        <f t="shared" si="0"/>
        <v>0</v>
      </c>
    </row>
    <row r="14" spans="1:14" ht="24.95" customHeight="1" thickBot="1" x14ac:dyDescent="0.25">
      <c r="A14" s="42" t="s">
        <v>8</v>
      </c>
      <c r="B14" s="43">
        <f t="shared" ref="B14:M14" si="1">SUM(B9:B13)</f>
        <v>0</v>
      </c>
      <c r="C14" s="43">
        <f t="shared" si="1"/>
        <v>0</v>
      </c>
      <c r="D14" s="43">
        <f t="shared" si="1"/>
        <v>0</v>
      </c>
      <c r="E14" s="43">
        <f t="shared" si="1"/>
        <v>0</v>
      </c>
      <c r="F14" s="43">
        <f t="shared" si="1"/>
        <v>0</v>
      </c>
      <c r="G14" s="43">
        <f t="shared" si="1"/>
        <v>0</v>
      </c>
      <c r="H14" s="43">
        <f t="shared" si="1"/>
        <v>0</v>
      </c>
      <c r="I14" s="43">
        <f t="shared" si="1"/>
        <v>0</v>
      </c>
      <c r="J14" s="43">
        <f t="shared" si="1"/>
        <v>0</v>
      </c>
      <c r="K14" s="43">
        <f t="shared" si="1"/>
        <v>0</v>
      </c>
      <c r="L14" s="43">
        <f t="shared" si="1"/>
        <v>0</v>
      </c>
      <c r="M14" s="43">
        <f t="shared" si="1"/>
        <v>0</v>
      </c>
      <c r="N14" s="44">
        <f t="shared" si="0"/>
        <v>0</v>
      </c>
    </row>
    <row r="15" spans="1:14" ht="24.95" customHeight="1" x14ac:dyDescent="0.2"/>
    <row r="16" spans="1:14" ht="24.95" customHeight="1" x14ac:dyDescent="0.2"/>
    <row r="17" ht="24.95" customHeight="1" x14ac:dyDescent="0.2"/>
  </sheetData>
  <sheetProtection algorithmName="SHA-512" hashValue="ExMQ0Z9TrX2+Gfb/ulhPITNjtyU1lODePR6nvcHyLbPlLthHaxHTQM945mJ5G3m17/G/rAslVxM7qPg4sPSN9w==" saltValue="FGqTqUpA2of09Ftcp7eVKw==" spinCount="100000" sheet="1" objects="1" scenarios="1"/>
  <mergeCells count="3">
    <mergeCell ref="B7:M7"/>
    <mergeCell ref="A7:A8"/>
    <mergeCell ref="N7:N8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landscape" r:id="rId1"/>
  <ignoredErrors>
    <ignoredError sqref="N9:N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>
    <pageSetUpPr fitToPage="1"/>
  </sheetPr>
  <dimension ref="A1:CF89"/>
  <sheetViews>
    <sheetView zoomScale="80" zoomScaleNormal="8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Q26" sqref="Q26"/>
    </sheetView>
  </sheetViews>
  <sheetFormatPr defaultRowHeight="12" x14ac:dyDescent="0.2"/>
  <cols>
    <col min="1" max="1" width="12" style="1" customWidth="1"/>
    <col min="2" max="24" width="13.140625" style="1" customWidth="1"/>
    <col min="25" max="25" width="10.140625" style="1" customWidth="1"/>
    <col min="26" max="26" width="11.140625" style="1" bestFit="1" customWidth="1"/>
    <col min="27" max="27" width="8.7109375" style="1" bestFit="1" customWidth="1"/>
    <col min="28" max="28" width="9.28515625" style="1" bestFit="1" customWidth="1"/>
    <col min="29" max="29" width="10.5703125" style="1" bestFit="1" customWidth="1"/>
    <col min="30" max="41" width="13.140625" style="1" customWidth="1"/>
    <col min="42" max="43" width="12" style="1" bestFit="1" customWidth="1"/>
    <col min="44" max="45" width="12.85546875" style="1" bestFit="1" customWidth="1"/>
    <col min="46" max="46" width="13.140625" style="1" customWidth="1"/>
    <col min="47" max="47" width="9.140625" style="1" customWidth="1"/>
    <col min="48" max="48" width="42.42578125" style="1" hidden="1" customWidth="1"/>
    <col min="49" max="50" width="42.28515625" style="1" hidden="1" customWidth="1"/>
    <col min="51" max="52" width="42.85546875" style="1" hidden="1" customWidth="1"/>
    <col min="53" max="57" width="42.28515625" style="1" hidden="1" customWidth="1"/>
    <col min="58" max="58" width="43.140625" style="1" hidden="1" customWidth="1"/>
    <col min="59" max="59" width="16.140625" style="1" hidden="1" customWidth="1"/>
    <col min="60" max="60" width="9.140625" style="1" hidden="1" customWidth="1"/>
    <col min="61" max="71" width="11.28515625" style="1" hidden="1" customWidth="1"/>
    <col min="72" max="84" width="9.140625" style="1" hidden="1" customWidth="1"/>
    <col min="85" max="94" width="9.140625" style="1" customWidth="1"/>
    <col min="95" max="16384" width="9.140625" style="1"/>
  </cols>
  <sheetData>
    <row r="1" spans="1:84" x14ac:dyDescent="0.2">
      <c r="A1" s="1" t="s">
        <v>35</v>
      </c>
      <c r="F1" s="291" t="str">
        <f>IF(SUM(AV8:AX8)&gt;=1,"u žiadateľov v červeno označených bunkách hodnota oprávnených výdavkov presahuje maximum pre podopatrenie 4.1","")</f>
        <v/>
      </c>
      <c r="G1" s="291"/>
      <c r="H1" s="291"/>
      <c r="I1" s="291"/>
      <c r="J1" s="291"/>
      <c r="K1" s="291"/>
      <c r="L1" s="291"/>
      <c r="M1" s="291"/>
      <c r="N1" s="373" t="str">
        <f>IF(BJ2=0,"",IF(BK2&lt;0.1,"výška žiadaného príspevku pre podopatrenie 4.1 nedosahuje 10% žiadaného NFP integrovaného projektu",IF(BK2&gt;0.185,"výška žiadaného príspevku pre podopatrenie 4.1 presahuje 18,5% žiadaného NFP integrovaného projektu","")))</f>
        <v/>
      </c>
      <c r="O1" s="373"/>
      <c r="P1" s="373"/>
      <c r="Q1" s="373"/>
      <c r="R1" s="373"/>
      <c r="S1" s="373"/>
      <c r="T1" s="373"/>
      <c r="U1" s="373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V1" s="1" t="s">
        <v>62</v>
      </c>
      <c r="AX1" s="1">
        <v>10000</v>
      </c>
      <c r="BA1" s="102">
        <v>400000</v>
      </c>
      <c r="BC1" s="1" t="s">
        <v>78</v>
      </c>
      <c r="BD1" s="176">
        <f>SUM(AH79:AL79)</f>
        <v>0</v>
      </c>
      <c r="BE1" s="258">
        <f>IF(OR(BD1=0,BD3=0),0,BD1/BD3)</f>
        <v>0</v>
      </c>
      <c r="BF1" s="176">
        <f>IF(BE1&gt;0.3,BD2/70*30,TRANSPOSE(BD1))</f>
        <v>0</v>
      </c>
      <c r="BG1" s="1" t="s">
        <v>81</v>
      </c>
      <c r="BI1" s="1" t="s">
        <v>426</v>
      </c>
      <c r="BJ1" s="169">
        <f>SUM(AH79:AK79)</f>
        <v>0</v>
      </c>
      <c r="BK1" s="259">
        <f>IF(OR(BJ1=0,BJ4=0),0,BJ1/BJ4)</f>
        <v>0</v>
      </c>
    </row>
    <row r="2" spans="1:84" x14ac:dyDescent="0.2">
      <c r="A2" s="21" t="s">
        <v>15</v>
      </c>
      <c r="B2" s="21"/>
      <c r="C2" s="21"/>
      <c r="D2" s="21"/>
      <c r="E2" s="21"/>
      <c r="F2" s="291" t="str">
        <f>IF(SUM(BA8)&gt;=1,"u žiadateľov v červeno označených bunkách hodnota oprávnených výdavkov presahuje maximum pre podopatrenie 4.2","")</f>
        <v/>
      </c>
      <c r="G2" s="291"/>
      <c r="H2" s="291"/>
      <c r="I2" s="291"/>
      <c r="J2" s="291"/>
      <c r="K2" s="291"/>
      <c r="L2" s="291"/>
      <c r="M2" s="291"/>
      <c r="N2" s="291" t="str">
        <f>IF(SUM(AY8:AZ8)&gt;=1,"u žiadateľov v červeno označených bunkách hodnota oprávnených výdavkov nedosahuje minimum pre podopatrenie 4.1","")</f>
        <v/>
      </c>
      <c r="O2" s="291"/>
      <c r="P2" s="291"/>
      <c r="Q2" s="291"/>
      <c r="R2" s="291"/>
      <c r="S2" s="291"/>
      <c r="T2" s="291"/>
      <c r="U2" s="291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V2" s="1" t="s">
        <v>424</v>
      </c>
      <c r="AX2" s="1">
        <v>10000</v>
      </c>
      <c r="BA2" s="102">
        <v>400000</v>
      </c>
      <c r="BC2" s="1" t="s">
        <v>79</v>
      </c>
      <c r="BD2" s="176">
        <f>SUM(J79:N79,B79:C79)</f>
        <v>0</v>
      </c>
      <c r="BE2" s="257">
        <f>IF(OR(BD2=0,BD3=0),0,BD2/BD3)</f>
        <v>0</v>
      </c>
      <c r="BF2" s="176">
        <f>IF(BD2="","",TRANSPOSE(BD2))</f>
        <v>0</v>
      </c>
      <c r="BG2" s="169">
        <f>BD1-BF1</f>
        <v>0</v>
      </c>
      <c r="BI2" s="1" t="s">
        <v>427</v>
      </c>
      <c r="BJ2" s="169">
        <f>SUM(D79:E79)</f>
        <v>0</v>
      </c>
      <c r="BK2" s="259">
        <f>IF(OR(BJ2=0,BJ4=0),0,BJ2/BJ4)</f>
        <v>0</v>
      </c>
    </row>
    <row r="3" spans="1:84" x14ac:dyDescent="0.2">
      <c r="A3" s="1" t="s">
        <v>17</v>
      </c>
      <c r="F3" s="291" t="str">
        <f>IF(SUM(BD8)&gt;=1,"u žiadateľov v červeno označených bunkách hodnota oprávnených výdavkov presahuje maximum pre podopatrenie 16.4","")</f>
        <v/>
      </c>
      <c r="G3" s="291"/>
      <c r="H3" s="291"/>
      <c r="I3" s="291"/>
      <c r="J3" s="291"/>
      <c r="K3" s="291"/>
      <c r="L3" s="291"/>
      <c r="M3" s="291"/>
      <c r="N3" s="291" t="str">
        <f>IF(SUM(BB8)&gt;=1,"u žiadateľov v červeno označených bunkách hodnota oprávnených výdavkov nedosahuje minimum pre podopatrenie 4.2","")</f>
        <v/>
      </c>
      <c r="O3" s="291"/>
      <c r="P3" s="291"/>
      <c r="Q3" s="291"/>
      <c r="R3" s="291"/>
      <c r="S3" s="291"/>
      <c r="T3" s="291"/>
      <c r="U3" s="291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V3" s="1" t="s">
        <v>64</v>
      </c>
      <c r="AX3" s="1">
        <v>10000</v>
      </c>
      <c r="BA3" s="102">
        <v>2000000</v>
      </c>
      <c r="BC3" s="1" t="s">
        <v>80</v>
      </c>
      <c r="BD3" s="176">
        <f>TRANSPOSE(AT79)</f>
        <v>0</v>
      </c>
      <c r="BE3" s="177">
        <f>SUM(BE1:BE2)</f>
        <v>0</v>
      </c>
      <c r="BF3" s="176">
        <f>SUM(BF1:BF2)</f>
        <v>0</v>
      </c>
      <c r="BI3" s="1" t="s">
        <v>428</v>
      </c>
      <c r="BJ3" s="169">
        <f>SUM(O79:S79)</f>
        <v>0</v>
      </c>
      <c r="BK3" s="259">
        <f>IF(OR(BJ3=0,BJ4=0),0,BJ3/BJ4)</f>
        <v>0</v>
      </c>
    </row>
    <row r="4" spans="1:84" x14ac:dyDescent="0.2">
      <c r="F4" s="291" t="str">
        <f>IF(BJ3=0,"",IF(BK1&lt;0.12,"výška žiadaného príspevku pre podopatrenie 16.4 nedosahuje 12% žiadaného NFP integrovaného projektu",""))</f>
        <v/>
      </c>
      <c r="G4" s="291"/>
      <c r="H4" s="291"/>
      <c r="I4" s="291"/>
      <c r="J4" s="291"/>
      <c r="K4" s="291"/>
      <c r="L4" s="291"/>
      <c r="M4" s="291"/>
      <c r="N4" s="271" t="str">
        <f>IF(SUM(BE8)&gt;=1,"u žiadateľov v červeno označených bunkách hodnota oprávnených výdavkov nedosahuje minimum pre podopatrenie 16.4","")</f>
        <v/>
      </c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V4" s="1" t="s">
        <v>423</v>
      </c>
      <c r="BA4" s="102">
        <v>2000000</v>
      </c>
      <c r="BB4" s="102">
        <v>400000</v>
      </c>
      <c r="BD4" s="176">
        <v>2250000</v>
      </c>
      <c r="BI4" s="1" t="s">
        <v>429</v>
      </c>
      <c r="BJ4" s="169">
        <f>SUM(BJ1:BJ3)</f>
        <v>0</v>
      </c>
      <c r="BK4" s="259">
        <f>SUM(BK1:BK3)</f>
        <v>0</v>
      </c>
    </row>
    <row r="5" spans="1:84" ht="12.75" thickBot="1" x14ac:dyDescent="0.25">
      <c r="A5" s="355" t="str">
        <f>IF(SUM(BI9:BS78)&gt;0,"zadajte výšku žiadaného príspevku do žlto vyznačených buniek","")</f>
        <v/>
      </c>
      <c r="B5" s="355"/>
      <c r="C5" s="355"/>
      <c r="D5" s="355"/>
      <c r="F5" s="372" t="str">
        <f>IF(SUM(BT9:CD78)&gt;0,"u žiadateľov vo fialovo označených bunkách je požadované % vyššie ako maximálne pre príslušné podopatrenie a región","")</f>
        <v/>
      </c>
      <c r="G5" s="372"/>
      <c r="H5" s="372"/>
      <c r="I5" s="372"/>
      <c r="J5" s="372"/>
      <c r="K5" s="372"/>
      <c r="L5" s="372"/>
      <c r="M5" s="372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V5" s="1" t="s">
        <v>66</v>
      </c>
      <c r="BA5" s="102">
        <v>250000</v>
      </c>
    </row>
    <row r="6" spans="1:84" ht="17.25" customHeight="1" thickBot="1" x14ac:dyDescent="0.25">
      <c r="A6" s="364" t="s">
        <v>60</v>
      </c>
      <c r="B6" s="357" t="s">
        <v>69</v>
      </c>
      <c r="C6" s="358"/>
      <c r="D6" s="358"/>
      <c r="E6" s="358"/>
      <c r="F6" s="358"/>
      <c r="G6" s="358"/>
      <c r="H6" s="358"/>
      <c r="I6" s="359"/>
      <c r="J6" s="357" t="s">
        <v>68</v>
      </c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9"/>
      <c r="AD6" s="370" t="s">
        <v>70</v>
      </c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61" t="s">
        <v>61</v>
      </c>
      <c r="AV6" s="1" t="s">
        <v>425</v>
      </c>
      <c r="BA6" s="102">
        <v>200000</v>
      </c>
    </row>
    <row r="7" spans="1:84" ht="17.25" customHeight="1" thickBot="1" x14ac:dyDescent="0.25">
      <c r="A7" s="365"/>
      <c r="B7" s="357" t="s">
        <v>17</v>
      </c>
      <c r="C7" s="359"/>
      <c r="D7" s="357" t="s">
        <v>18</v>
      </c>
      <c r="E7" s="359"/>
      <c r="F7" s="357" t="s">
        <v>19</v>
      </c>
      <c r="G7" s="359"/>
      <c r="H7" s="357" t="s">
        <v>37</v>
      </c>
      <c r="I7" s="359"/>
      <c r="J7" s="357" t="s">
        <v>17</v>
      </c>
      <c r="K7" s="358"/>
      <c r="L7" s="358"/>
      <c r="M7" s="358"/>
      <c r="N7" s="359"/>
      <c r="O7" s="357" t="s">
        <v>18</v>
      </c>
      <c r="P7" s="358"/>
      <c r="Q7" s="358"/>
      <c r="R7" s="358"/>
      <c r="S7" s="359"/>
      <c r="T7" s="357" t="s">
        <v>19</v>
      </c>
      <c r="U7" s="358"/>
      <c r="V7" s="358"/>
      <c r="W7" s="358"/>
      <c r="X7" s="359"/>
      <c r="Y7" s="357" t="s">
        <v>37</v>
      </c>
      <c r="Z7" s="358"/>
      <c r="AA7" s="358"/>
      <c r="AB7" s="358"/>
      <c r="AC7" s="359"/>
      <c r="AD7" s="357" t="s">
        <v>17</v>
      </c>
      <c r="AE7" s="358"/>
      <c r="AF7" s="358"/>
      <c r="AG7" s="359"/>
      <c r="AH7" s="357" t="s">
        <v>18</v>
      </c>
      <c r="AI7" s="358"/>
      <c r="AJ7" s="358"/>
      <c r="AK7" s="359"/>
      <c r="AL7" s="357" t="s">
        <v>19</v>
      </c>
      <c r="AM7" s="358"/>
      <c r="AN7" s="358"/>
      <c r="AO7" s="359"/>
      <c r="AP7" s="357" t="s">
        <v>37</v>
      </c>
      <c r="AQ7" s="358"/>
      <c r="AR7" s="358"/>
      <c r="AS7" s="358"/>
      <c r="AT7" s="362"/>
      <c r="AV7" s="360">
        <v>42008</v>
      </c>
      <c r="AW7" s="360"/>
      <c r="AX7" s="360"/>
      <c r="AY7" s="247"/>
      <c r="AZ7" s="247"/>
      <c r="BA7" s="353">
        <v>42039</v>
      </c>
      <c r="BB7" s="353"/>
      <c r="BC7" s="353"/>
      <c r="BD7" s="354">
        <v>42110</v>
      </c>
      <c r="BE7" s="354"/>
      <c r="BI7" s="368">
        <v>42008</v>
      </c>
      <c r="BJ7" s="368"/>
      <c r="BK7" s="369">
        <v>4.2</v>
      </c>
      <c r="BL7" s="369"/>
      <c r="BM7" s="369"/>
      <c r="BN7" s="369"/>
      <c r="BO7" s="369"/>
      <c r="BP7" s="368">
        <v>42110</v>
      </c>
      <c r="BQ7" s="368"/>
      <c r="BR7" s="368"/>
      <c r="BS7" s="368"/>
      <c r="BT7" s="356">
        <v>42008</v>
      </c>
      <c r="BU7" s="356"/>
      <c r="BV7" s="367">
        <v>4.2</v>
      </c>
      <c r="BW7" s="367"/>
      <c r="BX7" s="367"/>
      <c r="BY7" s="367"/>
      <c r="BZ7" s="367"/>
      <c r="CA7" s="356">
        <v>42110</v>
      </c>
      <c r="CB7" s="356"/>
      <c r="CC7" s="356"/>
      <c r="CD7" s="356"/>
    </row>
    <row r="8" spans="1:84" ht="72" customHeight="1" thickBot="1" x14ac:dyDescent="0.25">
      <c r="A8" s="366"/>
      <c r="B8" s="65" t="s">
        <v>53</v>
      </c>
      <c r="C8" s="109" t="s">
        <v>421</v>
      </c>
      <c r="D8" s="110" t="s">
        <v>53</v>
      </c>
      <c r="E8" s="109" t="s">
        <v>421</v>
      </c>
      <c r="F8" s="110" t="s">
        <v>53</v>
      </c>
      <c r="G8" s="109" t="s">
        <v>421</v>
      </c>
      <c r="H8" s="110" t="s">
        <v>53</v>
      </c>
      <c r="I8" s="109" t="s">
        <v>421</v>
      </c>
      <c r="J8" s="65" t="s">
        <v>44</v>
      </c>
      <c r="K8" s="111" t="s">
        <v>45</v>
      </c>
      <c r="L8" s="111" t="s">
        <v>46</v>
      </c>
      <c r="M8" s="111" t="s">
        <v>47</v>
      </c>
      <c r="N8" s="112" t="s">
        <v>48</v>
      </c>
      <c r="O8" s="113" t="s">
        <v>44</v>
      </c>
      <c r="P8" s="111" t="s">
        <v>45</v>
      </c>
      <c r="Q8" s="111" t="s">
        <v>46</v>
      </c>
      <c r="R8" s="111" t="s">
        <v>47</v>
      </c>
      <c r="S8" s="112" t="s">
        <v>48</v>
      </c>
      <c r="T8" s="121" t="s">
        <v>44</v>
      </c>
      <c r="U8" s="122" t="s">
        <v>45</v>
      </c>
      <c r="V8" s="122" t="s">
        <v>46</v>
      </c>
      <c r="W8" s="122" t="s">
        <v>47</v>
      </c>
      <c r="X8" s="123" t="s">
        <v>48</v>
      </c>
      <c r="Y8" s="114" t="s">
        <v>44</v>
      </c>
      <c r="Z8" s="111" t="s">
        <v>45</v>
      </c>
      <c r="AA8" s="111" t="s">
        <v>46</v>
      </c>
      <c r="AB8" s="111" t="s">
        <v>47</v>
      </c>
      <c r="AC8" s="112" t="s">
        <v>48</v>
      </c>
      <c r="AD8" s="171" t="s">
        <v>44</v>
      </c>
      <c r="AE8" s="172" t="s">
        <v>45</v>
      </c>
      <c r="AF8" s="172" t="s">
        <v>71</v>
      </c>
      <c r="AG8" s="173" t="s">
        <v>48</v>
      </c>
      <c r="AH8" s="121" t="s">
        <v>44</v>
      </c>
      <c r="AI8" s="122" t="s">
        <v>45</v>
      </c>
      <c r="AJ8" s="122" t="s">
        <v>71</v>
      </c>
      <c r="AK8" s="129" t="s">
        <v>48</v>
      </c>
      <c r="AL8" s="121" t="s">
        <v>44</v>
      </c>
      <c r="AM8" s="122" t="s">
        <v>45</v>
      </c>
      <c r="AN8" s="122" t="s">
        <v>71</v>
      </c>
      <c r="AO8" s="129" t="s">
        <v>48</v>
      </c>
      <c r="AP8" s="171" t="s">
        <v>44</v>
      </c>
      <c r="AQ8" s="172" t="s">
        <v>45</v>
      </c>
      <c r="AR8" s="172" t="s">
        <v>71</v>
      </c>
      <c r="AS8" s="233" t="s">
        <v>48</v>
      </c>
      <c r="AT8" s="363"/>
      <c r="AV8" s="158">
        <f>COUNTIF(AV9:AV78,"výška oprávnených výdavkov presahuje maximum pre 4.1")</f>
        <v>0</v>
      </c>
      <c r="AW8" s="158">
        <f>COUNTIF(AW9:AW78,"výška oprávnených výdavkov presahuje maximum pre 4.1")</f>
        <v>0</v>
      </c>
      <c r="AX8" s="158">
        <f>COUNTIF(AX9:AX78,"výška oprávnených výdavkov presahuje maximum pre 4.1")</f>
        <v>0</v>
      </c>
      <c r="AY8" s="251">
        <f>COUNTIF(AY9:AY78,"výška oprávnených výdavkov nedosahuje minimum pre 4.1")</f>
        <v>0</v>
      </c>
      <c r="AZ8" s="251">
        <f>COUNTIF(AZ9:AZ78,"výška oprávnených výdavkov nedosahuje minimum pre 4.1")</f>
        <v>0</v>
      </c>
      <c r="BA8" s="158">
        <f>COUNTIF(BA9:BA78,"výška oprávnených výdavkov presahuje maximum pre 4.2")</f>
        <v>0</v>
      </c>
      <c r="BB8" s="252">
        <f>COUNTIF(BB9:BB78,"výška oprávnených výdavkov nedosahuje minimum pre 4.2")</f>
        <v>0</v>
      </c>
      <c r="BC8" s="158">
        <f>COUNTIF(BC9:BC78,"výška oprávnených výdavkov presahuje maximum pre 4.2")</f>
        <v>0</v>
      </c>
      <c r="BD8" s="252">
        <f>COUNTIF(BD9:BD78,"výška oprávnených výdavkov presahuje maximum pre 16.4")</f>
        <v>0</v>
      </c>
      <c r="BE8" s="252">
        <f>COUNTIF(BE9:BE78,"výška oprávnených výdavkov nedosahuje minimum pre 16.4")</f>
        <v>0</v>
      </c>
      <c r="BF8" s="158">
        <f>COUNTIF(BF9:BF78,"výška oprávnených výdavkov presahuje maximum pre 16.4")</f>
        <v>0</v>
      </c>
      <c r="BI8" s="206" t="s">
        <v>53</v>
      </c>
      <c r="BJ8" s="206" t="s">
        <v>421</v>
      </c>
      <c r="BK8" s="206" t="s">
        <v>44</v>
      </c>
      <c r="BL8" s="206" t="s">
        <v>45</v>
      </c>
      <c r="BM8" s="206" t="s">
        <v>46</v>
      </c>
      <c r="BN8" s="206" t="s">
        <v>47</v>
      </c>
      <c r="BO8" s="206" t="s">
        <v>48</v>
      </c>
      <c r="BP8" s="206" t="s">
        <v>44</v>
      </c>
      <c r="BQ8" s="206" t="s">
        <v>45</v>
      </c>
      <c r="BR8" s="206" t="s">
        <v>71</v>
      </c>
      <c r="BS8" s="206" t="s">
        <v>48</v>
      </c>
      <c r="BT8" s="206" t="s">
        <v>53</v>
      </c>
      <c r="BU8" s="206" t="s">
        <v>421</v>
      </c>
      <c r="BV8" s="206" t="s">
        <v>44</v>
      </c>
      <c r="BW8" s="206" t="s">
        <v>45</v>
      </c>
      <c r="BX8" s="206" t="s">
        <v>46</v>
      </c>
      <c r="BY8" s="206" t="s">
        <v>47</v>
      </c>
      <c r="BZ8" s="206" t="s">
        <v>48</v>
      </c>
      <c r="CA8" s="206" t="s">
        <v>44</v>
      </c>
      <c r="CB8" s="206" t="s">
        <v>45</v>
      </c>
      <c r="CC8" s="206" t="s">
        <v>71</v>
      </c>
      <c r="CD8" s="206" t="s">
        <v>48</v>
      </c>
    </row>
    <row r="9" spans="1:84" ht="15" customHeight="1" x14ac:dyDescent="0.2">
      <c r="A9" s="220" t="str">
        <f>IF('zoznam partnerov'!C9&lt;&gt;"",TRANSPOSE('zoznam partnerov'!C9),"")</f>
        <v/>
      </c>
      <c r="B9" s="108">
        <f>IF(A9="",0,SUMIFS('Oprávnené výdavky'!$U$30:$U$140,'Oprávnené výdavky'!$D$30:$D$140,A9,'Oprávnené výdavky'!$F$30:$F$140,"4.1",'Oprávnené výdavky'!$E$30:$E$140,"menej rozvinuté regióny"))</f>
        <v>0</v>
      </c>
      <c r="C9" s="108">
        <f>IF(A9="",0,SUMIFS('Oprávnené výdavky'!$U$30:$U$140,'Oprávnené výdavky'!$D$30:$D$140,A9,'Oprávnené výdavky'!$F$30:$F$140,"4.1",'Oprávnené výdavky'!$E$30:$E$140,"ostatné regióny"))</f>
        <v>0</v>
      </c>
      <c r="D9" s="115"/>
      <c r="E9" s="115"/>
      <c r="F9" s="108" t="str">
        <f>IF(B9=0,"",B9-D9)</f>
        <v/>
      </c>
      <c r="G9" s="108" t="str">
        <f>IF(C9=0,"",C9-E9)</f>
        <v/>
      </c>
      <c r="H9" s="116" t="str">
        <f>IF(B9=0,"",D9/B9)</f>
        <v/>
      </c>
      <c r="I9" s="116" t="str">
        <f>IF(C9=0,"",E9/C9)</f>
        <v/>
      </c>
      <c r="J9" s="66">
        <f>IF(A9="",0,SUMIFS('Oprávnené výdavky'!$U$30:$U$140,'Oprávnené výdavky'!$D$30:$D$140,A9,'Oprávnené výdavky'!$E$30:$E$140,"menej rozvinuté regióny",'Oprávnené výdavky'!$G$30:$G$140,"výstup na prílohe I. ZFEU menej rozvinuté regióny",'Oprávnené výdavky'!$F$30:$F$140,"4.2"))</f>
        <v>0</v>
      </c>
      <c r="K9" s="163">
        <f>IF(A9="",0,SUMIFS('Oprávnené výdavky'!$U$30:$U$140,'Oprávnené výdavky'!$D$30:$D$140,A9,'Oprávnené výdavky'!$E$30:$E$140,"ostatné regióny",'Oprávnené výdavky'!$G$30:$G$140,"výstup na prílohe I. ZFEU ostatné regióny (Bratislavský kraj)",'Oprávnené výdavky'!$F$30:$F$140,"4.2"))</f>
        <v>0</v>
      </c>
      <c r="L9" s="59">
        <f>IF(A9="",0,SUMIFS('Oprávnené výdavky'!$U$30:$U$140,'Oprávnené výdavky'!$D$30:$D$140,A9,'Oprávnené výdavky'!$E$30:$E$140,"menej rozvinuté regióny",'Oprávnené výdavky'!$G$30:$G$140,"výstup mimo prílohy I. ZFEU - PO, KE, BB, ZA kraj",'Oprávnené výdavky'!$F$30:$F$140,"4.2"))</f>
        <v>0</v>
      </c>
      <c r="M9" s="59">
        <f>IF(A9="",0,SUMIFS('Oprávnené výdavky'!$U$30:$U$140,'Oprávnené výdavky'!$D$30:$D$140,A9,'Oprávnené výdavky'!$E$30:$E$140,"menej rozvinuté regióny",'Oprávnené výdavky'!$G$30:$G$140,"výstup mimo prílohy I. ZFEU - TN, NR, TT kraj",'Oprávnené výdavky'!$F$30:$F$140,"4.2"))</f>
        <v>0</v>
      </c>
      <c r="N9" s="67">
        <f>IF(A9="",0,SUMIFS('Oprávnené výdavky'!$U$30:$U$140,'Oprávnené výdavky'!$D$30:$D$140,A9,'Oprávnené výdavky'!$E$30:$E$140,"ostatné regióny",'Oprávnené výdavky'!$G$30:$G$140,"výstup mimo prílohy I. ZFEU - Bratislavský kraj",'Oprávnené výdavky'!$F$30:$F$140,"4.2"))</f>
        <v>0</v>
      </c>
      <c r="O9" s="70"/>
      <c r="P9" s="64"/>
      <c r="Q9" s="64"/>
      <c r="R9" s="64"/>
      <c r="S9" s="120"/>
      <c r="T9" s="119" t="str">
        <f>IF(J9=0,"",J9-O9)</f>
        <v/>
      </c>
      <c r="U9" s="124" t="str">
        <f>IF(K9=0,"",K9-P9)</f>
        <v/>
      </c>
      <c r="V9" s="124" t="str">
        <f>IF(L9=0,"",L9-Q9)</f>
        <v/>
      </c>
      <c r="W9" s="124" t="str">
        <f>IF(M9=0,"",M9-R9)</f>
        <v/>
      </c>
      <c r="X9" s="125" t="str">
        <f>IF(N9=0,"",N9-S9)</f>
        <v/>
      </c>
      <c r="Y9" s="71" t="str">
        <f>IF(J9=0,"",O9/J9)</f>
        <v/>
      </c>
      <c r="Z9" s="60" t="str">
        <f>IF(K9=0,"",P9/K9)</f>
        <v/>
      </c>
      <c r="AA9" s="60" t="str">
        <f>IF(L9=0,"",Q9/L9)</f>
        <v/>
      </c>
      <c r="AB9" s="60" t="str">
        <f>IF(M9=0,"",R9/M9)</f>
        <v/>
      </c>
      <c r="AC9" s="118" t="str">
        <f>IF(N9=0,"",S9/N9)</f>
        <v/>
      </c>
      <c r="AD9" s="253">
        <f>IF(A9="",0,SUMIFS('Oprávnené výdavky'!$U$30:$U$140,'Oprávnené výdavky'!$D$30:$D$140,A9,'Oprávnené výdavky'!$F$30:$F$140,"16.4",'Oprávnené výdavky'!$E$30:$E$140,"menej rozvinuté regióny",'Oprávnené výdavky'!$G$30:$G$140,"výstup na prílohe I. ZFEU menej rozvinuté regióny"))</f>
        <v>0</v>
      </c>
      <c r="AE9" s="254">
        <f>IF(A9="",0,SUMIFS('Oprávnené výdavky'!$U$30:$U$140,'Oprávnené výdavky'!$D$30:$D$140,A9,'Oprávnené výdavky'!$F$30:$F$140,"16.4",'Oprávnené výdavky'!$E$30:$E$140,"ostatné regióny",'Oprávnené výdavky'!$G$30:$G$140,"výstup na prílohe I. ZFEU ostatné regióny (Bratislavský kraj)"))</f>
        <v>0</v>
      </c>
      <c r="AF9" s="254">
        <f>IF(A9="",0,SUMIFS('Oprávnené výdavky'!$U$30:$U$140,'Oprávnené výdavky'!$D$30:$D$140,A9,'Oprávnené výdavky'!$F$30:$F$140,"16.4",'Oprávnené výdavky'!$E$30:$E$140,"menej rozvinuté regióny",'Oprávnené výdavky'!$G$30:$G$140,"výstup mimo prílohy I. ZFEU - TN, NR, TT kraj"))+SUMIFS('Oprávnené výdavky'!$U$30:$U$140,'Oprávnené výdavky'!$D$30:$D$140,A9,'Oprávnené výdavky'!$F$30:$F$140,"16.4",'Oprávnené výdavky'!$E$30:$E$140,"menej rozvinuté regióny",'Oprávnené výdavky'!$G$30:$G$140,"výstup mimo prílohy I. ZFEU - PO, KE, BB, ZA kraj")</f>
        <v>0</v>
      </c>
      <c r="AG9" s="255">
        <f>IF(A9="",0,SUMIFS('Oprávnené výdavky'!$U$30:$U$140,'Oprávnené výdavky'!$D$30:$D$140,A9,'Oprávnené výdavky'!$F$30:$F$140,"16.4",'Oprávnené výdavky'!$E$30:$E$140,"ostatné regióny",'Oprávnené výdavky'!$G$30:$G$140,"výstup mimo prílohy I. ZFEU - Bratislavský kraj"))</f>
        <v>0</v>
      </c>
      <c r="AH9" s="221"/>
      <c r="AI9" s="208"/>
      <c r="AJ9" s="208"/>
      <c r="AK9" s="212"/>
      <c r="AL9" s="214" t="str">
        <f>IF(AD9=0,"",AD9-AH9)</f>
        <v/>
      </c>
      <c r="AM9" s="163" t="str">
        <f>IF(AE9=0,"",AE9-AI9)</f>
        <v/>
      </c>
      <c r="AN9" s="163" t="str">
        <f>IF(AF9=0,"",AF9-AJ9)</f>
        <v/>
      </c>
      <c r="AO9" s="229" t="str">
        <f>IF(AG9=0,"",AG9-AK9)</f>
        <v/>
      </c>
      <c r="AP9" s="178" t="str">
        <f>IF(AD9=0,"",AH9/AD9)</f>
        <v/>
      </c>
      <c r="AQ9" s="179" t="str">
        <f t="shared" ref="AQ9:AS9" si="0">IF(AE9=0,"",AI9/AE9)</f>
        <v/>
      </c>
      <c r="AR9" s="179" t="str">
        <f t="shared" si="0"/>
        <v/>
      </c>
      <c r="AS9" s="237" t="str">
        <f t="shared" si="0"/>
        <v/>
      </c>
      <c r="AT9" s="232">
        <f>SUM(AD9:AG9,J9:N9,B9:C9)</f>
        <v>0</v>
      </c>
      <c r="AV9" s="157" t="str">
        <f>IF(B9&gt;$BA$1,"výška oprávnených výdavkov presahuje maximum pre 4.1","")</f>
        <v/>
      </c>
      <c r="AW9" s="157" t="str">
        <f>IF(C9&gt;$BA$2,"výška oprávnených výdavkov presahuje maximum pre 4.1","")</f>
        <v/>
      </c>
      <c r="AX9" s="157" t="str">
        <f>IF((B9+C9)&gt;$BA$1,"výška oprávnených výdavkov presahuje maximum pre 4.1","")</f>
        <v/>
      </c>
      <c r="AY9" s="157" t="str">
        <f>IF(B9=0,"",IF(B9&lt;$AX$1,"výška oprávnených výdavkov nedosahuje minimum pre 4.1",""))</f>
        <v/>
      </c>
      <c r="AZ9" s="157" t="str">
        <f>IF(C9=0,"",IF(C9&lt;$AX$1,"výška oprávnených výdavkov nedosahuje minimum pre 4.1",""))</f>
        <v/>
      </c>
      <c r="BA9" s="157" t="str">
        <f>IF(SUM(J9,L9,M9,K9,N9)&gt;$BA$3,"výška oprávnených výdavkov presahuje maximum pre 4.2","")</f>
        <v/>
      </c>
      <c r="BB9" s="157" t="str">
        <f>IF(SUM(J9:N9)=0,"",IF(SUM(J9:N9)&lt;$AX$3,"výška oprávnených výdavkov nedosahuje minimum pre 4.2",""))</f>
        <v/>
      </c>
      <c r="BC9" s="157" t="str">
        <f>IF(N9&gt;$BB$4,"výška oprávnených výdavkov presahuje maximum pre 4.2","")</f>
        <v/>
      </c>
      <c r="BD9" s="157" t="str">
        <f>IF(AD9+AF9+AE9+AG9&gt;$BA$6,"výška oprávnených výdavkov presahuje maximum pre 16.4","")</f>
        <v/>
      </c>
      <c r="BE9" s="157" t="str">
        <f>IF(AD9+AF9+AE9+AG9=0,"",IF(AND(SUM(AD9:AG9)&gt;0,SUM(AD9:AG9)&lt;$AX$1),"nedosahuje minimum",""))</f>
        <v/>
      </c>
      <c r="BF9" s="157"/>
      <c r="BI9" s="117">
        <f>IF(AND(B9&gt;0,D9=""),1,0)</f>
        <v>0</v>
      </c>
      <c r="BJ9" s="117">
        <f>IF(AND(C9&gt;0,E9=""),1,0)</f>
        <v>0</v>
      </c>
      <c r="BK9" s="117">
        <f>IF(AND(J9&gt;0,O9=""),1,0)</f>
        <v>0</v>
      </c>
      <c r="BL9" s="117">
        <f t="shared" ref="BL9:BO9" si="1">IF(AND(K9&gt;0,P9=""),1,0)</f>
        <v>0</v>
      </c>
      <c r="BM9" s="117">
        <f t="shared" si="1"/>
        <v>0</v>
      </c>
      <c r="BN9" s="117">
        <f t="shared" si="1"/>
        <v>0</v>
      </c>
      <c r="BO9" s="117">
        <f t="shared" si="1"/>
        <v>0</v>
      </c>
      <c r="BP9" s="117">
        <f>IF(AND(AD9&gt;0,AH9=""),1,0)</f>
        <v>0</v>
      </c>
      <c r="BQ9" s="117">
        <f t="shared" ref="BQ9:BS9" si="2">IF(AND(AE9&gt;0,AI9=""),1,0)</f>
        <v>0</v>
      </c>
      <c r="BR9" s="117">
        <f>IF(AND(AF9&gt;0,AJ9=""),1,0)</f>
        <v>0</v>
      </c>
      <c r="BS9" s="117">
        <f t="shared" si="2"/>
        <v>0</v>
      </c>
      <c r="BT9" s="117">
        <f>IF(H9="",0,IF(H9&gt;0.7,1,0))</f>
        <v>0</v>
      </c>
      <c r="BU9" s="117">
        <f>IF(I9="",0,IF(I9&gt;0.7,1,0))</f>
        <v>0</v>
      </c>
      <c r="BV9" s="117">
        <f>IF(Y9="",0,IF(Y9&gt;0.7,1,0))</f>
        <v>0</v>
      </c>
      <c r="BW9" s="203">
        <f>IF(Z9="",0,IF(Z9&gt;0.6,1,0))</f>
        <v>0</v>
      </c>
      <c r="BX9" s="203">
        <f>IF(AA9="",0,IF(AA9&gt;0.55,1,0))</f>
        <v>0</v>
      </c>
      <c r="BY9" s="203">
        <f>IF(AB9="",0,IF(AB9&gt;0.45,1,0))</f>
        <v>0</v>
      </c>
      <c r="BZ9" s="203">
        <f>IF(AC9="",0,IF(AC9&gt;0.45,1,0))</f>
        <v>0</v>
      </c>
      <c r="CA9" s="203">
        <f>IF(AP9="",0,IF(AP9&gt;1,1,0))</f>
        <v>0</v>
      </c>
      <c r="CB9" s="203">
        <f>IF(AQ9="",0,IF(AQ9&gt;1,1,0))</f>
        <v>0</v>
      </c>
      <c r="CC9" s="203">
        <f>IF(AR9="",0,IF(AR9&gt;1,1,0))</f>
        <v>0</v>
      </c>
      <c r="CD9" s="203">
        <f>IF(AS9="",0,IF(AS9&gt;1,1,0))</f>
        <v>0</v>
      </c>
      <c r="CE9" s="1" t="str">
        <f>IF(AND(A9="",OR(D9&gt;0,E9&gt;0,O9&gt;0,P9&gt;0,Q9&gt;0,R9&gt;0,S9&gt;0,AH9&gt;0,AI9&gt;0,AJ9&gt;0,AK9&gt;0)),"chyba",IF(AND(B9=0,D9&gt;0),"chyba",IF(AND(C9=0,E9&gt;0),"chyba",IF(AND(J9=0,O9&gt;0),"chyba",IF(AND(K9=0,P9&gt;0),"chyba",IF(AND(L9=0,Q9&gt;0),"chyba",IF(AND(M9=0,R9&gt;0),"chyba",IF(AND(N9=0,S9&gt;0),"chyba",IF(AND(AD9=0,AH9&gt;0),"chyba",IF(AND(AE9=0,AI9&gt;0),"chyba",IF(AND(AF9=0,AJ9&gt;0),"chyba",IF(AND(AG9=0,AK9&gt;0),"chyba",""))))))))))))</f>
        <v/>
      </c>
      <c r="CF9" s="272">
        <f>IF(AND(A9&lt;&gt;"",OR(J9&gt;0,K9&gt;0,L9&gt;0,M9&gt;0,N9&gt;0),SUM(J9:N9)&lt;$AX$1),1,0)</f>
        <v>0</v>
      </c>
    </row>
    <row r="10" spans="1:84" ht="15" customHeight="1" x14ac:dyDescent="0.2">
      <c r="A10" s="220" t="str">
        <f>IF('zoznam partnerov'!C10&lt;&gt;"",TRANSPOSE('zoznam partnerov'!C10),"")</f>
        <v/>
      </c>
      <c r="B10" s="170">
        <f>IF(A10="",0,SUMIFS('Oprávnené výdavky'!$U$30:$U$140,'Oprávnené výdavky'!$D$30:$D$140,A10,'Oprávnené výdavky'!$F$30:$F$140,"4.1",'Oprávnené výdavky'!$E$30:$E$140,"menej rozvinuté regióny"))</f>
        <v>0</v>
      </c>
      <c r="C10" s="170">
        <f>IF(A10="",0,SUMIFS('Oprávnené výdavky'!$U$30:$U$140,'Oprávnené výdavky'!$D$30:$D$140,A10,'Oprávnené výdavky'!$F$30:$F$140,"4.1",'Oprávnené výdavky'!$E$30:$E$140,"ostatné regióny"))</f>
        <v>0</v>
      </c>
      <c r="D10" s="115"/>
      <c r="E10" s="115"/>
      <c r="F10" s="108" t="str">
        <f t="shared" ref="F10:F73" si="3">IF(B10=0,"",B10-D10)</f>
        <v/>
      </c>
      <c r="G10" s="108" t="str">
        <f t="shared" ref="G10:G73" si="4">IF(C10=0,"",C10-E10)</f>
        <v/>
      </c>
      <c r="H10" s="116" t="str">
        <f t="shared" ref="H10:H73" si="5">IF(B10=0,"",D10/B10)</f>
        <v/>
      </c>
      <c r="I10" s="116" t="str">
        <f t="shared" ref="I10:I73" si="6">IF(C10=0,"",E10/C10)</f>
        <v/>
      </c>
      <c r="J10" s="165">
        <f>IF(A10="",0,SUMIFS('Oprávnené výdavky'!$U$30:$U$140,'Oprávnené výdavky'!$D$30:$D$140,A10,'Oprávnené výdavky'!$E$30:$E$140,"menej rozvinuté regióny",'Oprávnené výdavky'!$G$30:$G$140,"výstup na prílohe I. ZFEU menej rozvinuté regióny",'Oprávnené výdavky'!$F$30:$F$140,"4.2"))</f>
        <v>0</v>
      </c>
      <c r="K10" s="163">
        <f>IF(A10="",0,SUMIFS('Oprávnené výdavky'!$U$30:$U$140,'Oprávnené výdavky'!$D$30:$D$140,A10,'Oprávnené výdavky'!$E$30:$E$140,"ostatné regióny",'Oprávnené výdavky'!$G$30:$G$140,"výstup na prílohe I. ZFEU ostatné regióny (Bratislavský kraj)",'Oprávnené výdavky'!$F$30:$F$140,"4.2"))</f>
        <v>0</v>
      </c>
      <c r="L10" s="163">
        <f>IF(A10="",0,SUMIFS('Oprávnené výdavky'!$U$30:$U$140,'Oprávnené výdavky'!$D$30:$D$140,A10,'Oprávnené výdavky'!$E$30:$E$140,"menej rozvinuté regióny",'Oprávnené výdavky'!$G$30:$G$140,"výstup mimo prílohy I. ZFEU - PO, KE, BB, ZA kraj",'Oprávnené výdavky'!$F$30:$F$140,"4.2"))</f>
        <v>0</v>
      </c>
      <c r="M10" s="163">
        <f>IF(A10="",0,SUMIFS('Oprávnené výdavky'!$U$30:$U$140,'Oprávnené výdavky'!$D$30:$D$140,A10,'Oprávnené výdavky'!$E$30:$E$140,"menej rozvinuté regióny",'Oprávnené výdavky'!$G$30:$G$140,"výstup mimo prílohy I. ZFEU - TN, NR, TT kraj",'Oprávnené výdavky'!$F$30:$F$140,"4.2"))</f>
        <v>0</v>
      </c>
      <c r="N10" s="166">
        <f>IF(A10="",0,SUMIFS('Oprávnené výdavky'!$U$30:$U$140,'Oprávnené výdavky'!$D$30:$D$140,A10,'Oprávnené výdavky'!$E$30:$E$140,"ostatné regióny",'Oprávnené výdavky'!$G$30:$G$140,"výstup mimo prílohy I. ZFEU - Bratislavský kraj",'Oprávnené výdavky'!$F$30:$F$140,"4.2"))</f>
        <v>0</v>
      </c>
      <c r="O10" s="70"/>
      <c r="P10" s="64"/>
      <c r="Q10" s="64"/>
      <c r="R10" s="64"/>
      <c r="S10" s="120"/>
      <c r="T10" s="68" t="str">
        <f t="shared" ref="T10:T73" si="7">IF(J10=0,"",J10-O10)</f>
        <v/>
      </c>
      <c r="U10" s="52" t="str">
        <f t="shared" ref="U10:U73" si="8">IF(K10=0,"",K10-P10)</f>
        <v/>
      </c>
      <c r="V10" s="52" t="str">
        <f t="shared" ref="V10:V73" si="9">IF(L10=0,"",L10-Q10)</f>
        <v/>
      </c>
      <c r="W10" s="52" t="str">
        <f t="shared" ref="W10:W73" si="10">IF(M10=0,"",M10-R10)</f>
        <v/>
      </c>
      <c r="X10" s="69" t="str">
        <f t="shared" ref="X10:X73" si="11">IF(N10=0,"",N10-S10)</f>
        <v/>
      </c>
      <c r="Y10" s="71" t="str">
        <f t="shared" ref="Y10:Y73" si="12">IF(J10=0,"",O10/J10)</f>
        <v/>
      </c>
      <c r="Z10" s="60" t="str">
        <f t="shared" ref="Z10:Z73" si="13">IF(K10=0,"",P10/K10)</f>
        <v/>
      </c>
      <c r="AA10" s="60" t="str">
        <f t="shared" ref="AA10:AA73" si="14">IF(L10=0,"",Q10/L10)</f>
        <v/>
      </c>
      <c r="AB10" s="60" t="str">
        <f t="shared" ref="AB10:AB73" si="15">IF(M10=0,"",R10/M10)</f>
        <v/>
      </c>
      <c r="AC10" s="118" t="str">
        <f t="shared" ref="AC10:AC73" si="16">IF(N10=0,"",S10/N10)</f>
        <v/>
      </c>
      <c r="AD10" s="167">
        <f>IF(A10="",0,SUMIFS('Oprávnené výdavky'!$U$30:$U$140,'Oprávnené výdavky'!$D$30:$D$140,A10,'Oprávnené výdavky'!$F$30:$F$140,"16.4",'Oprávnené výdavky'!$E$30:$E$140,"menej rozvinuté regióny",'Oprávnené výdavky'!$G$30:$G$140,"výstup na prílohe I. ZFEU menej rozvinuté regióny"))</f>
        <v>0</v>
      </c>
      <c r="AE10" s="162">
        <f>IF(A10="",0,SUMIFS('Oprávnené výdavky'!$U$30:$U$140,'Oprávnené výdavky'!$D$30:$D$140,A10,'Oprávnené výdavky'!$F$30:$F$140,"16.4",'Oprávnené výdavky'!$E$30:$E$140,"ostatné regióny",'Oprávnené výdavky'!$G$30:$G$140,"výstup na prílohe I. ZFEU ostatné regióny (Bratislavský kraj)"))</f>
        <v>0</v>
      </c>
      <c r="AF10" s="162">
        <f>IF(A10="",0,SUMIFS('Oprávnené výdavky'!$U$30:$U$140,'Oprávnené výdavky'!$D$30:$D$140,A10,'Oprávnené výdavky'!$F$30:$F$140,"16.4",'Oprávnené výdavky'!$E$30:$E$140,"menej rozvinuté regióny",'Oprávnené výdavky'!$G$30:$G$140,"výstup mimo prílohy I. ZFEU - TN, NR, TT kraj"))+SUMIFS('Oprávnené výdavky'!$U$30:$U$140,'Oprávnené výdavky'!$D$30:$D$140,A10,'Oprávnené výdavky'!$F$30:$F$140,"16.4",'Oprávnené výdavky'!$E$30:$E$140,"menej rozvinuté regióny",'Oprávnené výdavky'!$G$30:$G$140,"výstup mimo prílohy I. ZFEU - PO, KE, BB, ZA kraj")</f>
        <v>0</v>
      </c>
      <c r="AG10" s="168">
        <f>IF(A10="",0,SUMIFS('Oprávnené výdavky'!$U$30:$U$140,'Oprávnené výdavky'!$D$30:$D$140,A10,'Oprávnené výdavky'!$F$30:$F$140,"16.4",'Oprávnené výdavky'!$E$30:$E$140,"ostatné regióny",'Oprávnené výdavky'!$G$30:$G$140,"výstup mimo prílohy I. ZFEU - Bratislavský kraj"))</f>
        <v>0</v>
      </c>
      <c r="AH10" s="222"/>
      <c r="AI10" s="164"/>
      <c r="AJ10" s="164"/>
      <c r="AK10" s="174"/>
      <c r="AL10" s="210" t="str">
        <f t="shared" ref="AL10:AL73" si="17">IF(AD10=0,"",AD10-AH10)</f>
        <v/>
      </c>
      <c r="AM10" s="162" t="str">
        <f t="shared" ref="AM10:AM73" si="18">IF(AE10=0,"",AE10-AI10)</f>
        <v/>
      </c>
      <c r="AN10" s="162" t="str">
        <f t="shared" ref="AN10:AN73" si="19">IF(AF10=0,"",AF10-AJ10)</f>
        <v/>
      </c>
      <c r="AO10" s="230" t="str">
        <f t="shared" ref="AO10:AO73" si="20">IF(AG10=0,"",AG10-AK10)</f>
        <v/>
      </c>
      <c r="AP10" s="180" t="str">
        <f t="shared" ref="AP10:AP73" si="21">IF(AD10=0,"",AH10/AD10)</f>
        <v/>
      </c>
      <c r="AQ10" s="53" t="str">
        <f t="shared" ref="AQ10:AQ73" si="22">IF(AE10=0,"",AI10/AE10)</f>
        <v/>
      </c>
      <c r="AR10" s="53" t="str">
        <f t="shared" ref="AR10:AR73" si="23">IF(AF10=0,"",AJ10/AF10)</f>
        <v/>
      </c>
      <c r="AS10" s="238" t="str">
        <f t="shared" ref="AS10:AS73" si="24">IF(AG10=0,"",AK10/AG10)</f>
        <v/>
      </c>
      <c r="AT10" s="232">
        <f t="shared" ref="AT10:AT73" si="25">SUM(AD10:AG10,J10:N10,B10:C10)</f>
        <v>0</v>
      </c>
      <c r="AV10" s="157" t="str">
        <f t="shared" ref="AV10:AV73" si="26">IF(B10&gt;$BA$1,"výška oprávnených výdavkov presahuje maximum pre 4.1","")</f>
        <v/>
      </c>
      <c r="AW10" s="157" t="str">
        <f t="shared" ref="AW10:AW73" si="27">IF(C10&gt;$BA$2,"výška oprávnených výdavkov presahuje maximum pre 4.1","")</f>
        <v/>
      </c>
      <c r="AX10" s="157" t="str">
        <f t="shared" ref="AX10:AX73" si="28">IF((B10+C10)&gt;$BA$1,"výška oprávnených výdavkov presahuje maximum pre 4.1","")</f>
        <v/>
      </c>
      <c r="AY10" s="157" t="str">
        <f t="shared" ref="AY10:AY73" si="29">IF(B10=0,"",IF(B10&lt;$AX$1,"výška oprávnených výdavkov nedosahuje minimum pre 4.1",""))</f>
        <v/>
      </c>
      <c r="AZ10" s="157" t="str">
        <f t="shared" ref="AZ10:AZ73" si="30">IF(C10=0,"",IF(C10&lt;$AX$1,"výška oprávnených výdavkov nedosahuje minimum pre 4.1",""))</f>
        <v/>
      </c>
      <c r="BA10" s="157" t="str">
        <f t="shared" ref="BA10:BA73" si="31">IF(SUM(J10,L10,M10,K10,N10)&gt;$BA$3,"výška oprávnených výdavkov presahuje maximum pre 4.2","")</f>
        <v/>
      </c>
      <c r="BB10" s="157" t="str">
        <f t="shared" ref="BB10:BB73" si="32">IF(SUM(J10:N10)=0,"",IF(SUM(J10:N10)&lt;$AX$3,"výška oprávnených výdavkov nedosahuje minimum pre 4.2",""))</f>
        <v/>
      </c>
      <c r="BC10" s="157" t="str">
        <f t="shared" ref="BC10:BC73" si="33">IF(N10&gt;$BB$4,"výška oprávnených výdavkov presahuje maximum pre 4.2","")</f>
        <v/>
      </c>
      <c r="BD10" s="157" t="str">
        <f t="shared" ref="BD10:BD73" si="34">IF(AD10+AF10+AE10+AG10&gt;$BA$6,"výška oprávnených výdavkov presahuje maximum pre 16.4","")</f>
        <v/>
      </c>
      <c r="BE10" s="157" t="str">
        <f t="shared" ref="BE10:BE73" si="35">IF(AD10+AF10+AE10+AG10=0,"",IF(AND(SUM(AD10:AG10)&gt;0,SUM(AD10:AG10)&lt;$AX$1),"nedosahuje minimum",""))</f>
        <v/>
      </c>
      <c r="BF10" s="157"/>
      <c r="BI10" s="117">
        <f t="shared" ref="BI10:BI73" si="36">IF(AND(B10&gt;0,D10=""),1,0)</f>
        <v>0</v>
      </c>
      <c r="BJ10" s="117">
        <f t="shared" ref="BJ10:BJ73" si="37">IF(AND(C10&gt;0,E10=""),1,0)</f>
        <v>0</v>
      </c>
      <c r="BK10" s="117">
        <f t="shared" ref="BK10:BK73" si="38">IF(AND(J10&gt;0,O10=""),1,0)</f>
        <v>0</v>
      </c>
      <c r="BL10" s="117">
        <f t="shared" ref="BL10:BL73" si="39">IF(AND(K10&gt;0,P10=""),1,0)</f>
        <v>0</v>
      </c>
      <c r="BM10" s="117">
        <f t="shared" ref="BM10:BM73" si="40">IF(AND(L10&gt;0,Q10=""),1,0)</f>
        <v>0</v>
      </c>
      <c r="BN10" s="117">
        <f t="shared" ref="BN10:BN73" si="41">IF(AND(M10&gt;0,R10=""),1,0)</f>
        <v>0</v>
      </c>
      <c r="BO10" s="117">
        <f t="shared" ref="BO10:BO73" si="42">IF(AND(N10&gt;0,S10=""),1,0)</f>
        <v>0</v>
      </c>
      <c r="BP10" s="117">
        <f t="shared" ref="BP10:BP73" si="43">IF(AND(AD10&gt;0,AH10=""),1,0)</f>
        <v>0</v>
      </c>
      <c r="BQ10" s="117">
        <f t="shared" ref="BQ10:BQ73" si="44">IF(AND(AE10&gt;0,AI10=""),1,0)</f>
        <v>0</v>
      </c>
      <c r="BR10" s="117">
        <f t="shared" ref="BR10:BR73" si="45">IF(AND(AF10&gt;0,AJ10=""),1,0)</f>
        <v>0</v>
      </c>
      <c r="BS10" s="117">
        <f t="shared" ref="BS10:BS73" si="46">IF(AND(AG10&gt;0,AK10=""),1,0)</f>
        <v>0</v>
      </c>
      <c r="BT10" s="117">
        <f t="shared" ref="BT10:BT73" si="47">IF(H10="",0,IF(H10&gt;0.7,1,0))</f>
        <v>0</v>
      </c>
      <c r="BU10" s="117">
        <f t="shared" ref="BU10:BU73" si="48">IF(I10="",0,IF(I10&gt;0.7,1,0))</f>
        <v>0</v>
      </c>
      <c r="BV10" s="117">
        <f t="shared" ref="BV10:BV73" si="49">IF(Y10="",0,IF(Y10&gt;0.7,1,0))</f>
        <v>0</v>
      </c>
      <c r="BW10" s="203">
        <f t="shared" ref="BW10:BW73" si="50">IF(Z10="",0,IF(Z10&gt;0.6,1,0))</f>
        <v>0</v>
      </c>
      <c r="BX10" s="203">
        <f t="shared" ref="BX10:BX73" si="51">IF(AA10="",0,IF(AA10&gt;0.55,1,0))</f>
        <v>0</v>
      </c>
      <c r="BY10" s="203">
        <f t="shared" ref="BY10:BY73" si="52">IF(AB10="",0,IF(AB10&gt;0.45,1,0))</f>
        <v>0</v>
      </c>
      <c r="BZ10" s="203">
        <f t="shared" ref="BZ10:BZ73" si="53">IF(AC10="",0,IF(AC10&gt;0.45,1,0))</f>
        <v>0</v>
      </c>
      <c r="CA10" s="203">
        <f t="shared" ref="CA10:CA73" si="54">IF(AP10="",0,IF(AP10&gt;1,1,0))</f>
        <v>0</v>
      </c>
      <c r="CB10" s="203">
        <f t="shared" ref="CB10:CB73" si="55">IF(AQ10="",0,IF(AQ10&gt;1,1,0))</f>
        <v>0</v>
      </c>
      <c r="CC10" s="203">
        <f t="shared" ref="CC10:CC73" si="56">IF(AR10="",0,IF(AR10&gt;1,1,0))</f>
        <v>0</v>
      </c>
      <c r="CD10" s="203">
        <f t="shared" ref="CD10:CD73" si="57">IF(AS10="",0,IF(AS10&gt;1,1,0))</f>
        <v>0</v>
      </c>
      <c r="CE10" s="1" t="str">
        <f t="shared" ref="CE10:CE73" si="58">IF(AND(A10="",OR(D10&gt;0,E10&gt;0,O10&gt;0,P10&gt;0,Q10&gt;0,R10&gt;0,S10&gt;0,AH10&gt;0,AI10&gt;0,AJ10&gt;0,AK10&gt;0)),"chyba",IF(AND(B10=0,D10&gt;0),"chyba",IF(AND(C10=0,E10&gt;0),"chyba",IF(AND(J10=0,O10&gt;0),"chyba",IF(AND(K10=0,P10&gt;0),"chyba",IF(AND(L10=0,Q10&gt;0),"chyba",IF(AND(M10=0,R10&gt;0),"chyba",IF(AND(N10=0,S10&gt;0),"chyba",IF(AND(AD10=0,AH10&gt;0),"chyba",IF(AND(AE10=0,AI10&gt;0),"chyba",IF(AND(AF10=0,AJ10&gt;0),"chyba",IF(AND(AG10=0,AK10&gt;0),"chyba",""))))))))))))</f>
        <v/>
      </c>
      <c r="CF10" s="272">
        <f t="shared" ref="CF10:CF73" si="59">IF(AND(A10&lt;&gt;"",OR(J10&gt;0,K10&gt;0,L10&gt;0,M10&gt;0,N10&gt;0),SUM(J10:N10)&lt;$AX$1),1,0)</f>
        <v>0</v>
      </c>
    </row>
    <row r="11" spans="1:84" ht="15" customHeight="1" x14ac:dyDescent="0.2">
      <c r="A11" s="220" t="str">
        <f>IF('zoznam partnerov'!C11&lt;&gt;"",TRANSPOSE('zoznam partnerov'!C11),"")</f>
        <v/>
      </c>
      <c r="B11" s="170">
        <f>IF(A11="",0,SUMIFS('Oprávnené výdavky'!$U$30:$U$140,'Oprávnené výdavky'!$D$30:$D$140,A11,'Oprávnené výdavky'!$F$30:$F$140,"4.1",'Oprávnené výdavky'!$E$30:$E$140,"menej rozvinuté regióny"))</f>
        <v>0</v>
      </c>
      <c r="C11" s="170">
        <f>IF(A11="",0,SUMIFS('Oprávnené výdavky'!$U$30:$U$140,'Oprávnené výdavky'!$D$30:$D$140,A11,'Oprávnené výdavky'!$F$30:$F$140,"4.1",'Oprávnené výdavky'!$E$30:$E$140,"ostatné regióny"))</f>
        <v>0</v>
      </c>
      <c r="D11" s="115"/>
      <c r="E11" s="115"/>
      <c r="F11" s="108" t="str">
        <f t="shared" si="3"/>
        <v/>
      </c>
      <c r="G11" s="108" t="str">
        <f t="shared" si="4"/>
        <v/>
      </c>
      <c r="H11" s="116" t="str">
        <f t="shared" si="5"/>
        <v/>
      </c>
      <c r="I11" s="116" t="str">
        <f t="shared" si="6"/>
        <v/>
      </c>
      <c r="J11" s="165">
        <f>IF(A11="",0,SUMIFS('Oprávnené výdavky'!$U$30:$U$140,'Oprávnené výdavky'!$D$30:$D$140,A11,'Oprávnené výdavky'!$E$30:$E$140,"menej rozvinuté regióny",'Oprávnené výdavky'!$G$30:$G$140,"výstup na prílohe I. ZFEU menej rozvinuté regióny",'Oprávnené výdavky'!$F$30:$F$140,"4.2"))</f>
        <v>0</v>
      </c>
      <c r="K11" s="163">
        <f>IF(A11="",0,SUMIFS('Oprávnené výdavky'!$U$30:$U$140,'Oprávnené výdavky'!$D$30:$D$140,A11,'Oprávnené výdavky'!$E$30:$E$140,"ostatné regióny",'Oprávnené výdavky'!$G$30:$G$140,"výstup na prílohe I. ZFEU ostatné regióny (Bratislavský kraj)",'Oprávnené výdavky'!$F$30:$F$140,"4.2"))</f>
        <v>0</v>
      </c>
      <c r="L11" s="163">
        <f>IF(A11="",0,SUMIFS('Oprávnené výdavky'!$U$30:$U$140,'Oprávnené výdavky'!$D$30:$D$140,A11,'Oprávnené výdavky'!$E$30:$E$140,"menej rozvinuté regióny",'Oprávnené výdavky'!$G$30:$G$140,"výstup mimo prílohy I. ZFEU - PO, KE, BB, ZA kraj",'Oprávnené výdavky'!$F$30:$F$140,"4.2"))</f>
        <v>0</v>
      </c>
      <c r="M11" s="163">
        <f>IF(A11="",0,SUMIFS('Oprávnené výdavky'!$U$30:$U$140,'Oprávnené výdavky'!$D$30:$D$140,A11,'Oprávnené výdavky'!$E$30:$E$140,"menej rozvinuté regióny",'Oprávnené výdavky'!$G$30:$G$140,"výstup mimo prílohy I. ZFEU - TN, NR, TT kraj",'Oprávnené výdavky'!$F$30:$F$140,"4.2"))</f>
        <v>0</v>
      </c>
      <c r="N11" s="166">
        <f>IF(A11="",0,SUMIFS('Oprávnené výdavky'!$U$30:$U$140,'Oprávnené výdavky'!$D$30:$D$140,A11,'Oprávnené výdavky'!$E$30:$E$140,"ostatné regióny",'Oprávnené výdavky'!$G$30:$G$140,"výstup mimo prílohy I. ZFEU - Bratislavský kraj",'Oprávnené výdavky'!$F$30:$F$140,"4.2"))</f>
        <v>0</v>
      </c>
      <c r="O11" s="70"/>
      <c r="P11" s="64"/>
      <c r="Q11" s="64"/>
      <c r="R11" s="64"/>
      <c r="S11" s="120"/>
      <c r="T11" s="68" t="str">
        <f t="shared" si="7"/>
        <v/>
      </c>
      <c r="U11" s="52" t="str">
        <f t="shared" si="8"/>
        <v/>
      </c>
      <c r="V11" s="52" t="str">
        <f t="shared" si="9"/>
        <v/>
      </c>
      <c r="W11" s="52" t="str">
        <f t="shared" si="10"/>
        <v/>
      </c>
      <c r="X11" s="69" t="str">
        <f t="shared" si="11"/>
        <v/>
      </c>
      <c r="Y11" s="71" t="str">
        <f t="shared" si="12"/>
        <v/>
      </c>
      <c r="Z11" s="60" t="str">
        <f t="shared" si="13"/>
        <v/>
      </c>
      <c r="AA11" s="60" t="str">
        <f t="shared" si="14"/>
        <v/>
      </c>
      <c r="AB11" s="60" t="str">
        <f t="shared" si="15"/>
        <v/>
      </c>
      <c r="AC11" s="118" t="str">
        <f t="shared" si="16"/>
        <v/>
      </c>
      <c r="AD11" s="167">
        <f>IF(A11="",0,SUMIFS('Oprávnené výdavky'!$U$30:$U$140,'Oprávnené výdavky'!$D$30:$D$140,A11,'Oprávnené výdavky'!$F$30:$F$140,"16.4",'Oprávnené výdavky'!$E$30:$E$140,"menej rozvinuté regióny",'Oprávnené výdavky'!$G$30:$G$140,"výstup na prílohe I. ZFEU menej rozvinuté regióny"))</f>
        <v>0</v>
      </c>
      <c r="AE11" s="162">
        <f>IF(A11="",0,SUMIFS('Oprávnené výdavky'!$U$30:$U$140,'Oprávnené výdavky'!$D$30:$D$140,A11,'Oprávnené výdavky'!$F$30:$F$140,"16.4",'Oprávnené výdavky'!$E$30:$E$140,"ostatné regióny",'Oprávnené výdavky'!$G$30:$G$140,"výstup na prílohe I. ZFEU ostatné regióny (Bratislavský kraj)"))</f>
        <v>0</v>
      </c>
      <c r="AF11" s="162">
        <f>IF(A11="",0,SUMIFS('Oprávnené výdavky'!$U$30:$U$140,'Oprávnené výdavky'!$D$30:$D$140,A11,'Oprávnené výdavky'!$F$30:$F$140,"16.4",'Oprávnené výdavky'!$E$30:$E$140,"menej rozvinuté regióny",'Oprávnené výdavky'!$G$30:$G$140,"výstup mimo prílohy I. ZFEU - TN, NR, TT kraj"))+SUMIFS('Oprávnené výdavky'!$U$30:$U$140,'Oprávnené výdavky'!$D$30:$D$140,A11,'Oprávnené výdavky'!$F$30:$F$140,"16.4",'Oprávnené výdavky'!$E$30:$E$140,"menej rozvinuté regióny",'Oprávnené výdavky'!$G$30:$G$140,"výstup mimo prílohy I. ZFEU - PO, KE, BB, ZA kraj")</f>
        <v>0</v>
      </c>
      <c r="AG11" s="168">
        <f>IF(A11="",0,SUMIFS('Oprávnené výdavky'!$U$30:$U$140,'Oprávnené výdavky'!$D$30:$D$140,A11,'Oprávnené výdavky'!$F$30:$F$140,"16.4",'Oprávnené výdavky'!$E$30:$E$140,"ostatné regióny",'Oprávnené výdavky'!$G$30:$G$140,"výstup mimo prílohy I. ZFEU - Bratislavský kraj"))</f>
        <v>0</v>
      </c>
      <c r="AH11" s="222"/>
      <c r="AI11" s="164"/>
      <c r="AJ11" s="164"/>
      <c r="AK11" s="174"/>
      <c r="AL11" s="210" t="str">
        <f t="shared" si="17"/>
        <v/>
      </c>
      <c r="AM11" s="162" t="str">
        <f t="shared" si="18"/>
        <v/>
      </c>
      <c r="AN11" s="162" t="str">
        <f t="shared" si="19"/>
        <v/>
      </c>
      <c r="AO11" s="230" t="str">
        <f t="shared" si="20"/>
        <v/>
      </c>
      <c r="AP11" s="180" t="str">
        <f t="shared" si="21"/>
        <v/>
      </c>
      <c r="AQ11" s="53" t="str">
        <f t="shared" si="22"/>
        <v/>
      </c>
      <c r="AR11" s="53" t="str">
        <f t="shared" si="23"/>
        <v/>
      </c>
      <c r="AS11" s="238" t="str">
        <f t="shared" si="24"/>
        <v/>
      </c>
      <c r="AT11" s="232">
        <f t="shared" si="25"/>
        <v>0</v>
      </c>
      <c r="AV11" s="157" t="str">
        <f t="shared" si="26"/>
        <v/>
      </c>
      <c r="AW11" s="157" t="str">
        <f t="shared" si="27"/>
        <v/>
      </c>
      <c r="AX11" s="157" t="str">
        <f t="shared" si="28"/>
        <v/>
      </c>
      <c r="AY11" s="157" t="str">
        <f t="shared" si="29"/>
        <v/>
      </c>
      <c r="AZ11" s="157" t="str">
        <f t="shared" si="30"/>
        <v/>
      </c>
      <c r="BA11" s="157" t="str">
        <f t="shared" si="31"/>
        <v/>
      </c>
      <c r="BB11" s="157" t="str">
        <f t="shared" si="32"/>
        <v/>
      </c>
      <c r="BC11" s="157" t="str">
        <f t="shared" si="33"/>
        <v/>
      </c>
      <c r="BD11" s="157" t="str">
        <f t="shared" si="34"/>
        <v/>
      </c>
      <c r="BE11" s="157" t="str">
        <f t="shared" si="35"/>
        <v/>
      </c>
      <c r="BF11" s="157"/>
      <c r="BI11" s="117">
        <f t="shared" si="36"/>
        <v>0</v>
      </c>
      <c r="BJ11" s="117">
        <f t="shared" si="37"/>
        <v>0</v>
      </c>
      <c r="BK11" s="117">
        <f t="shared" si="38"/>
        <v>0</v>
      </c>
      <c r="BL11" s="117">
        <f t="shared" si="39"/>
        <v>0</v>
      </c>
      <c r="BM11" s="117">
        <f t="shared" si="40"/>
        <v>0</v>
      </c>
      <c r="BN11" s="117">
        <f t="shared" si="41"/>
        <v>0</v>
      </c>
      <c r="BO11" s="117">
        <f t="shared" si="42"/>
        <v>0</v>
      </c>
      <c r="BP11" s="117">
        <f t="shared" si="43"/>
        <v>0</v>
      </c>
      <c r="BQ11" s="117">
        <f t="shared" si="44"/>
        <v>0</v>
      </c>
      <c r="BR11" s="117">
        <f t="shared" si="45"/>
        <v>0</v>
      </c>
      <c r="BS11" s="117">
        <f t="shared" si="46"/>
        <v>0</v>
      </c>
      <c r="BT11" s="117">
        <f t="shared" si="47"/>
        <v>0</v>
      </c>
      <c r="BU11" s="117">
        <f t="shared" si="48"/>
        <v>0</v>
      </c>
      <c r="BV11" s="117">
        <f t="shared" si="49"/>
        <v>0</v>
      </c>
      <c r="BW11" s="203">
        <f t="shared" si="50"/>
        <v>0</v>
      </c>
      <c r="BX11" s="203">
        <f t="shared" si="51"/>
        <v>0</v>
      </c>
      <c r="BY11" s="203">
        <f t="shared" si="52"/>
        <v>0</v>
      </c>
      <c r="BZ11" s="203">
        <f t="shared" si="53"/>
        <v>0</v>
      </c>
      <c r="CA11" s="203">
        <f t="shared" si="54"/>
        <v>0</v>
      </c>
      <c r="CB11" s="203">
        <f t="shared" si="55"/>
        <v>0</v>
      </c>
      <c r="CC11" s="203">
        <f t="shared" si="56"/>
        <v>0</v>
      </c>
      <c r="CD11" s="203">
        <f t="shared" si="57"/>
        <v>0</v>
      </c>
      <c r="CE11" s="1" t="str">
        <f t="shared" si="58"/>
        <v/>
      </c>
      <c r="CF11" s="272">
        <f t="shared" si="59"/>
        <v>0</v>
      </c>
    </row>
    <row r="12" spans="1:84" ht="15" customHeight="1" x14ac:dyDescent="0.2">
      <c r="A12" s="220" t="str">
        <f>IF('zoznam partnerov'!C12&lt;&gt;"",TRANSPOSE('zoznam partnerov'!C12),"")</f>
        <v/>
      </c>
      <c r="B12" s="170">
        <f>IF(A12="",0,SUMIFS('Oprávnené výdavky'!$U$30:$U$140,'Oprávnené výdavky'!$D$30:$D$140,A12,'Oprávnené výdavky'!$F$30:$F$140,"4.1",'Oprávnené výdavky'!$E$30:$E$140,"menej rozvinuté regióny"))</f>
        <v>0</v>
      </c>
      <c r="C12" s="170">
        <f>IF(A12="",0,SUMIFS('Oprávnené výdavky'!$U$30:$U$140,'Oprávnené výdavky'!$D$30:$D$140,A12,'Oprávnené výdavky'!$F$30:$F$140,"4.1",'Oprávnené výdavky'!$E$30:$E$140,"ostatné regióny"))</f>
        <v>0</v>
      </c>
      <c r="D12" s="115"/>
      <c r="E12" s="115"/>
      <c r="F12" s="108" t="str">
        <f t="shared" si="3"/>
        <v/>
      </c>
      <c r="G12" s="108" t="str">
        <f t="shared" si="4"/>
        <v/>
      </c>
      <c r="H12" s="116" t="str">
        <f t="shared" si="5"/>
        <v/>
      </c>
      <c r="I12" s="116" t="str">
        <f t="shared" si="6"/>
        <v/>
      </c>
      <c r="J12" s="165">
        <f>IF(A12="",0,SUMIFS('Oprávnené výdavky'!$U$30:$U$140,'Oprávnené výdavky'!$D$30:$D$140,A12,'Oprávnené výdavky'!$E$30:$E$140,"menej rozvinuté regióny",'Oprávnené výdavky'!$G$30:$G$140,"výstup na prílohe I. ZFEU menej rozvinuté regióny",'Oprávnené výdavky'!$F$30:$F$140,"4.2"))</f>
        <v>0</v>
      </c>
      <c r="K12" s="163">
        <f>IF(A12="",0,SUMIFS('Oprávnené výdavky'!$U$30:$U$140,'Oprávnené výdavky'!$D$30:$D$140,A12,'Oprávnené výdavky'!$E$30:$E$140,"ostatné regióny",'Oprávnené výdavky'!$G$30:$G$140,"výstup na prílohe I. ZFEU ostatné regióny (Bratislavský kraj)",'Oprávnené výdavky'!$F$30:$F$140,"4.2"))</f>
        <v>0</v>
      </c>
      <c r="L12" s="163">
        <f>IF(A12="",0,SUMIFS('Oprávnené výdavky'!$U$30:$U$140,'Oprávnené výdavky'!$D$30:$D$140,A12,'Oprávnené výdavky'!$E$30:$E$140,"menej rozvinuté regióny",'Oprávnené výdavky'!$G$30:$G$140,"výstup mimo prílohy I. ZFEU - PO, KE, BB, ZA kraj",'Oprávnené výdavky'!$F$30:$F$140,"4.2"))</f>
        <v>0</v>
      </c>
      <c r="M12" s="163">
        <f>IF(A12="",0,SUMIFS('Oprávnené výdavky'!$U$30:$U$140,'Oprávnené výdavky'!$D$30:$D$140,A12,'Oprávnené výdavky'!$E$30:$E$140,"menej rozvinuté regióny",'Oprávnené výdavky'!$G$30:$G$140,"výstup mimo prílohy I. ZFEU - TN, NR, TT kraj",'Oprávnené výdavky'!$F$30:$F$140,"4.2"))</f>
        <v>0</v>
      </c>
      <c r="N12" s="166">
        <f>IF(A12="",0,SUMIFS('Oprávnené výdavky'!$U$30:$U$140,'Oprávnené výdavky'!$D$30:$D$140,A12,'Oprávnené výdavky'!$E$30:$E$140,"ostatné regióny",'Oprávnené výdavky'!$G$30:$G$140,"výstup mimo prílohy I. ZFEU - Bratislavský kraj",'Oprávnené výdavky'!$F$30:$F$140,"4.2"))</f>
        <v>0</v>
      </c>
      <c r="O12" s="70"/>
      <c r="P12" s="64"/>
      <c r="Q12" s="64"/>
      <c r="R12" s="64"/>
      <c r="S12" s="120"/>
      <c r="T12" s="68" t="str">
        <f t="shared" si="7"/>
        <v/>
      </c>
      <c r="U12" s="52" t="str">
        <f t="shared" si="8"/>
        <v/>
      </c>
      <c r="V12" s="52" t="str">
        <f t="shared" si="9"/>
        <v/>
      </c>
      <c r="W12" s="52" t="str">
        <f t="shared" si="10"/>
        <v/>
      </c>
      <c r="X12" s="69" t="str">
        <f t="shared" si="11"/>
        <v/>
      </c>
      <c r="Y12" s="71" t="str">
        <f t="shared" si="12"/>
        <v/>
      </c>
      <c r="Z12" s="60" t="str">
        <f t="shared" si="13"/>
        <v/>
      </c>
      <c r="AA12" s="60" t="str">
        <f t="shared" si="14"/>
        <v/>
      </c>
      <c r="AB12" s="60" t="str">
        <f t="shared" si="15"/>
        <v/>
      </c>
      <c r="AC12" s="118" t="str">
        <f t="shared" si="16"/>
        <v/>
      </c>
      <c r="AD12" s="167">
        <f>IF(A12="",0,SUMIFS('Oprávnené výdavky'!$U$30:$U$140,'Oprávnené výdavky'!$D$30:$D$140,A12,'Oprávnené výdavky'!$F$30:$F$140,"16.4",'Oprávnené výdavky'!$E$30:$E$140,"menej rozvinuté regióny",'Oprávnené výdavky'!$G$30:$G$140,"výstup na prílohe I. ZFEU menej rozvinuté regióny"))</f>
        <v>0</v>
      </c>
      <c r="AE12" s="162">
        <f>IF(A12="",0,SUMIFS('Oprávnené výdavky'!$U$30:$U$140,'Oprávnené výdavky'!$D$30:$D$140,A12,'Oprávnené výdavky'!$F$30:$F$140,"16.4",'Oprávnené výdavky'!$E$30:$E$140,"ostatné regióny",'Oprávnené výdavky'!$G$30:$G$140,"výstup na prílohe I. ZFEU ostatné regióny (Bratislavský kraj)"))</f>
        <v>0</v>
      </c>
      <c r="AF12" s="162">
        <f>IF(A12="",0,SUMIFS('Oprávnené výdavky'!$U$30:$U$140,'Oprávnené výdavky'!$D$30:$D$140,A12,'Oprávnené výdavky'!$F$30:$F$140,"16.4",'Oprávnené výdavky'!$E$30:$E$140,"menej rozvinuté regióny",'Oprávnené výdavky'!$G$30:$G$140,"výstup mimo prílohy I. ZFEU - TN, NR, TT kraj"))+SUMIFS('Oprávnené výdavky'!$U$30:$U$140,'Oprávnené výdavky'!$D$30:$D$140,A12,'Oprávnené výdavky'!$F$30:$F$140,"16.4",'Oprávnené výdavky'!$E$30:$E$140,"menej rozvinuté regióny",'Oprávnené výdavky'!$G$30:$G$140,"výstup mimo prílohy I. ZFEU - PO, KE, BB, ZA kraj")</f>
        <v>0</v>
      </c>
      <c r="AG12" s="168">
        <f>IF(A12="",0,SUMIFS('Oprávnené výdavky'!$U$30:$U$140,'Oprávnené výdavky'!$D$30:$D$140,A12,'Oprávnené výdavky'!$F$30:$F$140,"16.4",'Oprávnené výdavky'!$E$30:$E$140,"ostatné regióny",'Oprávnené výdavky'!$G$30:$G$140,"výstup mimo prílohy I. ZFEU - Bratislavský kraj"))</f>
        <v>0</v>
      </c>
      <c r="AH12" s="222"/>
      <c r="AI12" s="164"/>
      <c r="AJ12" s="164"/>
      <c r="AK12" s="174"/>
      <c r="AL12" s="210" t="str">
        <f t="shared" si="17"/>
        <v/>
      </c>
      <c r="AM12" s="162" t="str">
        <f t="shared" si="18"/>
        <v/>
      </c>
      <c r="AN12" s="162" t="str">
        <f t="shared" si="19"/>
        <v/>
      </c>
      <c r="AO12" s="230" t="str">
        <f t="shared" si="20"/>
        <v/>
      </c>
      <c r="AP12" s="180" t="str">
        <f t="shared" si="21"/>
        <v/>
      </c>
      <c r="AQ12" s="53" t="str">
        <f t="shared" si="22"/>
        <v/>
      </c>
      <c r="AR12" s="53" t="str">
        <f t="shared" si="23"/>
        <v/>
      </c>
      <c r="AS12" s="238" t="str">
        <f t="shared" si="24"/>
        <v/>
      </c>
      <c r="AT12" s="232">
        <f t="shared" si="25"/>
        <v>0</v>
      </c>
      <c r="AV12" s="157" t="str">
        <f t="shared" si="26"/>
        <v/>
      </c>
      <c r="AW12" s="157" t="str">
        <f t="shared" si="27"/>
        <v/>
      </c>
      <c r="AX12" s="157" t="str">
        <f t="shared" si="28"/>
        <v/>
      </c>
      <c r="AY12" s="157" t="str">
        <f t="shared" si="29"/>
        <v/>
      </c>
      <c r="AZ12" s="157" t="str">
        <f t="shared" si="30"/>
        <v/>
      </c>
      <c r="BA12" s="157" t="str">
        <f t="shared" si="31"/>
        <v/>
      </c>
      <c r="BB12" s="157" t="str">
        <f t="shared" si="32"/>
        <v/>
      </c>
      <c r="BC12" s="157" t="str">
        <f t="shared" si="33"/>
        <v/>
      </c>
      <c r="BD12" s="157" t="str">
        <f t="shared" si="34"/>
        <v/>
      </c>
      <c r="BE12" s="157" t="str">
        <f t="shared" si="35"/>
        <v/>
      </c>
      <c r="BF12" s="157"/>
      <c r="BI12" s="117">
        <f t="shared" si="36"/>
        <v>0</v>
      </c>
      <c r="BJ12" s="117">
        <f t="shared" si="37"/>
        <v>0</v>
      </c>
      <c r="BK12" s="117">
        <f t="shared" si="38"/>
        <v>0</v>
      </c>
      <c r="BL12" s="117">
        <f t="shared" si="39"/>
        <v>0</v>
      </c>
      <c r="BM12" s="117">
        <f t="shared" si="40"/>
        <v>0</v>
      </c>
      <c r="BN12" s="117">
        <f t="shared" si="41"/>
        <v>0</v>
      </c>
      <c r="BO12" s="117">
        <f t="shared" si="42"/>
        <v>0</v>
      </c>
      <c r="BP12" s="117">
        <f t="shared" si="43"/>
        <v>0</v>
      </c>
      <c r="BQ12" s="117">
        <f t="shared" si="44"/>
        <v>0</v>
      </c>
      <c r="BR12" s="117">
        <f t="shared" si="45"/>
        <v>0</v>
      </c>
      <c r="BS12" s="117">
        <f t="shared" si="46"/>
        <v>0</v>
      </c>
      <c r="BT12" s="117">
        <f t="shared" si="47"/>
        <v>0</v>
      </c>
      <c r="BU12" s="117">
        <f t="shared" si="48"/>
        <v>0</v>
      </c>
      <c r="BV12" s="117">
        <f t="shared" si="49"/>
        <v>0</v>
      </c>
      <c r="BW12" s="203">
        <f t="shared" si="50"/>
        <v>0</v>
      </c>
      <c r="BX12" s="203">
        <f t="shared" si="51"/>
        <v>0</v>
      </c>
      <c r="BY12" s="203">
        <f t="shared" si="52"/>
        <v>0</v>
      </c>
      <c r="BZ12" s="203">
        <f t="shared" si="53"/>
        <v>0</v>
      </c>
      <c r="CA12" s="203">
        <f t="shared" si="54"/>
        <v>0</v>
      </c>
      <c r="CB12" s="203">
        <f t="shared" si="55"/>
        <v>0</v>
      </c>
      <c r="CC12" s="203">
        <f t="shared" si="56"/>
        <v>0</v>
      </c>
      <c r="CD12" s="203">
        <f t="shared" si="57"/>
        <v>0</v>
      </c>
      <c r="CE12" s="1" t="str">
        <f t="shared" si="58"/>
        <v/>
      </c>
      <c r="CF12" s="272">
        <f t="shared" si="59"/>
        <v>0</v>
      </c>
    </row>
    <row r="13" spans="1:84" ht="15" customHeight="1" x14ac:dyDescent="0.2">
      <c r="A13" s="220" t="str">
        <f>IF('zoznam partnerov'!C13&lt;&gt;"",TRANSPOSE('zoznam partnerov'!C13),"")</f>
        <v/>
      </c>
      <c r="B13" s="170">
        <f>IF(A13="",0,SUMIFS('Oprávnené výdavky'!$U$30:$U$140,'Oprávnené výdavky'!$D$30:$D$140,A13,'Oprávnené výdavky'!$F$30:$F$140,"4.1",'Oprávnené výdavky'!$E$30:$E$140,"menej rozvinuté regióny"))</f>
        <v>0</v>
      </c>
      <c r="C13" s="170">
        <f>IF(A13="",0,SUMIFS('Oprávnené výdavky'!$U$30:$U$140,'Oprávnené výdavky'!$D$30:$D$140,A13,'Oprávnené výdavky'!$F$30:$F$140,"4.1",'Oprávnené výdavky'!$E$30:$E$140,"ostatné regióny"))</f>
        <v>0</v>
      </c>
      <c r="D13" s="115"/>
      <c r="E13" s="115"/>
      <c r="F13" s="108" t="str">
        <f t="shared" si="3"/>
        <v/>
      </c>
      <c r="G13" s="108" t="str">
        <f t="shared" si="4"/>
        <v/>
      </c>
      <c r="H13" s="116" t="str">
        <f t="shared" si="5"/>
        <v/>
      </c>
      <c r="I13" s="116" t="str">
        <f t="shared" si="6"/>
        <v/>
      </c>
      <c r="J13" s="165">
        <f>IF(A13="",0,SUMIFS('Oprávnené výdavky'!$U$30:$U$140,'Oprávnené výdavky'!$D$30:$D$140,A13,'Oprávnené výdavky'!$E$30:$E$140,"menej rozvinuté regióny",'Oprávnené výdavky'!$G$30:$G$140,"výstup na prílohe I. ZFEU menej rozvinuté regióny",'Oprávnené výdavky'!$F$30:$F$140,"4.2"))</f>
        <v>0</v>
      </c>
      <c r="K13" s="163">
        <f>IF(A13="",0,SUMIFS('Oprávnené výdavky'!$U$30:$U$140,'Oprávnené výdavky'!$D$30:$D$140,A13,'Oprávnené výdavky'!$E$30:$E$140,"ostatné regióny",'Oprávnené výdavky'!$G$30:$G$140,"výstup na prílohe I. ZFEU ostatné regióny (Bratislavský kraj)",'Oprávnené výdavky'!$F$30:$F$140,"4.2"))</f>
        <v>0</v>
      </c>
      <c r="L13" s="163">
        <f>IF(A13="",0,SUMIFS('Oprávnené výdavky'!$U$30:$U$140,'Oprávnené výdavky'!$D$30:$D$140,A13,'Oprávnené výdavky'!$E$30:$E$140,"menej rozvinuté regióny",'Oprávnené výdavky'!$G$30:$G$140,"výstup mimo prílohy I. ZFEU - PO, KE, BB, ZA kraj",'Oprávnené výdavky'!$F$30:$F$140,"4.2"))</f>
        <v>0</v>
      </c>
      <c r="M13" s="163">
        <f>IF(A13="",0,SUMIFS('Oprávnené výdavky'!$U$30:$U$140,'Oprávnené výdavky'!$D$30:$D$140,A13,'Oprávnené výdavky'!$E$30:$E$140,"menej rozvinuté regióny",'Oprávnené výdavky'!$G$30:$G$140,"výstup mimo prílohy I. ZFEU - TN, NR, TT kraj",'Oprávnené výdavky'!$F$30:$F$140,"4.2"))</f>
        <v>0</v>
      </c>
      <c r="N13" s="166">
        <f>IF(A13="",0,SUMIFS('Oprávnené výdavky'!$U$30:$U$140,'Oprávnené výdavky'!$D$30:$D$140,A13,'Oprávnené výdavky'!$E$30:$E$140,"ostatné regióny",'Oprávnené výdavky'!$G$30:$G$140,"výstup mimo prílohy I. ZFEU - Bratislavský kraj",'Oprávnené výdavky'!$F$30:$F$140,"4.2"))</f>
        <v>0</v>
      </c>
      <c r="O13" s="70"/>
      <c r="P13" s="64"/>
      <c r="Q13" s="64"/>
      <c r="R13" s="64"/>
      <c r="S13" s="120"/>
      <c r="T13" s="68" t="str">
        <f t="shared" si="7"/>
        <v/>
      </c>
      <c r="U13" s="52" t="str">
        <f t="shared" si="8"/>
        <v/>
      </c>
      <c r="V13" s="52" t="str">
        <f t="shared" si="9"/>
        <v/>
      </c>
      <c r="W13" s="52" t="str">
        <f t="shared" si="10"/>
        <v/>
      </c>
      <c r="X13" s="69" t="str">
        <f t="shared" si="11"/>
        <v/>
      </c>
      <c r="Y13" s="71" t="str">
        <f t="shared" si="12"/>
        <v/>
      </c>
      <c r="Z13" s="60" t="str">
        <f t="shared" si="13"/>
        <v/>
      </c>
      <c r="AA13" s="60" t="str">
        <f t="shared" si="14"/>
        <v/>
      </c>
      <c r="AB13" s="60" t="str">
        <f t="shared" si="15"/>
        <v/>
      </c>
      <c r="AC13" s="118" t="str">
        <f t="shared" si="16"/>
        <v/>
      </c>
      <c r="AD13" s="167">
        <f>IF(A13="",0,SUMIFS('Oprávnené výdavky'!$U$30:$U$140,'Oprávnené výdavky'!$D$30:$D$140,A13,'Oprávnené výdavky'!$F$30:$F$140,"16.4",'Oprávnené výdavky'!$E$30:$E$140,"menej rozvinuté regióny",'Oprávnené výdavky'!$G$30:$G$140,"výstup na prílohe I. ZFEU menej rozvinuté regióny"))</f>
        <v>0</v>
      </c>
      <c r="AE13" s="162">
        <f>IF(A13="",0,SUMIFS('Oprávnené výdavky'!$U$30:$U$140,'Oprávnené výdavky'!$D$30:$D$140,A13,'Oprávnené výdavky'!$F$30:$F$140,"16.4",'Oprávnené výdavky'!$E$30:$E$140,"ostatné regióny",'Oprávnené výdavky'!$G$30:$G$140,"výstup na prílohe I. ZFEU ostatné regióny (Bratislavský kraj)"))</f>
        <v>0</v>
      </c>
      <c r="AF13" s="162">
        <f>IF(A13="",0,SUMIFS('Oprávnené výdavky'!$U$30:$U$140,'Oprávnené výdavky'!$D$30:$D$140,A13,'Oprávnené výdavky'!$F$30:$F$140,"16.4",'Oprávnené výdavky'!$E$30:$E$140,"menej rozvinuté regióny",'Oprávnené výdavky'!$G$30:$G$140,"výstup mimo prílohy I. ZFEU - TN, NR, TT kraj"))+SUMIFS('Oprávnené výdavky'!$U$30:$U$140,'Oprávnené výdavky'!$D$30:$D$140,A13,'Oprávnené výdavky'!$F$30:$F$140,"16.4",'Oprávnené výdavky'!$E$30:$E$140,"menej rozvinuté regióny",'Oprávnené výdavky'!$G$30:$G$140,"výstup mimo prílohy I. ZFEU - PO, KE, BB, ZA kraj")</f>
        <v>0</v>
      </c>
      <c r="AG13" s="168">
        <f>IF(A13="",0,SUMIFS('Oprávnené výdavky'!$U$30:$U$140,'Oprávnené výdavky'!$D$30:$D$140,A13,'Oprávnené výdavky'!$F$30:$F$140,"16.4",'Oprávnené výdavky'!$E$30:$E$140,"ostatné regióny",'Oprávnené výdavky'!$G$30:$G$140,"výstup mimo prílohy I. ZFEU - Bratislavský kraj"))</f>
        <v>0</v>
      </c>
      <c r="AH13" s="222"/>
      <c r="AI13" s="164"/>
      <c r="AJ13" s="164"/>
      <c r="AK13" s="174"/>
      <c r="AL13" s="210" t="str">
        <f t="shared" si="17"/>
        <v/>
      </c>
      <c r="AM13" s="162" t="str">
        <f t="shared" si="18"/>
        <v/>
      </c>
      <c r="AN13" s="162" t="str">
        <f t="shared" si="19"/>
        <v/>
      </c>
      <c r="AO13" s="230" t="str">
        <f t="shared" si="20"/>
        <v/>
      </c>
      <c r="AP13" s="180" t="str">
        <f t="shared" si="21"/>
        <v/>
      </c>
      <c r="AQ13" s="53" t="str">
        <f t="shared" si="22"/>
        <v/>
      </c>
      <c r="AR13" s="53" t="str">
        <f t="shared" si="23"/>
        <v/>
      </c>
      <c r="AS13" s="238" t="str">
        <f t="shared" si="24"/>
        <v/>
      </c>
      <c r="AT13" s="232">
        <f t="shared" si="25"/>
        <v>0</v>
      </c>
      <c r="AV13" s="157" t="str">
        <f t="shared" si="26"/>
        <v/>
      </c>
      <c r="AW13" s="157" t="str">
        <f t="shared" si="27"/>
        <v/>
      </c>
      <c r="AX13" s="157" t="str">
        <f t="shared" si="28"/>
        <v/>
      </c>
      <c r="AY13" s="157" t="str">
        <f t="shared" si="29"/>
        <v/>
      </c>
      <c r="AZ13" s="157" t="str">
        <f t="shared" si="30"/>
        <v/>
      </c>
      <c r="BA13" s="157" t="str">
        <f t="shared" si="31"/>
        <v/>
      </c>
      <c r="BB13" s="157" t="str">
        <f t="shared" si="32"/>
        <v/>
      </c>
      <c r="BC13" s="157" t="str">
        <f t="shared" si="33"/>
        <v/>
      </c>
      <c r="BD13" s="157" t="str">
        <f t="shared" si="34"/>
        <v/>
      </c>
      <c r="BE13" s="157" t="str">
        <f t="shared" si="35"/>
        <v/>
      </c>
      <c r="BF13" s="157"/>
      <c r="BI13" s="117">
        <f t="shared" si="36"/>
        <v>0</v>
      </c>
      <c r="BJ13" s="117">
        <f t="shared" si="37"/>
        <v>0</v>
      </c>
      <c r="BK13" s="117">
        <f t="shared" si="38"/>
        <v>0</v>
      </c>
      <c r="BL13" s="117">
        <f t="shared" si="39"/>
        <v>0</v>
      </c>
      <c r="BM13" s="117">
        <f t="shared" si="40"/>
        <v>0</v>
      </c>
      <c r="BN13" s="117">
        <f t="shared" si="41"/>
        <v>0</v>
      </c>
      <c r="BO13" s="117">
        <f t="shared" si="42"/>
        <v>0</v>
      </c>
      <c r="BP13" s="117">
        <f t="shared" si="43"/>
        <v>0</v>
      </c>
      <c r="BQ13" s="117">
        <f t="shared" si="44"/>
        <v>0</v>
      </c>
      <c r="BR13" s="117">
        <f t="shared" si="45"/>
        <v>0</v>
      </c>
      <c r="BS13" s="117">
        <f t="shared" si="46"/>
        <v>0</v>
      </c>
      <c r="BT13" s="117">
        <f t="shared" si="47"/>
        <v>0</v>
      </c>
      <c r="BU13" s="117">
        <f t="shared" si="48"/>
        <v>0</v>
      </c>
      <c r="BV13" s="117">
        <f t="shared" si="49"/>
        <v>0</v>
      </c>
      <c r="BW13" s="203">
        <f t="shared" si="50"/>
        <v>0</v>
      </c>
      <c r="BX13" s="203">
        <f t="shared" si="51"/>
        <v>0</v>
      </c>
      <c r="BY13" s="203">
        <f t="shared" si="52"/>
        <v>0</v>
      </c>
      <c r="BZ13" s="203">
        <f t="shared" si="53"/>
        <v>0</v>
      </c>
      <c r="CA13" s="203">
        <f t="shared" si="54"/>
        <v>0</v>
      </c>
      <c r="CB13" s="203">
        <f t="shared" si="55"/>
        <v>0</v>
      </c>
      <c r="CC13" s="203">
        <f t="shared" si="56"/>
        <v>0</v>
      </c>
      <c r="CD13" s="203">
        <f t="shared" si="57"/>
        <v>0</v>
      </c>
      <c r="CE13" s="1" t="str">
        <f t="shared" si="58"/>
        <v/>
      </c>
      <c r="CF13" s="272">
        <f t="shared" si="59"/>
        <v>0</v>
      </c>
    </row>
    <row r="14" spans="1:84" ht="15" customHeight="1" x14ac:dyDescent="0.2">
      <c r="A14" s="220" t="str">
        <f>IF('zoznam partnerov'!C14&lt;&gt;"",TRANSPOSE('zoznam partnerov'!C14),"")</f>
        <v/>
      </c>
      <c r="B14" s="170">
        <f>IF(A14="",0,SUMIFS('Oprávnené výdavky'!$U$30:$U$140,'Oprávnené výdavky'!$D$30:$D$140,A14,'Oprávnené výdavky'!$F$30:$F$140,"4.1",'Oprávnené výdavky'!$E$30:$E$140,"menej rozvinuté regióny"))</f>
        <v>0</v>
      </c>
      <c r="C14" s="170">
        <f>IF(A14="",0,SUMIFS('Oprávnené výdavky'!$U$30:$U$140,'Oprávnené výdavky'!$D$30:$D$140,A14,'Oprávnené výdavky'!$F$30:$F$140,"4.1",'Oprávnené výdavky'!$E$30:$E$140,"ostatné regióny"))</f>
        <v>0</v>
      </c>
      <c r="D14" s="115"/>
      <c r="E14" s="115"/>
      <c r="F14" s="108" t="str">
        <f t="shared" si="3"/>
        <v/>
      </c>
      <c r="G14" s="108" t="str">
        <f t="shared" si="4"/>
        <v/>
      </c>
      <c r="H14" s="116" t="str">
        <f t="shared" si="5"/>
        <v/>
      </c>
      <c r="I14" s="116" t="str">
        <f t="shared" si="6"/>
        <v/>
      </c>
      <c r="J14" s="165">
        <f>IF(A14="",0,SUMIFS('Oprávnené výdavky'!$U$30:$U$140,'Oprávnené výdavky'!$D$30:$D$140,A14,'Oprávnené výdavky'!$E$30:$E$140,"menej rozvinuté regióny",'Oprávnené výdavky'!$G$30:$G$140,"výstup na prílohe I. ZFEU menej rozvinuté regióny",'Oprávnené výdavky'!$F$30:$F$140,"4.2"))</f>
        <v>0</v>
      </c>
      <c r="K14" s="163">
        <f>IF(A14="",0,SUMIFS('Oprávnené výdavky'!$U$30:$U$140,'Oprávnené výdavky'!$D$30:$D$140,A14,'Oprávnené výdavky'!$E$30:$E$140,"ostatné regióny",'Oprávnené výdavky'!$G$30:$G$140,"výstup na prílohe I. ZFEU ostatné regióny (Bratislavský kraj)",'Oprávnené výdavky'!$F$30:$F$140,"4.2"))</f>
        <v>0</v>
      </c>
      <c r="L14" s="163">
        <f>IF(A14="",0,SUMIFS('Oprávnené výdavky'!$U$30:$U$140,'Oprávnené výdavky'!$D$30:$D$140,A14,'Oprávnené výdavky'!$E$30:$E$140,"menej rozvinuté regióny",'Oprávnené výdavky'!$G$30:$G$140,"výstup mimo prílohy I. ZFEU - PO, KE, BB, ZA kraj",'Oprávnené výdavky'!$F$30:$F$140,"4.2"))</f>
        <v>0</v>
      </c>
      <c r="M14" s="163">
        <f>IF(A14="",0,SUMIFS('Oprávnené výdavky'!$U$30:$U$140,'Oprávnené výdavky'!$D$30:$D$140,A14,'Oprávnené výdavky'!$E$30:$E$140,"menej rozvinuté regióny",'Oprávnené výdavky'!$G$30:$G$140,"výstup mimo prílohy I. ZFEU - TN, NR, TT kraj",'Oprávnené výdavky'!$F$30:$F$140,"4.2"))</f>
        <v>0</v>
      </c>
      <c r="N14" s="166">
        <f>IF(A14="",0,SUMIFS('Oprávnené výdavky'!$U$30:$U$140,'Oprávnené výdavky'!$D$30:$D$140,A14,'Oprávnené výdavky'!$E$30:$E$140,"ostatné regióny",'Oprávnené výdavky'!$G$30:$G$140,"výstup mimo prílohy I. ZFEU - Bratislavský kraj",'Oprávnené výdavky'!$F$30:$F$140,"4.2"))</f>
        <v>0</v>
      </c>
      <c r="O14" s="70"/>
      <c r="P14" s="64"/>
      <c r="Q14" s="64"/>
      <c r="R14" s="64"/>
      <c r="S14" s="120"/>
      <c r="T14" s="68" t="str">
        <f t="shared" si="7"/>
        <v/>
      </c>
      <c r="U14" s="52" t="str">
        <f t="shared" si="8"/>
        <v/>
      </c>
      <c r="V14" s="52" t="str">
        <f t="shared" si="9"/>
        <v/>
      </c>
      <c r="W14" s="52" t="str">
        <f t="shared" si="10"/>
        <v/>
      </c>
      <c r="X14" s="69" t="str">
        <f t="shared" si="11"/>
        <v/>
      </c>
      <c r="Y14" s="71" t="str">
        <f t="shared" si="12"/>
        <v/>
      </c>
      <c r="Z14" s="60" t="str">
        <f t="shared" si="13"/>
        <v/>
      </c>
      <c r="AA14" s="60" t="str">
        <f t="shared" si="14"/>
        <v/>
      </c>
      <c r="AB14" s="60" t="str">
        <f t="shared" si="15"/>
        <v/>
      </c>
      <c r="AC14" s="118" t="str">
        <f t="shared" si="16"/>
        <v/>
      </c>
      <c r="AD14" s="167">
        <f>IF(A14="",0,SUMIFS('Oprávnené výdavky'!$U$30:$U$140,'Oprávnené výdavky'!$D$30:$D$140,A14,'Oprávnené výdavky'!$F$30:$F$140,"16.4",'Oprávnené výdavky'!$E$30:$E$140,"menej rozvinuté regióny",'Oprávnené výdavky'!$G$30:$G$140,"výstup na prílohe I. ZFEU menej rozvinuté regióny"))</f>
        <v>0</v>
      </c>
      <c r="AE14" s="162">
        <f>IF(A14="",0,SUMIFS('Oprávnené výdavky'!$U$30:$U$140,'Oprávnené výdavky'!$D$30:$D$140,A14,'Oprávnené výdavky'!$F$30:$F$140,"16.4",'Oprávnené výdavky'!$E$30:$E$140,"ostatné regióny",'Oprávnené výdavky'!$G$30:$G$140,"výstup na prílohe I. ZFEU ostatné regióny (Bratislavský kraj)"))</f>
        <v>0</v>
      </c>
      <c r="AF14" s="162">
        <f>IF(A14="",0,SUMIFS('Oprávnené výdavky'!$U$30:$U$140,'Oprávnené výdavky'!$D$30:$D$140,A14,'Oprávnené výdavky'!$F$30:$F$140,"16.4",'Oprávnené výdavky'!$E$30:$E$140,"menej rozvinuté regióny",'Oprávnené výdavky'!$G$30:$G$140,"výstup mimo prílohy I. ZFEU - TN, NR, TT kraj"))+SUMIFS('Oprávnené výdavky'!$U$30:$U$140,'Oprávnené výdavky'!$D$30:$D$140,A14,'Oprávnené výdavky'!$F$30:$F$140,"16.4",'Oprávnené výdavky'!$E$30:$E$140,"menej rozvinuté regióny",'Oprávnené výdavky'!$G$30:$G$140,"výstup mimo prílohy I. ZFEU - PO, KE, BB, ZA kraj")</f>
        <v>0</v>
      </c>
      <c r="AG14" s="168">
        <f>IF(A14="",0,SUMIFS('Oprávnené výdavky'!$U$30:$U$140,'Oprávnené výdavky'!$D$30:$D$140,A14,'Oprávnené výdavky'!$F$30:$F$140,"16.4",'Oprávnené výdavky'!$E$30:$E$140,"ostatné regióny",'Oprávnené výdavky'!$G$30:$G$140,"výstup mimo prílohy I. ZFEU - Bratislavský kraj"))</f>
        <v>0</v>
      </c>
      <c r="AH14" s="222"/>
      <c r="AI14" s="164"/>
      <c r="AJ14" s="164"/>
      <c r="AK14" s="174"/>
      <c r="AL14" s="210" t="str">
        <f t="shared" si="17"/>
        <v/>
      </c>
      <c r="AM14" s="162" t="str">
        <f t="shared" si="18"/>
        <v/>
      </c>
      <c r="AN14" s="162" t="str">
        <f t="shared" si="19"/>
        <v/>
      </c>
      <c r="AO14" s="230" t="str">
        <f t="shared" si="20"/>
        <v/>
      </c>
      <c r="AP14" s="180" t="str">
        <f t="shared" si="21"/>
        <v/>
      </c>
      <c r="AQ14" s="53" t="str">
        <f t="shared" si="22"/>
        <v/>
      </c>
      <c r="AR14" s="53" t="str">
        <f t="shared" si="23"/>
        <v/>
      </c>
      <c r="AS14" s="238" t="str">
        <f t="shared" si="24"/>
        <v/>
      </c>
      <c r="AT14" s="232">
        <f t="shared" si="25"/>
        <v>0</v>
      </c>
      <c r="AV14" s="157" t="str">
        <f t="shared" si="26"/>
        <v/>
      </c>
      <c r="AW14" s="157" t="str">
        <f t="shared" si="27"/>
        <v/>
      </c>
      <c r="AX14" s="157" t="str">
        <f t="shared" si="28"/>
        <v/>
      </c>
      <c r="AY14" s="157" t="str">
        <f t="shared" si="29"/>
        <v/>
      </c>
      <c r="AZ14" s="157" t="str">
        <f t="shared" si="30"/>
        <v/>
      </c>
      <c r="BA14" s="157" t="str">
        <f t="shared" si="31"/>
        <v/>
      </c>
      <c r="BB14" s="157" t="str">
        <f t="shared" si="32"/>
        <v/>
      </c>
      <c r="BC14" s="157" t="str">
        <f t="shared" si="33"/>
        <v/>
      </c>
      <c r="BD14" s="157" t="str">
        <f t="shared" si="34"/>
        <v/>
      </c>
      <c r="BE14" s="157" t="str">
        <f t="shared" si="35"/>
        <v/>
      </c>
      <c r="BF14" s="157"/>
      <c r="BI14" s="117">
        <f t="shared" si="36"/>
        <v>0</v>
      </c>
      <c r="BJ14" s="117">
        <f t="shared" si="37"/>
        <v>0</v>
      </c>
      <c r="BK14" s="117">
        <f t="shared" si="38"/>
        <v>0</v>
      </c>
      <c r="BL14" s="117">
        <f t="shared" si="39"/>
        <v>0</v>
      </c>
      <c r="BM14" s="117">
        <f t="shared" si="40"/>
        <v>0</v>
      </c>
      <c r="BN14" s="117">
        <f t="shared" si="41"/>
        <v>0</v>
      </c>
      <c r="BO14" s="117">
        <f t="shared" si="42"/>
        <v>0</v>
      </c>
      <c r="BP14" s="117">
        <f t="shared" si="43"/>
        <v>0</v>
      </c>
      <c r="BQ14" s="117">
        <f t="shared" si="44"/>
        <v>0</v>
      </c>
      <c r="BR14" s="117">
        <f t="shared" si="45"/>
        <v>0</v>
      </c>
      <c r="BS14" s="117">
        <f t="shared" si="46"/>
        <v>0</v>
      </c>
      <c r="BT14" s="117">
        <f t="shared" si="47"/>
        <v>0</v>
      </c>
      <c r="BU14" s="117">
        <f t="shared" si="48"/>
        <v>0</v>
      </c>
      <c r="BV14" s="117">
        <f t="shared" si="49"/>
        <v>0</v>
      </c>
      <c r="BW14" s="203">
        <f t="shared" si="50"/>
        <v>0</v>
      </c>
      <c r="BX14" s="203">
        <f t="shared" si="51"/>
        <v>0</v>
      </c>
      <c r="BY14" s="203">
        <f t="shared" si="52"/>
        <v>0</v>
      </c>
      <c r="BZ14" s="203">
        <f t="shared" si="53"/>
        <v>0</v>
      </c>
      <c r="CA14" s="203">
        <f t="shared" si="54"/>
        <v>0</v>
      </c>
      <c r="CB14" s="203">
        <f t="shared" si="55"/>
        <v>0</v>
      </c>
      <c r="CC14" s="203">
        <f t="shared" si="56"/>
        <v>0</v>
      </c>
      <c r="CD14" s="203">
        <f t="shared" si="57"/>
        <v>0</v>
      </c>
      <c r="CE14" s="1" t="str">
        <f t="shared" si="58"/>
        <v/>
      </c>
      <c r="CF14" s="272">
        <f t="shared" si="59"/>
        <v>0</v>
      </c>
    </row>
    <row r="15" spans="1:84" ht="15" customHeight="1" x14ac:dyDescent="0.2">
      <c r="A15" s="220" t="str">
        <f>IF('zoznam partnerov'!C15&lt;&gt;"",TRANSPOSE('zoznam partnerov'!C15),"")</f>
        <v/>
      </c>
      <c r="B15" s="170">
        <f>IF(A15="",0,SUMIFS('Oprávnené výdavky'!$U$30:$U$140,'Oprávnené výdavky'!$D$30:$D$140,A15,'Oprávnené výdavky'!$F$30:$F$140,"4.1",'Oprávnené výdavky'!$E$30:$E$140,"menej rozvinuté regióny"))</f>
        <v>0</v>
      </c>
      <c r="C15" s="170">
        <f>IF(A15="",0,SUMIFS('Oprávnené výdavky'!$U$30:$U$140,'Oprávnené výdavky'!$D$30:$D$140,A15,'Oprávnené výdavky'!$F$30:$F$140,"4.1",'Oprávnené výdavky'!$E$30:$E$140,"ostatné regióny"))</f>
        <v>0</v>
      </c>
      <c r="D15" s="115"/>
      <c r="E15" s="115"/>
      <c r="F15" s="108" t="str">
        <f t="shared" si="3"/>
        <v/>
      </c>
      <c r="G15" s="108" t="str">
        <f t="shared" si="4"/>
        <v/>
      </c>
      <c r="H15" s="116" t="str">
        <f t="shared" si="5"/>
        <v/>
      </c>
      <c r="I15" s="116" t="str">
        <f t="shared" si="6"/>
        <v/>
      </c>
      <c r="J15" s="165">
        <f>IF(A15="",0,SUMIFS('Oprávnené výdavky'!$U$30:$U$140,'Oprávnené výdavky'!$D$30:$D$140,A15,'Oprávnené výdavky'!$E$30:$E$140,"menej rozvinuté regióny",'Oprávnené výdavky'!$G$30:$G$140,"výstup na prílohe I. ZFEU menej rozvinuté regióny",'Oprávnené výdavky'!$F$30:$F$140,"4.2"))</f>
        <v>0</v>
      </c>
      <c r="K15" s="163">
        <f>IF(A15="",0,SUMIFS('Oprávnené výdavky'!$U$30:$U$140,'Oprávnené výdavky'!$D$30:$D$140,A15,'Oprávnené výdavky'!$E$30:$E$140,"ostatné regióny",'Oprávnené výdavky'!$G$30:$G$140,"výstup na prílohe I. ZFEU ostatné regióny (Bratislavský kraj)",'Oprávnené výdavky'!$F$30:$F$140,"4.2"))</f>
        <v>0</v>
      </c>
      <c r="L15" s="163">
        <f>IF(A15="",0,SUMIFS('Oprávnené výdavky'!$U$30:$U$140,'Oprávnené výdavky'!$D$30:$D$140,A15,'Oprávnené výdavky'!$E$30:$E$140,"menej rozvinuté regióny",'Oprávnené výdavky'!$G$30:$G$140,"výstup mimo prílohy I. ZFEU - PO, KE, BB, ZA kraj",'Oprávnené výdavky'!$F$30:$F$140,"4.2"))</f>
        <v>0</v>
      </c>
      <c r="M15" s="163">
        <f>IF(A15="",0,SUMIFS('Oprávnené výdavky'!$U$30:$U$140,'Oprávnené výdavky'!$D$30:$D$140,A15,'Oprávnené výdavky'!$E$30:$E$140,"menej rozvinuté regióny",'Oprávnené výdavky'!$G$30:$G$140,"výstup mimo prílohy I. ZFEU - TN, NR, TT kraj",'Oprávnené výdavky'!$F$30:$F$140,"4.2"))</f>
        <v>0</v>
      </c>
      <c r="N15" s="166">
        <f>IF(A15="",0,SUMIFS('Oprávnené výdavky'!$U$30:$U$140,'Oprávnené výdavky'!$D$30:$D$140,A15,'Oprávnené výdavky'!$E$30:$E$140,"ostatné regióny",'Oprávnené výdavky'!$G$30:$G$140,"výstup mimo prílohy I. ZFEU - Bratislavský kraj",'Oprávnené výdavky'!$F$30:$F$140,"4.2"))</f>
        <v>0</v>
      </c>
      <c r="O15" s="70"/>
      <c r="P15" s="64"/>
      <c r="Q15" s="64"/>
      <c r="R15" s="64"/>
      <c r="S15" s="120"/>
      <c r="T15" s="68" t="str">
        <f t="shared" si="7"/>
        <v/>
      </c>
      <c r="U15" s="52" t="str">
        <f t="shared" si="8"/>
        <v/>
      </c>
      <c r="V15" s="52" t="str">
        <f t="shared" si="9"/>
        <v/>
      </c>
      <c r="W15" s="52" t="str">
        <f t="shared" si="10"/>
        <v/>
      </c>
      <c r="X15" s="69" t="str">
        <f t="shared" si="11"/>
        <v/>
      </c>
      <c r="Y15" s="71" t="str">
        <f t="shared" si="12"/>
        <v/>
      </c>
      <c r="Z15" s="60" t="str">
        <f t="shared" si="13"/>
        <v/>
      </c>
      <c r="AA15" s="60" t="str">
        <f t="shared" si="14"/>
        <v/>
      </c>
      <c r="AB15" s="60" t="str">
        <f t="shared" si="15"/>
        <v/>
      </c>
      <c r="AC15" s="118" t="str">
        <f t="shared" si="16"/>
        <v/>
      </c>
      <c r="AD15" s="167">
        <f>IF(A15="",0,SUMIFS('Oprávnené výdavky'!$U$30:$U$140,'Oprávnené výdavky'!$D$30:$D$140,A15,'Oprávnené výdavky'!$F$30:$F$140,"16.4",'Oprávnené výdavky'!$E$30:$E$140,"menej rozvinuté regióny",'Oprávnené výdavky'!$G$30:$G$140,"výstup na prílohe I. ZFEU menej rozvinuté regióny"))</f>
        <v>0</v>
      </c>
      <c r="AE15" s="162">
        <f>IF(A15="",0,SUMIFS('Oprávnené výdavky'!$U$30:$U$140,'Oprávnené výdavky'!$D$30:$D$140,A15,'Oprávnené výdavky'!$F$30:$F$140,"16.4",'Oprávnené výdavky'!$E$30:$E$140,"ostatné regióny",'Oprávnené výdavky'!$G$30:$G$140,"výstup na prílohe I. ZFEU ostatné regióny (Bratislavský kraj)"))</f>
        <v>0</v>
      </c>
      <c r="AF15" s="162">
        <f>IF(A15="",0,SUMIFS('Oprávnené výdavky'!$U$30:$U$140,'Oprávnené výdavky'!$D$30:$D$140,A15,'Oprávnené výdavky'!$F$30:$F$140,"16.4",'Oprávnené výdavky'!$E$30:$E$140,"menej rozvinuté regióny",'Oprávnené výdavky'!$G$30:$G$140,"výstup mimo prílohy I. ZFEU - TN, NR, TT kraj"))+SUMIFS('Oprávnené výdavky'!$U$30:$U$140,'Oprávnené výdavky'!$D$30:$D$140,A15,'Oprávnené výdavky'!$F$30:$F$140,"16.4",'Oprávnené výdavky'!$E$30:$E$140,"menej rozvinuté regióny",'Oprávnené výdavky'!$G$30:$G$140,"výstup mimo prílohy I. ZFEU - PO, KE, BB, ZA kraj")</f>
        <v>0</v>
      </c>
      <c r="AG15" s="168">
        <f>IF(A15="",0,SUMIFS('Oprávnené výdavky'!$U$30:$U$140,'Oprávnené výdavky'!$D$30:$D$140,A15,'Oprávnené výdavky'!$F$30:$F$140,"16.4",'Oprávnené výdavky'!$E$30:$E$140,"ostatné regióny",'Oprávnené výdavky'!$G$30:$G$140,"výstup mimo prílohy I. ZFEU - Bratislavský kraj"))</f>
        <v>0</v>
      </c>
      <c r="AH15" s="222"/>
      <c r="AI15" s="164"/>
      <c r="AJ15" s="164"/>
      <c r="AK15" s="174"/>
      <c r="AL15" s="210" t="str">
        <f t="shared" si="17"/>
        <v/>
      </c>
      <c r="AM15" s="162" t="str">
        <f t="shared" si="18"/>
        <v/>
      </c>
      <c r="AN15" s="162" t="str">
        <f t="shared" si="19"/>
        <v/>
      </c>
      <c r="AO15" s="230" t="str">
        <f t="shared" si="20"/>
        <v/>
      </c>
      <c r="AP15" s="180" t="str">
        <f t="shared" si="21"/>
        <v/>
      </c>
      <c r="AQ15" s="53" t="str">
        <f t="shared" si="22"/>
        <v/>
      </c>
      <c r="AR15" s="53" t="str">
        <f t="shared" si="23"/>
        <v/>
      </c>
      <c r="AS15" s="238" t="str">
        <f t="shared" si="24"/>
        <v/>
      </c>
      <c r="AT15" s="232">
        <f t="shared" si="25"/>
        <v>0</v>
      </c>
      <c r="AV15" s="157" t="str">
        <f t="shared" si="26"/>
        <v/>
      </c>
      <c r="AW15" s="157" t="str">
        <f t="shared" si="27"/>
        <v/>
      </c>
      <c r="AX15" s="157" t="str">
        <f t="shared" si="28"/>
        <v/>
      </c>
      <c r="AY15" s="157" t="str">
        <f t="shared" si="29"/>
        <v/>
      </c>
      <c r="AZ15" s="157" t="str">
        <f t="shared" si="30"/>
        <v/>
      </c>
      <c r="BA15" s="157" t="str">
        <f t="shared" si="31"/>
        <v/>
      </c>
      <c r="BB15" s="157" t="str">
        <f t="shared" si="32"/>
        <v/>
      </c>
      <c r="BC15" s="157" t="str">
        <f t="shared" si="33"/>
        <v/>
      </c>
      <c r="BD15" s="157" t="str">
        <f t="shared" si="34"/>
        <v/>
      </c>
      <c r="BE15" s="157" t="str">
        <f t="shared" si="35"/>
        <v/>
      </c>
      <c r="BF15" s="157"/>
      <c r="BI15" s="117">
        <f t="shared" si="36"/>
        <v>0</v>
      </c>
      <c r="BJ15" s="117">
        <f t="shared" si="37"/>
        <v>0</v>
      </c>
      <c r="BK15" s="117">
        <f t="shared" si="38"/>
        <v>0</v>
      </c>
      <c r="BL15" s="117">
        <f t="shared" si="39"/>
        <v>0</v>
      </c>
      <c r="BM15" s="117">
        <f t="shared" si="40"/>
        <v>0</v>
      </c>
      <c r="BN15" s="117">
        <f t="shared" si="41"/>
        <v>0</v>
      </c>
      <c r="BO15" s="117">
        <f t="shared" si="42"/>
        <v>0</v>
      </c>
      <c r="BP15" s="117">
        <f t="shared" si="43"/>
        <v>0</v>
      </c>
      <c r="BQ15" s="117">
        <f t="shared" si="44"/>
        <v>0</v>
      </c>
      <c r="BR15" s="117">
        <f t="shared" si="45"/>
        <v>0</v>
      </c>
      <c r="BS15" s="117">
        <f t="shared" si="46"/>
        <v>0</v>
      </c>
      <c r="BT15" s="117">
        <f t="shared" si="47"/>
        <v>0</v>
      </c>
      <c r="BU15" s="117">
        <f t="shared" si="48"/>
        <v>0</v>
      </c>
      <c r="BV15" s="117">
        <f t="shared" si="49"/>
        <v>0</v>
      </c>
      <c r="BW15" s="203">
        <f t="shared" si="50"/>
        <v>0</v>
      </c>
      <c r="BX15" s="203">
        <f t="shared" si="51"/>
        <v>0</v>
      </c>
      <c r="BY15" s="203">
        <f t="shared" si="52"/>
        <v>0</v>
      </c>
      <c r="BZ15" s="203">
        <f t="shared" si="53"/>
        <v>0</v>
      </c>
      <c r="CA15" s="203">
        <f t="shared" si="54"/>
        <v>0</v>
      </c>
      <c r="CB15" s="203">
        <f t="shared" si="55"/>
        <v>0</v>
      </c>
      <c r="CC15" s="203">
        <f t="shared" si="56"/>
        <v>0</v>
      </c>
      <c r="CD15" s="203">
        <f t="shared" si="57"/>
        <v>0</v>
      </c>
      <c r="CE15" s="1" t="str">
        <f t="shared" si="58"/>
        <v/>
      </c>
      <c r="CF15" s="272">
        <f t="shared" si="59"/>
        <v>0</v>
      </c>
    </row>
    <row r="16" spans="1:84" ht="15" customHeight="1" x14ac:dyDescent="0.2">
      <c r="A16" s="220" t="str">
        <f>IF('zoznam partnerov'!C16&lt;&gt;"",TRANSPOSE('zoznam partnerov'!C16),"")</f>
        <v/>
      </c>
      <c r="B16" s="170">
        <f>IF(A16="",0,SUMIFS('Oprávnené výdavky'!$U$30:$U$140,'Oprávnené výdavky'!$D$30:$D$140,A16,'Oprávnené výdavky'!$F$30:$F$140,"4.1",'Oprávnené výdavky'!$E$30:$E$140,"menej rozvinuté regióny"))</f>
        <v>0</v>
      </c>
      <c r="C16" s="170">
        <f>IF(A16="",0,SUMIFS('Oprávnené výdavky'!$U$30:$U$140,'Oprávnené výdavky'!$D$30:$D$140,A16,'Oprávnené výdavky'!$F$30:$F$140,"4.1",'Oprávnené výdavky'!$E$30:$E$140,"ostatné regióny"))</f>
        <v>0</v>
      </c>
      <c r="D16" s="115"/>
      <c r="E16" s="115"/>
      <c r="F16" s="108" t="str">
        <f t="shared" si="3"/>
        <v/>
      </c>
      <c r="G16" s="108" t="str">
        <f t="shared" si="4"/>
        <v/>
      </c>
      <c r="H16" s="116" t="str">
        <f t="shared" si="5"/>
        <v/>
      </c>
      <c r="I16" s="116" t="str">
        <f t="shared" si="6"/>
        <v/>
      </c>
      <c r="J16" s="165">
        <f>IF(A16="",0,SUMIFS('Oprávnené výdavky'!$U$30:$U$140,'Oprávnené výdavky'!$D$30:$D$140,A16,'Oprávnené výdavky'!$E$30:$E$140,"menej rozvinuté regióny",'Oprávnené výdavky'!$G$30:$G$140,"výstup na prílohe I. ZFEU menej rozvinuté regióny",'Oprávnené výdavky'!$F$30:$F$140,"4.2"))</f>
        <v>0</v>
      </c>
      <c r="K16" s="163">
        <f>IF(A16="",0,SUMIFS('Oprávnené výdavky'!$U$30:$U$140,'Oprávnené výdavky'!$D$30:$D$140,A16,'Oprávnené výdavky'!$E$30:$E$140,"ostatné regióny",'Oprávnené výdavky'!$G$30:$G$140,"výstup na prílohe I. ZFEU ostatné regióny (Bratislavský kraj)",'Oprávnené výdavky'!$F$30:$F$140,"4.2"))</f>
        <v>0</v>
      </c>
      <c r="L16" s="163">
        <f>IF(A16="",0,SUMIFS('Oprávnené výdavky'!$U$30:$U$140,'Oprávnené výdavky'!$D$30:$D$140,A16,'Oprávnené výdavky'!$E$30:$E$140,"menej rozvinuté regióny",'Oprávnené výdavky'!$G$30:$G$140,"výstup mimo prílohy I. ZFEU - PO, KE, BB, ZA kraj",'Oprávnené výdavky'!$F$30:$F$140,"4.2"))</f>
        <v>0</v>
      </c>
      <c r="M16" s="163">
        <f>IF(A16="",0,SUMIFS('Oprávnené výdavky'!$U$30:$U$140,'Oprávnené výdavky'!$D$30:$D$140,A16,'Oprávnené výdavky'!$E$30:$E$140,"menej rozvinuté regióny",'Oprávnené výdavky'!$G$30:$G$140,"výstup mimo prílohy I. ZFEU - TN, NR, TT kraj",'Oprávnené výdavky'!$F$30:$F$140,"4.2"))</f>
        <v>0</v>
      </c>
      <c r="N16" s="166">
        <f>IF(A16="",0,SUMIFS('Oprávnené výdavky'!$U$30:$U$140,'Oprávnené výdavky'!$D$30:$D$140,A16,'Oprávnené výdavky'!$E$30:$E$140,"ostatné regióny",'Oprávnené výdavky'!$G$30:$G$140,"výstup mimo prílohy I. ZFEU - Bratislavský kraj",'Oprávnené výdavky'!$F$30:$F$140,"4.2"))</f>
        <v>0</v>
      </c>
      <c r="O16" s="70"/>
      <c r="P16" s="64"/>
      <c r="Q16" s="64"/>
      <c r="R16" s="64"/>
      <c r="S16" s="120"/>
      <c r="T16" s="66" t="str">
        <f t="shared" si="7"/>
        <v/>
      </c>
      <c r="U16" s="59" t="str">
        <f t="shared" si="8"/>
        <v/>
      </c>
      <c r="V16" s="59" t="str">
        <f t="shared" si="9"/>
        <v/>
      </c>
      <c r="W16" s="59" t="str">
        <f t="shared" si="10"/>
        <v/>
      </c>
      <c r="X16" s="67" t="str">
        <f t="shared" si="11"/>
        <v/>
      </c>
      <c r="Y16" s="71" t="str">
        <f t="shared" si="12"/>
        <v/>
      </c>
      <c r="Z16" s="60" t="str">
        <f t="shared" si="13"/>
        <v/>
      </c>
      <c r="AA16" s="60" t="str">
        <f t="shared" si="14"/>
        <v/>
      </c>
      <c r="AB16" s="60" t="str">
        <f t="shared" si="15"/>
        <v/>
      </c>
      <c r="AC16" s="118" t="str">
        <f t="shared" si="16"/>
        <v/>
      </c>
      <c r="AD16" s="167">
        <f>IF(A16="",0,SUMIFS('Oprávnené výdavky'!$U$30:$U$140,'Oprávnené výdavky'!$D$30:$D$140,A16,'Oprávnené výdavky'!$F$30:$F$140,"16.4",'Oprávnené výdavky'!$E$30:$E$140,"menej rozvinuté regióny",'Oprávnené výdavky'!$G$30:$G$140,"výstup na prílohe I. ZFEU menej rozvinuté regióny"))</f>
        <v>0</v>
      </c>
      <c r="AE16" s="162">
        <f>IF(A16="",0,SUMIFS('Oprávnené výdavky'!$U$30:$U$140,'Oprávnené výdavky'!$D$30:$D$140,A16,'Oprávnené výdavky'!$F$30:$F$140,"16.4",'Oprávnené výdavky'!$E$30:$E$140,"ostatné regióny",'Oprávnené výdavky'!$G$30:$G$140,"výstup na prílohe I. ZFEU ostatné regióny (Bratislavský kraj)"))</f>
        <v>0</v>
      </c>
      <c r="AF16" s="162">
        <f>IF(A16="",0,SUMIFS('Oprávnené výdavky'!$U$30:$U$140,'Oprávnené výdavky'!$D$30:$D$140,A16,'Oprávnené výdavky'!$F$30:$F$140,"16.4",'Oprávnené výdavky'!$E$30:$E$140,"menej rozvinuté regióny",'Oprávnené výdavky'!$G$30:$G$140,"výstup mimo prílohy I. ZFEU - TN, NR, TT kraj"))+SUMIFS('Oprávnené výdavky'!$U$30:$U$140,'Oprávnené výdavky'!$D$30:$D$140,A16,'Oprávnené výdavky'!$F$30:$F$140,"16.4",'Oprávnené výdavky'!$E$30:$E$140,"menej rozvinuté regióny",'Oprávnené výdavky'!$G$30:$G$140,"výstup mimo prílohy I. ZFEU - PO, KE, BB, ZA kraj")</f>
        <v>0</v>
      </c>
      <c r="AG16" s="168">
        <f>IF(A16="",0,SUMIFS('Oprávnené výdavky'!$U$30:$U$140,'Oprávnené výdavky'!$D$30:$D$140,A16,'Oprávnené výdavky'!$F$30:$F$140,"16.4",'Oprávnené výdavky'!$E$30:$E$140,"ostatné regióny",'Oprávnené výdavky'!$G$30:$G$140,"výstup mimo prílohy I. ZFEU - Bratislavský kraj"))</f>
        <v>0</v>
      </c>
      <c r="AH16" s="222"/>
      <c r="AI16" s="164"/>
      <c r="AJ16" s="164"/>
      <c r="AK16" s="174"/>
      <c r="AL16" s="210" t="str">
        <f t="shared" si="17"/>
        <v/>
      </c>
      <c r="AM16" s="162" t="str">
        <f t="shared" si="18"/>
        <v/>
      </c>
      <c r="AN16" s="162" t="str">
        <f t="shared" si="19"/>
        <v/>
      </c>
      <c r="AO16" s="230" t="str">
        <f t="shared" si="20"/>
        <v/>
      </c>
      <c r="AP16" s="180" t="str">
        <f t="shared" si="21"/>
        <v/>
      </c>
      <c r="AQ16" s="53" t="str">
        <f t="shared" si="22"/>
        <v/>
      </c>
      <c r="AR16" s="53" t="str">
        <f t="shared" si="23"/>
        <v/>
      </c>
      <c r="AS16" s="238" t="str">
        <f t="shared" si="24"/>
        <v/>
      </c>
      <c r="AT16" s="232">
        <f t="shared" si="25"/>
        <v>0</v>
      </c>
      <c r="AV16" s="157" t="str">
        <f t="shared" si="26"/>
        <v/>
      </c>
      <c r="AW16" s="157" t="str">
        <f t="shared" si="27"/>
        <v/>
      </c>
      <c r="AX16" s="157" t="str">
        <f t="shared" si="28"/>
        <v/>
      </c>
      <c r="AY16" s="157" t="str">
        <f t="shared" si="29"/>
        <v/>
      </c>
      <c r="AZ16" s="157" t="str">
        <f t="shared" si="30"/>
        <v/>
      </c>
      <c r="BA16" s="157" t="str">
        <f t="shared" si="31"/>
        <v/>
      </c>
      <c r="BB16" s="157" t="str">
        <f t="shared" si="32"/>
        <v/>
      </c>
      <c r="BC16" s="157" t="str">
        <f t="shared" si="33"/>
        <v/>
      </c>
      <c r="BD16" s="157" t="str">
        <f t="shared" si="34"/>
        <v/>
      </c>
      <c r="BE16" s="157" t="str">
        <f t="shared" si="35"/>
        <v/>
      </c>
      <c r="BF16" s="157"/>
      <c r="BI16" s="117">
        <f t="shared" si="36"/>
        <v>0</v>
      </c>
      <c r="BJ16" s="117">
        <f t="shared" si="37"/>
        <v>0</v>
      </c>
      <c r="BK16" s="117">
        <f t="shared" si="38"/>
        <v>0</v>
      </c>
      <c r="BL16" s="117">
        <f t="shared" si="39"/>
        <v>0</v>
      </c>
      <c r="BM16" s="117">
        <f t="shared" si="40"/>
        <v>0</v>
      </c>
      <c r="BN16" s="117">
        <f t="shared" si="41"/>
        <v>0</v>
      </c>
      <c r="BO16" s="117">
        <f t="shared" si="42"/>
        <v>0</v>
      </c>
      <c r="BP16" s="117">
        <f t="shared" si="43"/>
        <v>0</v>
      </c>
      <c r="BQ16" s="117">
        <f t="shared" si="44"/>
        <v>0</v>
      </c>
      <c r="BR16" s="117">
        <f t="shared" si="45"/>
        <v>0</v>
      </c>
      <c r="BS16" s="117">
        <f t="shared" si="46"/>
        <v>0</v>
      </c>
      <c r="BT16" s="117">
        <f t="shared" si="47"/>
        <v>0</v>
      </c>
      <c r="BU16" s="117">
        <f t="shared" si="48"/>
        <v>0</v>
      </c>
      <c r="BV16" s="117">
        <f t="shared" si="49"/>
        <v>0</v>
      </c>
      <c r="BW16" s="203">
        <f t="shared" si="50"/>
        <v>0</v>
      </c>
      <c r="BX16" s="203">
        <f t="shared" si="51"/>
        <v>0</v>
      </c>
      <c r="BY16" s="203">
        <f t="shared" si="52"/>
        <v>0</v>
      </c>
      <c r="BZ16" s="203">
        <f t="shared" si="53"/>
        <v>0</v>
      </c>
      <c r="CA16" s="203">
        <f t="shared" si="54"/>
        <v>0</v>
      </c>
      <c r="CB16" s="203">
        <f t="shared" si="55"/>
        <v>0</v>
      </c>
      <c r="CC16" s="203">
        <f t="shared" si="56"/>
        <v>0</v>
      </c>
      <c r="CD16" s="203">
        <f t="shared" si="57"/>
        <v>0</v>
      </c>
      <c r="CE16" s="1" t="str">
        <f t="shared" si="58"/>
        <v/>
      </c>
      <c r="CF16" s="272">
        <f t="shared" si="59"/>
        <v>0</v>
      </c>
    </row>
    <row r="17" spans="1:84" ht="15" customHeight="1" x14ac:dyDescent="0.2">
      <c r="A17" s="220" t="str">
        <f>IF('zoznam partnerov'!C17&lt;&gt;"",TRANSPOSE('zoznam partnerov'!C17),"")</f>
        <v/>
      </c>
      <c r="B17" s="170">
        <f>IF(A17="",0,SUMIFS('Oprávnené výdavky'!$U$30:$U$140,'Oprávnené výdavky'!$D$30:$D$140,A17,'Oprávnené výdavky'!$F$30:$F$140,"4.1",'Oprávnené výdavky'!$E$30:$E$140,"menej rozvinuté regióny"))</f>
        <v>0</v>
      </c>
      <c r="C17" s="170">
        <f>IF(A17="",0,SUMIFS('Oprávnené výdavky'!$U$30:$U$140,'Oprávnené výdavky'!$D$30:$D$140,A17,'Oprávnené výdavky'!$F$30:$F$140,"4.1",'Oprávnené výdavky'!$E$30:$E$140,"ostatné regióny"))</f>
        <v>0</v>
      </c>
      <c r="D17" s="115"/>
      <c r="E17" s="115"/>
      <c r="F17" s="108" t="str">
        <f t="shared" si="3"/>
        <v/>
      </c>
      <c r="G17" s="108" t="str">
        <f t="shared" si="4"/>
        <v/>
      </c>
      <c r="H17" s="116" t="str">
        <f t="shared" si="5"/>
        <v/>
      </c>
      <c r="I17" s="116" t="str">
        <f t="shared" si="6"/>
        <v/>
      </c>
      <c r="J17" s="165">
        <f>IF(A17="",0,SUMIFS('Oprávnené výdavky'!$U$30:$U$140,'Oprávnené výdavky'!$D$30:$D$140,A17,'Oprávnené výdavky'!$E$30:$E$140,"menej rozvinuté regióny",'Oprávnené výdavky'!$G$30:$G$140,"výstup na prílohe I. ZFEU menej rozvinuté regióny",'Oprávnené výdavky'!$F$30:$F$140,"4.2"))</f>
        <v>0</v>
      </c>
      <c r="K17" s="163">
        <f>IF(A17="",0,SUMIFS('Oprávnené výdavky'!$U$30:$U$140,'Oprávnené výdavky'!$D$30:$D$140,A17,'Oprávnené výdavky'!$E$30:$E$140,"ostatné regióny",'Oprávnené výdavky'!$G$30:$G$140,"výstup na prílohe I. ZFEU ostatné regióny (Bratislavský kraj)",'Oprávnené výdavky'!$F$30:$F$140,"4.2"))</f>
        <v>0</v>
      </c>
      <c r="L17" s="163">
        <f>IF(A17="",0,SUMIFS('Oprávnené výdavky'!$U$30:$U$140,'Oprávnené výdavky'!$D$30:$D$140,A17,'Oprávnené výdavky'!$E$30:$E$140,"menej rozvinuté regióny",'Oprávnené výdavky'!$G$30:$G$140,"výstup mimo prílohy I. ZFEU - PO, KE, BB, ZA kraj",'Oprávnené výdavky'!$F$30:$F$140,"4.2"))</f>
        <v>0</v>
      </c>
      <c r="M17" s="163">
        <f>IF(A17="",0,SUMIFS('Oprávnené výdavky'!$U$30:$U$140,'Oprávnené výdavky'!$D$30:$D$140,A17,'Oprávnené výdavky'!$E$30:$E$140,"menej rozvinuté regióny",'Oprávnené výdavky'!$G$30:$G$140,"výstup mimo prílohy I. ZFEU - TN, NR, TT kraj",'Oprávnené výdavky'!$F$30:$F$140,"4.2"))</f>
        <v>0</v>
      </c>
      <c r="N17" s="166">
        <f>IF(A17="",0,SUMIFS('Oprávnené výdavky'!$U$30:$U$140,'Oprávnené výdavky'!$D$30:$D$140,A17,'Oprávnené výdavky'!$E$30:$E$140,"ostatné regióny",'Oprávnené výdavky'!$G$30:$G$140,"výstup mimo prílohy I. ZFEU - Bratislavský kraj",'Oprávnené výdavky'!$F$30:$F$140,"4.2"))</f>
        <v>0</v>
      </c>
      <c r="O17" s="70"/>
      <c r="P17" s="64"/>
      <c r="Q17" s="64"/>
      <c r="R17" s="64"/>
      <c r="S17" s="120"/>
      <c r="T17" s="66" t="str">
        <f t="shared" si="7"/>
        <v/>
      </c>
      <c r="U17" s="59" t="str">
        <f t="shared" si="8"/>
        <v/>
      </c>
      <c r="V17" s="59" t="str">
        <f t="shared" si="9"/>
        <v/>
      </c>
      <c r="W17" s="59" t="str">
        <f t="shared" si="10"/>
        <v/>
      </c>
      <c r="X17" s="67" t="str">
        <f t="shared" si="11"/>
        <v/>
      </c>
      <c r="Y17" s="71" t="str">
        <f t="shared" si="12"/>
        <v/>
      </c>
      <c r="Z17" s="60" t="str">
        <f t="shared" si="13"/>
        <v/>
      </c>
      <c r="AA17" s="60" t="str">
        <f t="shared" si="14"/>
        <v/>
      </c>
      <c r="AB17" s="60" t="str">
        <f t="shared" si="15"/>
        <v/>
      </c>
      <c r="AC17" s="118" t="str">
        <f t="shared" si="16"/>
        <v/>
      </c>
      <c r="AD17" s="167">
        <f>IF(A17="",0,SUMIFS('Oprávnené výdavky'!$U$30:$U$140,'Oprávnené výdavky'!$D$30:$D$140,A17,'Oprávnené výdavky'!$F$30:$F$140,"16.4",'Oprávnené výdavky'!$E$30:$E$140,"menej rozvinuté regióny",'Oprávnené výdavky'!$G$30:$G$140,"výstup na prílohe I. ZFEU menej rozvinuté regióny"))</f>
        <v>0</v>
      </c>
      <c r="AE17" s="162">
        <f>IF(A17="",0,SUMIFS('Oprávnené výdavky'!$U$30:$U$140,'Oprávnené výdavky'!$D$30:$D$140,A17,'Oprávnené výdavky'!$F$30:$F$140,"16.4",'Oprávnené výdavky'!$E$30:$E$140,"ostatné regióny",'Oprávnené výdavky'!$G$30:$G$140,"výstup na prílohe I. ZFEU ostatné regióny (Bratislavský kraj)"))</f>
        <v>0</v>
      </c>
      <c r="AF17" s="162">
        <f>IF(A17="",0,SUMIFS('Oprávnené výdavky'!$U$30:$U$140,'Oprávnené výdavky'!$D$30:$D$140,A17,'Oprávnené výdavky'!$F$30:$F$140,"16.4",'Oprávnené výdavky'!$E$30:$E$140,"menej rozvinuté regióny",'Oprávnené výdavky'!$G$30:$G$140,"výstup mimo prílohy I. ZFEU - TN, NR, TT kraj"))+SUMIFS('Oprávnené výdavky'!$U$30:$U$140,'Oprávnené výdavky'!$D$30:$D$140,A17,'Oprávnené výdavky'!$F$30:$F$140,"16.4",'Oprávnené výdavky'!$E$30:$E$140,"menej rozvinuté regióny",'Oprávnené výdavky'!$G$30:$G$140,"výstup mimo prílohy I. ZFEU - PO, KE, BB, ZA kraj")</f>
        <v>0</v>
      </c>
      <c r="AG17" s="168">
        <f>IF(A17="",0,SUMIFS('Oprávnené výdavky'!$U$30:$U$140,'Oprávnené výdavky'!$D$30:$D$140,A17,'Oprávnené výdavky'!$F$30:$F$140,"16.4",'Oprávnené výdavky'!$E$30:$E$140,"ostatné regióny",'Oprávnené výdavky'!$G$30:$G$140,"výstup mimo prílohy I. ZFEU - Bratislavský kraj"))</f>
        <v>0</v>
      </c>
      <c r="AH17" s="222"/>
      <c r="AI17" s="164"/>
      <c r="AJ17" s="164"/>
      <c r="AK17" s="174"/>
      <c r="AL17" s="210" t="str">
        <f t="shared" si="17"/>
        <v/>
      </c>
      <c r="AM17" s="162" t="str">
        <f t="shared" si="18"/>
        <v/>
      </c>
      <c r="AN17" s="162" t="str">
        <f t="shared" si="19"/>
        <v/>
      </c>
      <c r="AO17" s="230" t="str">
        <f t="shared" si="20"/>
        <v/>
      </c>
      <c r="AP17" s="180" t="str">
        <f t="shared" si="21"/>
        <v/>
      </c>
      <c r="AQ17" s="53" t="str">
        <f t="shared" si="22"/>
        <v/>
      </c>
      <c r="AR17" s="53" t="str">
        <f t="shared" si="23"/>
        <v/>
      </c>
      <c r="AS17" s="238" t="str">
        <f t="shared" si="24"/>
        <v/>
      </c>
      <c r="AT17" s="232">
        <f t="shared" si="25"/>
        <v>0</v>
      </c>
      <c r="AV17" s="157" t="str">
        <f t="shared" si="26"/>
        <v/>
      </c>
      <c r="AW17" s="157" t="str">
        <f t="shared" si="27"/>
        <v/>
      </c>
      <c r="AX17" s="157" t="str">
        <f t="shared" si="28"/>
        <v/>
      </c>
      <c r="AY17" s="157" t="str">
        <f t="shared" si="29"/>
        <v/>
      </c>
      <c r="AZ17" s="157" t="str">
        <f t="shared" si="30"/>
        <v/>
      </c>
      <c r="BA17" s="157" t="str">
        <f t="shared" si="31"/>
        <v/>
      </c>
      <c r="BB17" s="157" t="str">
        <f t="shared" si="32"/>
        <v/>
      </c>
      <c r="BC17" s="157" t="str">
        <f t="shared" si="33"/>
        <v/>
      </c>
      <c r="BD17" s="157" t="str">
        <f t="shared" si="34"/>
        <v/>
      </c>
      <c r="BE17" s="157" t="str">
        <f t="shared" si="35"/>
        <v/>
      </c>
      <c r="BF17" s="157"/>
      <c r="BI17" s="117">
        <f t="shared" si="36"/>
        <v>0</v>
      </c>
      <c r="BJ17" s="117">
        <f t="shared" si="37"/>
        <v>0</v>
      </c>
      <c r="BK17" s="117">
        <f t="shared" si="38"/>
        <v>0</v>
      </c>
      <c r="BL17" s="117">
        <f t="shared" si="39"/>
        <v>0</v>
      </c>
      <c r="BM17" s="117">
        <f t="shared" si="40"/>
        <v>0</v>
      </c>
      <c r="BN17" s="117">
        <f t="shared" si="41"/>
        <v>0</v>
      </c>
      <c r="BO17" s="117">
        <f t="shared" si="42"/>
        <v>0</v>
      </c>
      <c r="BP17" s="117">
        <f t="shared" si="43"/>
        <v>0</v>
      </c>
      <c r="BQ17" s="117">
        <f t="shared" si="44"/>
        <v>0</v>
      </c>
      <c r="BR17" s="117">
        <f t="shared" si="45"/>
        <v>0</v>
      </c>
      <c r="BS17" s="117">
        <f t="shared" si="46"/>
        <v>0</v>
      </c>
      <c r="BT17" s="117">
        <f t="shared" si="47"/>
        <v>0</v>
      </c>
      <c r="BU17" s="117">
        <f t="shared" si="48"/>
        <v>0</v>
      </c>
      <c r="BV17" s="117">
        <f t="shared" si="49"/>
        <v>0</v>
      </c>
      <c r="BW17" s="203">
        <f t="shared" si="50"/>
        <v>0</v>
      </c>
      <c r="BX17" s="203">
        <f t="shared" si="51"/>
        <v>0</v>
      </c>
      <c r="BY17" s="203">
        <f t="shared" si="52"/>
        <v>0</v>
      </c>
      <c r="BZ17" s="203">
        <f t="shared" si="53"/>
        <v>0</v>
      </c>
      <c r="CA17" s="203">
        <f t="shared" si="54"/>
        <v>0</v>
      </c>
      <c r="CB17" s="203">
        <f t="shared" si="55"/>
        <v>0</v>
      </c>
      <c r="CC17" s="203">
        <f t="shared" si="56"/>
        <v>0</v>
      </c>
      <c r="CD17" s="203">
        <f t="shared" si="57"/>
        <v>0</v>
      </c>
      <c r="CE17" s="1" t="str">
        <f t="shared" si="58"/>
        <v/>
      </c>
      <c r="CF17" s="272">
        <f t="shared" si="59"/>
        <v>0</v>
      </c>
    </row>
    <row r="18" spans="1:84" ht="15" customHeight="1" x14ac:dyDescent="0.2">
      <c r="A18" s="220" t="str">
        <f>IF('zoznam partnerov'!C18&lt;&gt;"",TRANSPOSE('zoznam partnerov'!C18),"")</f>
        <v/>
      </c>
      <c r="B18" s="170">
        <f>IF(A18="",0,SUMIFS('Oprávnené výdavky'!$U$30:$U$140,'Oprávnené výdavky'!$D$30:$D$140,A18,'Oprávnené výdavky'!$F$30:$F$140,"4.1",'Oprávnené výdavky'!$E$30:$E$140,"menej rozvinuté regióny"))</f>
        <v>0</v>
      </c>
      <c r="C18" s="170">
        <f>IF(A18="",0,SUMIFS('Oprávnené výdavky'!$U$30:$U$140,'Oprávnené výdavky'!$D$30:$D$140,A18,'Oprávnené výdavky'!$F$30:$F$140,"4.1",'Oprávnené výdavky'!$E$30:$E$140,"ostatné regióny"))</f>
        <v>0</v>
      </c>
      <c r="D18" s="115"/>
      <c r="E18" s="115"/>
      <c r="F18" s="108" t="str">
        <f t="shared" si="3"/>
        <v/>
      </c>
      <c r="G18" s="108" t="str">
        <f t="shared" si="4"/>
        <v/>
      </c>
      <c r="H18" s="116" t="str">
        <f t="shared" si="5"/>
        <v/>
      </c>
      <c r="I18" s="116" t="str">
        <f t="shared" si="6"/>
        <v/>
      </c>
      <c r="J18" s="165">
        <f>IF(A18="",0,SUMIFS('Oprávnené výdavky'!$U$30:$U$140,'Oprávnené výdavky'!$D$30:$D$140,A18,'Oprávnené výdavky'!$E$30:$E$140,"menej rozvinuté regióny",'Oprávnené výdavky'!$G$30:$G$140,"výstup na prílohe I. ZFEU menej rozvinuté regióny",'Oprávnené výdavky'!$F$30:$F$140,"4.2"))</f>
        <v>0</v>
      </c>
      <c r="K18" s="163">
        <f>IF(A18="",0,SUMIFS('Oprávnené výdavky'!$U$30:$U$140,'Oprávnené výdavky'!$D$30:$D$140,A18,'Oprávnené výdavky'!$E$30:$E$140,"ostatné regióny",'Oprávnené výdavky'!$G$30:$G$140,"výstup na prílohe I. ZFEU ostatné regióny (Bratislavský kraj)",'Oprávnené výdavky'!$F$30:$F$140,"4.2"))</f>
        <v>0</v>
      </c>
      <c r="L18" s="163">
        <f>IF(A18="",0,SUMIFS('Oprávnené výdavky'!$U$30:$U$140,'Oprávnené výdavky'!$D$30:$D$140,A18,'Oprávnené výdavky'!$E$30:$E$140,"menej rozvinuté regióny",'Oprávnené výdavky'!$G$30:$G$140,"výstup mimo prílohy I. ZFEU - PO, KE, BB, ZA kraj",'Oprávnené výdavky'!$F$30:$F$140,"4.2"))</f>
        <v>0</v>
      </c>
      <c r="M18" s="163">
        <f>IF(A18="",0,SUMIFS('Oprávnené výdavky'!$U$30:$U$140,'Oprávnené výdavky'!$D$30:$D$140,A18,'Oprávnené výdavky'!$E$30:$E$140,"menej rozvinuté regióny",'Oprávnené výdavky'!$G$30:$G$140,"výstup mimo prílohy I. ZFEU - TN, NR, TT kraj",'Oprávnené výdavky'!$F$30:$F$140,"4.2"))</f>
        <v>0</v>
      </c>
      <c r="N18" s="166">
        <f>IF(A18="",0,SUMIFS('Oprávnené výdavky'!$U$30:$U$140,'Oprávnené výdavky'!$D$30:$D$140,A18,'Oprávnené výdavky'!$E$30:$E$140,"ostatné regióny",'Oprávnené výdavky'!$G$30:$G$140,"výstup mimo prílohy I. ZFEU - Bratislavský kraj",'Oprávnené výdavky'!$F$30:$F$140,"4.2"))</f>
        <v>0</v>
      </c>
      <c r="O18" s="70"/>
      <c r="P18" s="64"/>
      <c r="Q18" s="64"/>
      <c r="R18" s="64"/>
      <c r="S18" s="120"/>
      <c r="T18" s="66" t="str">
        <f t="shared" si="7"/>
        <v/>
      </c>
      <c r="U18" s="59" t="str">
        <f t="shared" si="8"/>
        <v/>
      </c>
      <c r="V18" s="59" t="str">
        <f t="shared" si="9"/>
        <v/>
      </c>
      <c r="W18" s="59" t="str">
        <f t="shared" si="10"/>
        <v/>
      </c>
      <c r="X18" s="67" t="str">
        <f t="shared" si="11"/>
        <v/>
      </c>
      <c r="Y18" s="71" t="str">
        <f t="shared" si="12"/>
        <v/>
      </c>
      <c r="Z18" s="60" t="str">
        <f t="shared" si="13"/>
        <v/>
      </c>
      <c r="AA18" s="60" t="str">
        <f t="shared" si="14"/>
        <v/>
      </c>
      <c r="AB18" s="60" t="str">
        <f t="shared" si="15"/>
        <v/>
      </c>
      <c r="AC18" s="118" t="str">
        <f t="shared" si="16"/>
        <v/>
      </c>
      <c r="AD18" s="167">
        <f>IF(A18="",0,SUMIFS('Oprávnené výdavky'!$U$30:$U$140,'Oprávnené výdavky'!$D$30:$D$140,A18,'Oprávnené výdavky'!$F$30:$F$140,"16.4",'Oprávnené výdavky'!$E$30:$E$140,"menej rozvinuté regióny",'Oprávnené výdavky'!$G$30:$G$140,"výstup na prílohe I. ZFEU menej rozvinuté regióny"))</f>
        <v>0</v>
      </c>
      <c r="AE18" s="162">
        <f>IF(A18="",0,SUMIFS('Oprávnené výdavky'!$U$30:$U$140,'Oprávnené výdavky'!$D$30:$D$140,A18,'Oprávnené výdavky'!$F$30:$F$140,"16.4",'Oprávnené výdavky'!$E$30:$E$140,"ostatné regióny",'Oprávnené výdavky'!$G$30:$G$140,"výstup na prílohe I. ZFEU ostatné regióny (Bratislavský kraj)"))</f>
        <v>0</v>
      </c>
      <c r="AF18" s="162">
        <f>IF(A18="",0,SUMIFS('Oprávnené výdavky'!$U$30:$U$140,'Oprávnené výdavky'!$D$30:$D$140,A18,'Oprávnené výdavky'!$F$30:$F$140,"16.4",'Oprávnené výdavky'!$E$30:$E$140,"menej rozvinuté regióny",'Oprávnené výdavky'!$G$30:$G$140,"výstup mimo prílohy I. ZFEU - TN, NR, TT kraj"))+SUMIFS('Oprávnené výdavky'!$U$30:$U$140,'Oprávnené výdavky'!$D$30:$D$140,A18,'Oprávnené výdavky'!$F$30:$F$140,"16.4",'Oprávnené výdavky'!$E$30:$E$140,"menej rozvinuté regióny",'Oprávnené výdavky'!$G$30:$G$140,"výstup mimo prílohy I. ZFEU - PO, KE, BB, ZA kraj")</f>
        <v>0</v>
      </c>
      <c r="AG18" s="168">
        <f>IF(A18="",0,SUMIFS('Oprávnené výdavky'!$U$30:$U$140,'Oprávnené výdavky'!$D$30:$D$140,A18,'Oprávnené výdavky'!$F$30:$F$140,"16.4",'Oprávnené výdavky'!$E$30:$E$140,"ostatné regióny",'Oprávnené výdavky'!$G$30:$G$140,"výstup mimo prílohy I. ZFEU - Bratislavský kraj"))</f>
        <v>0</v>
      </c>
      <c r="AH18" s="222"/>
      <c r="AI18" s="164"/>
      <c r="AJ18" s="164"/>
      <c r="AK18" s="174"/>
      <c r="AL18" s="210" t="str">
        <f t="shared" si="17"/>
        <v/>
      </c>
      <c r="AM18" s="162" t="str">
        <f t="shared" si="18"/>
        <v/>
      </c>
      <c r="AN18" s="162" t="str">
        <f t="shared" si="19"/>
        <v/>
      </c>
      <c r="AO18" s="230" t="str">
        <f t="shared" si="20"/>
        <v/>
      </c>
      <c r="AP18" s="180" t="str">
        <f t="shared" si="21"/>
        <v/>
      </c>
      <c r="AQ18" s="53" t="str">
        <f t="shared" si="22"/>
        <v/>
      </c>
      <c r="AR18" s="53" t="str">
        <f t="shared" si="23"/>
        <v/>
      </c>
      <c r="AS18" s="238" t="str">
        <f t="shared" si="24"/>
        <v/>
      </c>
      <c r="AT18" s="232">
        <f t="shared" si="25"/>
        <v>0</v>
      </c>
      <c r="AV18" s="157" t="str">
        <f t="shared" si="26"/>
        <v/>
      </c>
      <c r="AW18" s="157" t="str">
        <f t="shared" si="27"/>
        <v/>
      </c>
      <c r="AX18" s="157" t="str">
        <f t="shared" si="28"/>
        <v/>
      </c>
      <c r="AY18" s="157" t="str">
        <f t="shared" si="29"/>
        <v/>
      </c>
      <c r="AZ18" s="157" t="str">
        <f t="shared" si="30"/>
        <v/>
      </c>
      <c r="BA18" s="157" t="str">
        <f t="shared" si="31"/>
        <v/>
      </c>
      <c r="BB18" s="157" t="str">
        <f t="shared" si="32"/>
        <v/>
      </c>
      <c r="BC18" s="157" t="str">
        <f t="shared" si="33"/>
        <v/>
      </c>
      <c r="BD18" s="157" t="str">
        <f t="shared" si="34"/>
        <v/>
      </c>
      <c r="BE18" s="157" t="str">
        <f t="shared" si="35"/>
        <v/>
      </c>
      <c r="BF18" s="157"/>
      <c r="BI18" s="117">
        <f t="shared" si="36"/>
        <v>0</v>
      </c>
      <c r="BJ18" s="117">
        <f t="shared" si="37"/>
        <v>0</v>
      </c>
      <c r="BK18" s="117">
        <f t="shared" si="38"/>
        <v>0</v>
      </c>
      <c r="BL18" s="117">
        <f t="shared" si="39"/>
        <v>0</v>
      </c>
      <c r="BM18" s="117">
        <f t="shared" si="40"/>
        <v>0</v>
      </c>
      <c r="BN18" s="117">
        <f t="shared" si="41"/>
        <v>0</v>
      </c>
      <c r="BO18" s="117">
        <f t="shared" si="42"/>
        <v>0</v>
      </c>
      <c r="BP18" s="117">
        <f t="shared" si="43"/>
        <v>0</v>
      </c>
      <c r="BQ18" s="117">
        <f t="shared" si="44"/>
        <v>0</v>
      </c>
      <c r="BR18" s="117">
        <f t="shared" si="45"/>
        <v>0</v>
      </c>
      <c r="BS18" s="117">
        <f t="shared" si="46"/>
        <v>0</v>
      </c>
      <c r="BT18" s="117">
        <f t="shared" si="47"/>
        <v>0</v>
      </c>
      <c r="BU18" s="117">
        <f t="shared" si="48"/>
        <v>0</v>
      </c>
      <c r="BV18" s="117">
        <f t="shared" si="49"/>
        <v>0</v>
      </c>
      <c r="BW18" s="203">
        <f t="shared" si="50"/>
        <v>0</v>
      </c>
      <c r="BX18" s="203">
        <f t="shared" si="51"/>
        <v>0</v>
      </c>
      <c r="BY18" s="203">
        <f t="shared" si="52"/>
        <v>0</v>
      </c>
      <c r="BZ18" s="203">
        <f t="shared" si="53"/>
        <v>0</v>
      </c>
      <c r="CA18" s="203">
        <f t="shared" si="54"/>
        <v>0</v>
      </c>
      <c r="CB18" s="203">
        <f t="shared" si="55"/>
        <v>0</v>
      </c>
      <c r="CC18" s="203">
        <f t="shared" si="56"/>
        <v>0</v>
      </c>
      <c r="CD18" s="203">
        <f t="shared" si="57"/>
        <v>0</v>
      </c>
      <c r="CE18" s="1" t="str">
        <f t="shared" si="58"/>
        <v/>
      </c>
      <c r="CF18" s="272">
        <f t="shared" si="59"/>
        <v>0</v>
      </c>
    </row>
    <row r="19" spans="1:84" ht="15" customHeight="1" x14ac:dyDescent="0.2">
      <c r="A19" s="220" t="str">
        <f>IF('zoznam partnerov'!C19&lt;&gt;"",TRANSPOSE('zoznam partnerov'!C19),"")</f>
        <v/>
      </c>
      <c r="B19" s="170">
        <f>IF(A19="",0,SUMIFS('Oprávnené výdavky'!$U$30:$U$140,'Oprávnené výdavky'!$D$30:$D$140,A19,'Oprávnené výdavky'!$F$30:$F$140,"4.1",'Oprávnené výdavky'!$E$30:$E$140,"menej rozvinuté regióny"))</f>
        <v>0</v>
      </c>
      <c r="C19" s="170">
        <f>IF(A19="",0,SUMIFS('Oprávnené výdavky'!$U$30:$U$140,'Oprávnené výdavky'!$D$30:$D$140,A19,'Oprávnené výdavky'!$F$30:$F$140,"4.1",'Oprávnené výdavky'!$E$30:$E$140,"ostatné regióny"))</f>
        <v>0</v>
      </c>
      <c r="D19" s="115"/>
      <c r="E19" s="115"/>
      <c r="F19" s="108" t="str">
        <f t="shared" si="3"/>
        <v/>
      </c>
      <c r="G19" s="108" t="str">
        <f t="shared" si="4"/>
        <v/>
      </c>
      <c r="H19" s="116" t="str">
        <f t="shared" si="5"/>
        <v/>
      </c>
      <c r="I19" s="116" t="str">
        <f t="shared" si="6"/>
        <v/>
      </c>
      <c r="J19" s="165">
        <f>IF(A19="",0,SUMIFS('Oprávnené výdavky'!$U$30:$U$140,'Oprávnené výdavky'!$D$30:$D$140,A19,'Oprávnené výdavky'!$E$30:$E$140,"menej rozvinuté regióny",'Oprávnené výdavky'!$G$30:$G$140,"výstup na prílohe I. ZFEU menej rozvinuté regióny",'Oprávnené výdavky'!$F$30:$F$140,"4.2"))</f>
        <v>0</v>
      </c>
      <c r="K19" s="163">
        <f>IF(A19="",0,SUMIFS('Oprávnené výdavky'!$U$30:$U$140,'Oprávnené výdavky'!$D$30:$D$140,A19,'Oprávnené výdavky'!$E$30:$E$140,"ostatné regióny",'Oprávnené výdavky'!$G$30:$G$140,"výstup na prílohe I. ZFEU ostatné regióny (Bratislavský kraj)",'Oprávnené výdavky'!$F$30:$F$140,"4.2"))</f>
        <v>0</v>
      </c>
      <c r="L19" s="163">
        <f>IF(A19="",0,SUMIFS('Oprávnené výdavky'!$U$30:$U$140,'Oprávnené výdavky'!$D$30:$D$140,A19,'Oprávnené výdavky'!$E$30:$E$140,"menej rozvinuté regióny",'Oprávnené výdavky'!$G$30:$G$140,"výstup mimo prílohy I. ZFEU - PO, KE, BB, ZA kraj",'Oprávnené výdavky'!$F$30:$F$140,"4.2"))</f>
        <v>0</v>
      </c>
      <c r="M19" s="163">
        <f>IF(A19="",0,SUMIFS('Oprávnené výdavky'!$U$30:$U$140,'Oprávnené výdavky'!$D$30:$D$140,A19,'Oprávnené výdavky'!$E$30:$E$140,"menej rozvinuté regióny",'Oprávnené výdavky'!$G$30:$G$140,"výstup mimo prílohy I. ZFEU - TN, NR, TT kraj",'Oprávnené výdavky'!$F$30:$F$140,"4.2"))</f>
        <v>0</v>
      </c>
      <c r="N19" s="166">
        <f>IF(A19="",0,SUMIFS('Oprávnené výdavky'!$U$30:$U$140,'Oprávnené výdavky'!$D$30:$D$140,A19,'Oprávnené výdavky'!$E$30:$E$140,"ostatné regióny",'Oprávnené výdavky'!$G$30:$G$140,"výstup mimo prílohy I. ZFEU - Bratislavský kraj",'Oprávnené výdavky'!$F$30:$F$140,"4.2"))</f>
        <v>0</v>
      </c>
      <c r="O19" s="70"/>
      <c r="P19" s="64"/>
      <c r="Q19" s="64"/>
      <c r="R19" s="64"/>
      <c r="S19" s="120"/>
      <c r="T19" s="66" t="str">
        <f t="shared" si="7"/>
        <v/>
      </c>
      <c r="U19" s="59" t="str">
        <f t="shared" si="8"/>
        <v/>
      </c>
      <c r="V19" s="59" t="str">
        <f t="shared" si="9"/>
        <v/>
      </c>
      <c r="W19" s="59" t="str">
        <f t="shared" si="10"/>
        <v/>
      </c>
      <c r="X19" s="67" t="str">
        <f t="shared" si="11"/>
        <v/>
      </c>
      <c r="Y19" s="71" t="str">
        <f t="shared" si="12"/>
        <v/>
      </c>
      <c r="Z19" s="60" t="str">
        <f t="shared" si="13"/>
        <v/>
      </c>
      <c r="AA19" s="60" t="str">
        <f t="shared" si="14"/>
        <v/>
      </c>
      <c r="AB19" s="60" t="str">
        <f t="shared" si="15"/>
        <v/>
      </c>
      <c r="AC19" s="118" t="str">
        <f t="shared" si="16"/>
        <v/>
      </c>
      <c r="AD19" s="167">
        <f>IF(A19="",0,SUMIFS('Oprávnené výdavky'!$U$30:$U$140,'Oprávnené výdavky'!$D$30:$D$140,A19,'Oprávnené výdavky'!$F$30:$F$140,"16.4",'Oprávnené výdavky'!$E$30:$E$140,"menej rozvinuté regióny",'Oprávnené výdavky'!$G$30:$G$140,"výstup na prílohe I. ZFEU menej rozvinuté regióny"))</f>
        <v>0</v>
      </c>
      <c r="AE19" s="162">
        <f>IF(A19="",0,SUMIFS('Oprávnené výdavky'!$U$30:$U$140,'Oprávnené výdavky'!$D$30:$D$140,A19,'Oprávnené výdavky'!$F$30:$F$140,"16.4",'Oprávnené výdavky'!$E$30:$E$140,"ostatné regióny",'Oprávnené výdavky'!$G$30:$G$140,"výstup na prílohe I. ZFEU ostatné regióny (Bratislavský kraj)"))</f>
        <v>0</v>
      </c>
      <c r="AF19" s="162">
        <f>IF(A19="",0,SUMIFS('Oprávnené výdavky'!$U$30:$U$140,'Oprávnené výdavky'!$D$30:$D$140,A19,'Oprávnené výdavky'!$F$30:$F$140,"16.4",'Oprávnené výdavky'!$E$30:$E$140,"menej rozvinuté regióny",'Oprávnené výdavky'!$G$30:$G$140,"výstup mimo prílohy I. ZFEU - TN, NR, TT kraj"))+SUMIFS('Oprávnené výdavky'!$U$30:$U$140,'Oprávnené výdavky'!$D$30:$D$140,A19,'Oprávnené výdavky'!$F$30:$F$140,"16.4",'Oprávnené výdavky'!$E$30:$E$140,"menej rozvinuté regióny",'Oprávnené výdavky'!$G$30:$G$140,"výstup mimo prílohy I. ZFEU - PO, KE, BB, ZA kraj")</f>
        <v>0</v>
      </c>
      <c r="AG19" s="168">
        <f>IF(A19="",0,SUMIFS('Oprávnené výdavky'!$U$30:$U$140,'Oprávnené výdavky'!$D$30:$D$140,A19,'Oprávnené výdavky'!$F$30:$F$140,"16.4",'Oprávnené výdavky'!$E$30:$E$140,"ostatné regióny",'Oprávnené výdavky'!$G$30:$G$140,"výstup mimo prílohy I. ZFEU - Bratislavský kraj"))</f>
        <v>0</v>
      </c>
      <c r="AH19" s="222"/>
      <c r="AI19" s="164"/>
      <c r="AJ19" s="164"/>
      <c r="AK19" s="174"/>
      <c r="AL19" s="210" t="str">
        <f t="shared" si="17"/>
        <v/>
      </c>
      <c r="AM19" s="162" t="str">
        <f t="shared" si="18"/>
        <v/>
      </c>
      <c r="AN19" s="162" t="str">
        <f t="shared" si="19"/>
        <v/>
      </c>
      <c r="AO19" s="230" t="str">
        <f t="shared" si="20"/>
        <v/>
      </c>
      <c r="AP19" s="180" t="str">
        <f t="shared" si="21"/>
        <v/>
      </c>
      <c r="AQ19" s="53" t="str">
        <f t="shared" si="22"/>
        <v/>
      </c>
      <c r="AR19" s="53" t="str">
        <f t="shared" si="23"/>
        <v/>
      </c>
      <c r="AS19" s="238" t="str">
        <f t="shared" si="24"/>
        <v/>
      </c>
      <c r="AT19" s="232">
        <f t="shared" si="25"/>
        <v>0</v>
      </c>
      <c r="AV19" s="157" t="str">
        <f t="shared" si="26"/>
        <v/>
      </c>
      <c r="AW19" s="157" t="str">
        <f t="shared" si="27"/>
        <v/>
      </c>
      <c r="AX19" s="157" t="str">
        <f t="shared" si="28"/>
        <v/>
      </c>
      <c r="AY19" s="157" t="str">
        <f t="shared" si="29"/>
        <v/>
      </c>
      <c r="AZ19" s="157" t="str">
        <f t="shared" si="30"/>
        <v/>
      </c>
      <c r="BA19" s="157" t="str">
        <f t="shared" si="31"/>
        <v/>
      </c>
      <c r="BB19" s="157" t="str">
        <f t="shared" si="32"/>
        <v/>
      </c>
      <c r="BC19" s="157" t="str">
        <f t="shared" si="33"/>
        <v/>
      </c>
      <c r="BD19" s="157" t="str">
        <f t="shared" si="34"/>
        <v/>
      </c>
      <c r="BE19" s="157" t="str">
        <f t="shared" si="35"/>
        <v/>
      </c>
      <c r="BF19" s="157"/>
      <c r="BI19" s="117">
        <f t="shared" si="36"/>
        <v>0</v>
      </c>
      <c r="BJ19" s="117">
        <f t="shared" si="37"/>
        <v>0</v>
      </c>
      <c r="BK19" s="117">
        <f t="shared" si="38"/>
        <v>0</v>
      </c>
      <c r="BL19" s="117">
        <f t="shared" si="39"/>
        <v>0</v>
      </c>
      <c r="BM19" s="117">
        <f t="shared" si="40"/>
        <v>0</v>
      </c>
      <c r="BN19" s="117">
        <f t="shared" si="41"/>
        <v>0</v>
      </c>
      <c r="BO19" s="117">
        <f t="shared" si="42"/>
        <v>0</v>
      </c>
      <c r="BP19" s="117">
        <f t="shared" si="43"/>
        <v>0</v>
      </c>
      <c r="BQ19" s="117">
        <f t="shared" si="44"/>
        <v>0</v>
      </c>
      <c r="BR19" s="117">
        <f t="shared" si="45"/>
        <v>0</v>
      </c>
      <c r="BS19" s="117">
        <f t="shared" si="46"/>
        <v>0</v>
      </c>
      <c r="BT19" s="117">
        <f t="shared" si="47"/>
        <v>0</v>
      </c>
      <c r="BU19" s="117">
        <f t="shared" si="48"/>
        <v>0</v>
      </c>
      <c r="BV19" s="117">
        <f t="shared" si="49"/>
        <v>0</v>
      </c>
      <c r="BW19" s="203">
        <f t="shared" si="50"/>
        <v>0</v>
      </c>
      <c r="BX19" s="203">
        <f t="shared" si="51"/>
        <v>0</v>
      </c>
      <c r="BY19" s="203">
        <f t="shared" si="52"/>
        <v>0</v>
      </c>
      <c r="BZ19" s="203">
        <f t="shared" si="53"/>
        <v>0</v>
      </c>
      <c r="CA19" s="203">
        <f t="shared" si="54"/>
        <v>0</v>
      </c>
      <c r="CB19" s="203">
        <f t="shared" si="55"/>
        <v>0</v>
      </c>
      <c r="CC19" s="203">
        <f t="shared" si="56"/>
        <v>0</v>
      </c>
      <c r="CD19" s="203">
        <f t="shared" si="57"/>
        <v>0</v>
      </c>
      <c r="CE19" s="1" t="str">
        <f t="shared" si="58"/>
        <v/>
      </c>
      <c r="CF19" s="272">
        <f t="shared" si="59"/>
        <v>0</v>
      </c>
    </row>
    <row r="20" spans="1:84" ht="15" customHeight="1" x14ac:dyDescent="0.2">
      <c r="A20" s="220" t="str">
        <f>IF('zoznam partnerov'!C20&lt;&gt;"",TRANSPOSE('zoznam partnerov'!C20),"")</f>
        <v/>
      </c>
      <c r="B20" s="170">
        <f>IF(A20="",0,SUMIFS('Oprávnené výdavky'!$U$30:$U$140,'Oprávnené výdavky'!$D$30:$D$140,A20,'Oprávnené výdavky'!$F$30:$F$140,"4.1",'Oprávnené výdavky'!$E$30:$E$140,"menej rozvinuté regióny"))</f>
        <v>0</v>
      </c>
      <c r="C20" s="170">
        <f>IF(A20="",0,SUMIFS('Oprávnené výdavky'!$U$30:$U$140,'Oprávnené výdavky'!$D$30:$D$140,A20,'Oprávnené výdavky'!$F$30:$F$140,"4.1",'Oprávnené výdavky'!$E$30:$E$140,"ostatné regióny"))</f>
        <v>0</v>
      </c>
      <c r="D20" s="115"/>
      <c r="E20" s="115"/>
      <c r="F20" s="108" t="str">
        <f t="shared" si="3"/>
        <v/>
      </c>
      <c r="G20" s="108" t="str">
        <f t="shared" si="4"/>
        <v/>
      </c>
      <c r="H20" s="116" t="str">
        <f t="shared" si="5"/>
        <v/>
      </c>
      <c r="I20" s="116" t="str">
        <f t="shared" si="6"/>
        <v/>
      </c>
      <c r="J20" s="165">
        <f>IF(A20="",0,SUMIFS('Oprávnené výdavky'!$U$30:$U$140,'Oprávnené výdavky'!$D$30:$D$140,A20,'Oprávnené výdavky'!$E$30:$E$140,"menej rozvinuté regióny",'Oprávnené výdavky'!$G$30:$G$140,"výstup na prílohe I. ZFEU menej rozvinuté regióny",'Oprávnené výdavky'!$F$30:$F$140,"4.2"))</f>
        <v>0</v>
      </c>
      <c r="K20" s="163">
        <f>IF(A20="",0,SUMIFS('Oprávnené výdavky'!$U$30:$U$140,'Oprávnené výdavky'!$D$30:$D$140,A20,'Oprávnené výdavky'!$E$30:$E$140,"ostatné regióny",'Oprávnené výdavky'!$G$30:$G$140,"výstup na prílohe I. ZFEU ostatné regióny (Bratislavský kraj)",'Oprávnené výdavky'!$F$30:$F$140,"4.2"))</f>
        <v>0</v>
      </c>
      <c r="L20" s="163">
        <f>IF(A20="",0,SUMIFS('Oprávnené výdavky'!$U$30:$U$140,'Oprávnené výdavky'!$D$30:$D$140,A20,'Oprávnené výdavky'!$E$30:$E$140,"menej rozvinuté regióny",'Oprávnené výdavky'!$G$30:$G$140,"výstup mimo prílohy I. ZFEU - PO, KE, BB, ZA kraj",'Oprávnené výdavky'!$F$30:$F$140,"4.2"))</f>
        <v>0</v>
      </c>
      <c r="M20" s="163">
        <f>IF(A20="",0,SUMIFS('Oprávnené výdavky'!$U$30:$U$140,'Oprávnené výdavky'!$D$30:$D$140,A20,'Oprávnené výdavky'!$E$30:$E$140,"menej rozvinuté regióny",'Oprávnené výdavky'!$G$30:$G$140,"výstup mimo prílohy I. ZFEU - TN, NR, TT kraj",'Oprávnené výdavky'!$F$30:$F$140,"4.2"))</f>
        <v>0</v>
      </c>
      <c r="N20" s="166">
        <f>IF(A20="",0,SUMIFS('Oprávnené výdavky'!$U$30:$U$140,'Oprávnené výdavky'!$D$30:$D$140,A20,'Oprávnené výdavky'!$E$30:$E$140,"ostatné regióny",'Oprávnené výdavky'!$G$30:$G$140,"výstup mimo prílohy I. ZFEU - Bratislavský kraj",'Oprávnené výdavky'!$F$30:$F$140,"4.2"))</f>
        <v>0</v>
      </c>
      <c r="O20" s="70"/>
      <c r="P20" s="64"/>
      <c r="Q20" s="64"/>
      <c r="R20" s="64"/>
      <c r="S20" s="120"/>
      <c r="T20" s="66" t="str">
        <f t="shared" si="7"/>
        <v/>
      </c>
      <c r="U20" s="59" t="str">
        <f t="shared" si="8"/>
        <v/>
      </c>
      <c r="V20" s="59" t="str">
        <f t="shared" si="9"/>
        <v/>
      </c>
      <c r="W20" s="59" t="str">
        <f t="shared" si="10"/>
        <v/>
      </c>
      <c r="X20" s="67" t="str">
        <f t="shared" si="11"/>
        <v/>
      </c>
      <c r="Y20" s="71" t="str">
        <f t="shared" si="12"/>
        <v/>
      </c>
      <c r="Z20" s="60" t="str">
        <f t="shared" si="13"/>
        <v/>
      </c>
      <c r="AA20" s="60" t="str">
        <f t="shared" si="14"/>
        <v/>
      </c>
      <c r="AB20" s="60" t="str">
        <f t="shared" si="15"/>
        <v/>
      </c>
      <c r="AC20" s="118" t="str">
        <f t="shared" si="16"/>
        <v/>
      </c>
      <c r="AD20" s="167">
        <f>IF(A20="",0,SUMIFS('Oprávnené výdavky'!$U$30:$U$140,'Oprávnené výdavky'!$D$30:$D$140,A20,'Oprávnené výdavky'!$F$30:$F$140,"16.4",'Oprávnené výdavky'!$E$30:$E$140,"menej rozvinuté regióny",'Oprávnené výdavky'!$G$30:$G$140,"výstup na prílohe I. ZFEU menej rozvinuté regióny"))</f>
        <v>0</v>
      </c>
      <c r="AE20" s="162">
        <f>IF(A20="",0,SUMIFS('Oprávnené výdavky'!$U$30:$U$140,'Oprávnené výdavky'!$D$30:$D$140,A20,'Oprávnené výdavky'!$F$30:$F$140,"16.4",'Oprávnené výdavky'!$E$30:$E$140,"ostatné regióny",'Oprávnené výdavky'!$G$30:$G$140,"výstup na prílohe I. ZFEU ostatné regióny (Bratislavský kraj)"))</f>
        <v>0</v>
      </c>
      <c r="AF20" s="162">
        <f>IF(A20="",0,SUMIFS('Oprávnené výdavky'!$U$30:$U$140,'Oprávnené výdavky'!$D$30:$D$140,A20,'Oprávnené výdavky'!$F$30:$F$140,"16.4",'Oprávnené výdavky'!$E$30:$E$140,"menej rozvinuté regióny",'Oprávnené výdavky'!$G$30:$G$140,"výstup mimo prílohy I. ZFEU - TN, NR, TT kraj"))+SUMIFS('Oprávnené výdavky'!$U$30:$U$140,'Oprávnené výdavky'!$D$30:$D$140,A20,'Oprávnené výdavky'!$F$30:$F$140,"16.4",'Oprávnené výdavky'!$E$30:$E$140,"menej rozvinuté regióny",'Oprávnené výdavky'!$G$30:$G$140,"výstup mimo prílohy I. ZFEU - PO, KE, BB, ZA kraj")</f>
        <v>0</v>
      </c>
      <c r="AG20" s="168">
        <f>IF(A20="",0,SUMIFS('Oprávnené výdavky'!$U$30:$U$140,'Oprávnené výdavky'!$D$30:$D$140,A20,'Oprávnené výdavky'!$F$30:$F$140,"16.4",'Oprávnené výdavky'!$E$30:$E$140,"ostatné regióny",'Oprávnené výdavky'!$G$30:$G$140,"výstup mimo prílohy I. ZFEU - Bratislavský kraj"))</f>
        <v>0</v>
      </c>
      <c r="AH20" s="222"/>
      <c r="AI20" s="164"/>
      <c r="AJ20" s="164"/>
      <c r="AK20" s="174"/>
      <c r="AL20" s="210" t="str">
        <f t="shared" si="17"/>
        <v/>
      </c>
      <c r="AM20" s="162" t="str">
        <f t="shared" si="18"/>
        <v/>
      </c>
      <c r="AN20" s="162" t="str">
        <f t="shared" si="19"/>
        <v/>
      </c>
      <c r="AO20" s="230" t="str">
        <f t="shared" si="20"/>
        <v/>
      </c>
      <c r="AP20" s="180" t="str">
        <f t="shared" si="21"/>
        <v/>
      </c>
      <c r="AQ20" s="53" t="str">
        <f t="shared" si="22"/>
        <v/>
      </c>
      <c r="AR20" s="53" t="str">
        <f t="shared" si="23"/>
        <v/>
      </c>
      <c r="AS20" s="238" t="str">
        <f t="shared" si="24"/>
        <v/>
      </c>
      <c r="AT20" s="232">
        <f t="shared" si="25"/>
        <v>0</v>
      </c>
      <c r="AV20" s="157" t="str">
        <f t="shared" si="26"/>
        <v/>
      </c>
      <c r="AW20" s="157" t="str">
        <f t="shared" si="27"/>
        <v/>
      </c>
      <c r="AX20" s="157" t="str">
        <f t="shared" si="28"/>
        <v/>
      </c>
      <c r="AY20" s="157" t="str">
        <f t="shared" si="29"/>
        <v/>
      </c>
      <c r="AZ20" s="157" t="str">
        <f t="shared" si="30"/>
        <v/>
      </c>
      <c r="BA20" s="157" t="str">
        <f t="shared" si="31"/>
        <v/>
      </c>
      <c r="BB20" s="157" t="str">
        <f t="shared" si="32"/>
        <v/>
      </c>
      <c r="BC20" s="157" t="str">
        <f t="shared" si="33"/>
        <v/>
      </c>
      <c r="BD20" s="157" t="str">
        <f t="shared" si="34"/>
        <v/>
      </c>
      <c r="BE20" s="157" t="str">
        <f t="shared" si="35"/>
        <v/>
      </c>
      <c r="BF20" s="157"/>
      <c r="BI20" s="117">
        <f t="shared" si="36"/>
        <v>0</v>
      </c>
      <c r="BJ20" s="117">
        <f t="shared" si="37"/>
        <v>0</v>
      </c>
      <c r="BK20" s="117">
        <f t="shared" si="38"/>
        <v>0</v>
      </c>
      <c r="BL20" s="117">
        <f t="shared" si="39"/>
        <v>0</v>
      </c>
      <c r="BM20" s="117">
        <f t="shared" si="40"/>
        <v>0</v>
      </c>
      <c r="BN20" s="117">
        <f t="shared" si="41"/>
        <v>0</v>
      </c>
      <c r="BO20" s="117">
        <f t="shared" si="42"/>
        <v>0</v>
      </c>
      <c r="BP20" s="117">
        <f t="shared" si="43"/>
        <v>0</v>
      </c>
      <c r="BQ20" s="117">
        <f t="shared" si="44"/>
        <v>0</v>
      </c>
      <c r="BR20" s="117">
        <f t="shared" si="45"/>
        <v>0</v>
      </c>
      <c r="BS20" s="117">
        <f t="shared" si="46"/>
        <v>0</v>
      </c>
      <c r="BT20" s="117">
        <f t="shared" si="47"/>
        <v>0</v>
      </c>
      <c r="BU20" s="117">
        <f t="shared" si="48"/>
        <v>0</v>
      </c>
      <c r="BV20" s="117">
        <f t="shared" si="49"/>
        <v>0</v>
      </c>
      <c r="BW20" s="203">
        <f t="shared" si="50"/>
        <v>0</v>
      </c>
      <c r="BX20" s="203">
        <f t="shared" si="51"/>
        <v>0</v>
      </c>
      <c r="BY20" s="203">
        <f t="shared" si="52"/>
        <v>0</v>
      </c>
      <c r="BZ20" s="203">
        <f t="shared" si="53"/>
        <v>0</v>
      </c>
      <c r="CA20" s="203">
        <f t="shared" si="54"/>
        <v>0</v>
      </c>
      <c r="CB20" s="203">
        <f t="shared" si="55"/>
        <v>0</v>
      </c>
      <c r="CC20" s="203">
        <f t="shared" si="56"/>
        <v>0</v>
      </c>
      <c r="CD20" s="203">
        <f t="shared" si="57"/>
        <v>0</v>
      </c>
      <c r="CE20" s="1" t="str">
        <f t="shared" si="58"/>
        <v/>
      </c>
      <c r="CF20" s="272">
        <f t="shared" si="59"/>
        <v>0</v>
      </c>
    </row>
    <row r="21" spans="1:84" ht="15" customHeight="1" x14ac:dyDescent="0.2">
      <c r="A21" s="220" t="str">
        <f>IF('zoznam partnerov'!C21&lt;&gt;"",TRANSPOSE('zoznam partnerov'!C21),"")</f>
        <v/>
      </c>
      <c r="B21" s="170">
        <f>IF(A21="",0,SUMIFS('Oprávnené výdavky'!$U$30:$U$140,'Oprávnené výdavky'!$D$30:$D$140,A21,'Oprávnené výdavky'!$F$30:$F$140,"4.1",'Oprávnené výdavky'!$E$30:$E$140,"menej rozvinuté regióny"))</f>
        <v>0</v>
      </c>
      <c r="C21" s="170">
        <f>IF(A21="",0,SUMIFS('Oprávnené výdavky'!$U$30:$U$140,'Oprávnené výdavky'!$D$30:$D$140,A21,'Oprávnené výdavky'!$F$30:$F$140,"4.1",'Oprávnené výdavky'!$E$30:$E$140,"ostatné regióny"))</f>
        <v>0</v>
      </c>
      <c r="D21" s="115"/>
      <c r="E21" s="115"/>
      <c r="F21" s="108" t="str">
        <f t="shared" si="3"/>
        <v/>
      </c>
      <c r="G21" s="108" t="str">
        <f t="shared" si="4"/>
        <v/>
      </c>
      <c r="H21" s="116" t="str">
        <f t="shared" si="5"/>
        <v/>
      </c>
      <c r="I21" s="116" t="str">
        <f t="shared" si="6"/>
        <v/>
      </c>
      <c r="J21" s="165">
        <f>IF(A21="",0,SUMIFS('Oprávnené výdavky'!$U$30:$U$140,'Oprávnené výdavky'!$D$30:$D$140,A21,'Oprávnené výdavky'!$E$30:$E$140,"menej rozvinuté regióny",'Oprávnené výdavky'!$G$30:$G$140,"výstup na prílohe I. ZFEU menej rozvinuté regióny",'Oprávnené výdavky'!$F$30:$F$140,"4.2"))</f>
        <v>0</v>
      </c>
      <c r="K21" s="163">
        <f>IF(A21="",0,SUMIFS('Oprávnené výdavky'!$U$30:$U$140,'Oprávnené výdavky'!$D$30:$D$140,A21,'Oprávnené výdavky'!$E$30:$E$140,"ostatné regióny",'Oprávnené výdavky'!$G$30:$G$140,"výstup na prílohe I. ZFEU ostatné regióny (Bratislavský kraj)",'Oprávnené výdavky'!$F$30:$F$140,"4.2"))</f>
        <v>0</v>
      </c>
      <c r="L21" s="163">
        <f>IF(A21="",0,SUMIFS('Oprávnené výdavky'!$U$30:$U$140,'Oprávnené výdavky'!$D$30:$D$140,A21,'Oprávnené výdavky'!$E$30:$E$140,"menej rozvinuté regióny",'Oprávnené výdavky'!$G$30:$G$140,"výstup mimo prílohy I. ZFEU - PO, KE, BB, ZA kraj",'Oprávnené výdavky'!$F$30:$F$140,"4.2"))</f>
        <v>0</v>
      </c>
      <c r="M21" s="163">
        <f>IF(A21="",0,SUMIFS('Oprávnené výdavky'!$U$30:$U$140,'Oprávnené výdavky'!$D$30:$D$140,A21,'Oprávnené výdavky'!$E$30:$E$140,"menej rozvinuté regióny",'Oprávnené výdavky'!$G$30:$G$140,"výstup mimo prílohy I. ZFEU - TN, NR, TT kraj",'Oprávnené výdavky'!$F$30:$F$140,"4.2"))</f>
        <v>0</v>
      </c>
      <c r="N21" s="166">
        <f>IF(A21="",0,SUMIFS('Oprávnené výdavky'!$U$30:$U$140,'Oprávnené výdavky'!$D$30:$D$140,A21,'Oprávnené výdavky'!$E$30:$E$140,"ostatné regióny",'Oprávnené výdavky'!$G$30:$G$140,"výstup mimo prílohy I. ZFEU - Bratislavský kraj",'Oprávnené výdavky'!$F$30:$F$140,"4.2"))</f>
        <v>0</v>
      </c>
      <c r="O21" s="70"/>
      <c r="P21" s="64"/>
      <c r="Q21" s="64"/>
      <c r="R21" s="64"/>
      <c r="S21" s="120"/>
      <c r="T21" s="66" t="str">
        <f t="shared" si="7"/>
        <v/>
      </c>
      <c r="U21" s="59" t="str">
        <f t="shared" si="8"/>
        <v/>
      </c>
      <c r="V21" s="59" t="str">
        <f t="shared" si="9"/>
        <v/>
      </c>
      <c r="W21" s="59" t="str">
        <f t="shared" si="10"/>
        <v/>
      </c>
      <c r="X21" s="67" t="str">
        <f t="shared" si="11"/>
        <v/>
      </c>
      <c r="Y21" s="71" t="str">
        <f t="shared" si="12"/>
        <v/>
      </c>
      <c r="Z21" s="60" t="str">
        <f t="shared" si="13"/>
        <v/>
      </c>
      <c r="AA21" s="60" t="str">
        <f t="shared" si="14"/>
        <v/>
      </c>
      <c r="AB21" s="60" t="str">
        <f t="shared" si="15"/>
        <v/>
      </c>
      <c r="AC21" s="118" t="str">
        <f t="shared" si="16"/>
        <v/>
      </c>
      <c r="AD21" s="167">
        <f>IF(A21="",0,SUMIFS('Oprávnené výdavky'!$U$30:$U$140,'Oprávnené výdavky'!$D$30:$D$140,A21,'Oprávnené výdavky'!$F$30:$F$140,"16.4",'Oprávnené výdavky'!$E$30:$E$140,"menej rozvinuté regióny",'Oprávnené výdavky'!$G$30:$G$140,"výstup na prílohe I. ZFEU menej rozvinuté regióny"))</f>
        <v>0</v>
      </c>
      <c r="AE21" s="162">
        <f>IF(A21="",0,SUMIFS('Oprávnené výdavky'!$U$30:$U$140,'Oprávnené výdavky'!$D$30:$D$140,A21,'Oprávnené výdavky'!$F$30:$F$140,"16.4",'Oprávnené výdavky'!$E$30:$E$140,"ostatné regióny",'Oprávnené výdavky'!$G$30:$G$140,"výstup na prílohe I. ZFEU ostatné regióny (Bratislavský kraj)"))</f>
        <v>0</v>
      </c>
      <c r="AF21" s="162">
        <f>IF(A21="",0,SUMIFS('Oprávnené výdavky'!$U$30:$U$140,'Oprávnené výdavky'!$D$30:$D$140,A21,'Oprávnené výdavky'!$F$30:$F$140,"16.4",'Oprávnené výdavky'!$E$30:$E$140,"menej rozvinuté regióny",'Oprávnené výdavky'!$G$30:$G$140,"výstup mimo prílohy I. ZFEU - TN, NR, TT kraj"))+SUMIFS('Oprávnené výdavky'!$U$30:$U$140,'Oprávnené výdavky'!$D$30:$D$140,A21,'Oprávnené výdavky'!$F$30:$F$140,"16.4",'Oprávnené výdavky'!$E$30:$E$140,"menej rozvinuté regióny",'Oprávnené výdavky'!$G$30:$G$140,"výstup mimo prílohy I. ZFEU - PO, KE, BB, ZA kraj")</f>
        <v>0</v>
      </c>
      <c r="AG21" s="168">
        <f>IF(A21="",0,SUMIFS('Oprávnené výdavky'!$U$30:$U$140,'Oprávnené výdavky'!$D$30:$D$140,A21,'Oprávnené výdavky'!$F$30:$F$140,"16.4",'Oprávnené výdavky'!$E$30:$E$140,"ostatné regióny",'Oprávnené výdavky'!$G$30:$G$140,"výstup mimo prílohy I. ZFEU - Bratislavský kraj"))</f>
        <v>0</v>
      </c>
      <c r="AH21" s="222"/>
      <c r="AI21" s="164"/>
      <c r="AJ21" s="164"/>
      <c r="AK21" s="174"/>
      <c r="AL21" s="210" t="str">
        <f t="shared" si="17"/>
        <v/>
      </c>
      <c r="AM21" s="162" t="str">
        <f t="shared" si="18"/>
        <v/>
      </c>
      <c r="AN21" s="162" t="str">
        <f t="shared" si="19"/>
        <v/>
      </c>
      <c r="AO21" s="230" t="str">
        <f t="shared" si="20"/>
        <v/>
      </c>
      <c r="AP21" s="180" t="str">
        <f t="shared" si="21"/>
        <v/>
      </c>
      <c r="AQ21" s="53" t="str">
        <f t="shared" si="22"/>
        <v/>
      </c>
      <c r="AR21" s="53" t="str">
        <f t="shared" si="23"/>
        <v/>
      </c>
      <c r="AS21" s="238" t="str">
        <f t="shared" si="24"/>
        <v/>
      </c>
      <c r="AT21" s="232">
        <f t="shared" si="25"/>
        <v>0</v>
      </c>
      <c r="AV21" s="157" t="str">
        <f t="shared" si="26"/>
        <v/>
      </c>
      <c r="AW21" s="157" t="str">
        <f t="shared" si="27"/>
        <v/>
      </c>
      <c r="AX21" s="157" t="str">
        <f t="shared" si="28"/>
        <v/>
      </c>
      <c r="AY21" s="157" t="str">
        <f t="shared" si="29"/>
        <v/>
      </c>
      <c r="AZ21" s="157" t="str">
        <f t="shared" si="30"/>
        <v/>
      </c>
      <c r="BA21" s="157" t="str">
        <f t="shared" si="31"/>
        <v/>
      </c>
      <c r="BB21" s="157" t="str">
        <f t="shared" si="32"/>
        <v/>
      </c>
      <c r="BC21" s="157" t="str">
        <f t="shared" si="33"/>
        <v/>
      </c>
      <c r="BD21" s="157" t="str">
        <f t="shared" si="34"/>
        <v/>
      </c>
      <c r="BE21" s="157" t="str">
        <f t="shared" si="35"/>
        <v/>
      </c>
      <c r="BF21" s="157"/>
      <c r="BI21" s="117">
        <f t="shared" si="36"/>
        <v>0</v>
      </c>
      <c r="BJ21" s="117">
        <f t="shared" si="37"/>
        <v>0</v>
      </c>
      <c r="BK21" s="117">
        <f t="shared" si="38"/>
        <v>0</v>
      </c>
      <c r="BL21" s="117">
        <f t="shared" si="39"/>
        <v>0</v>
      </c>
      <c r="BM21" s="117">
        <f t="shared" si="40"/>
        <v>0</v>
      </c>
      <c r="BN21" s="117">
        <f t="shared" si="41"/>
        <v>0</v>
      </c>
      <c r="BO21" s="117">
        <f t="shared" si="42"/>
        <v>0</v>
      </c>
      <c r="BP21" s="117">
        <f t="shared" si="43"/>
        <v>0</v>
      </c>
      <c r="BQ21" s="117">
        <f t="shared" si="44"/>
        <v>0</v>
      </c>
      <c r="BR21" s="117">
        <f t="shared" si="45"/>
        <v>0</v>
      </c>
      <c r="BS21" s="117">
        <f t="shared" si="46"/>
        <v>0</v>
      </c>
      <c r="BT21" s="117">
        <f t="shared" si="47"/>
        <v>0</v>
      </c>
      <c r="BU21" s="117">
        <f t="shared" si="48"/>
        <v>0</v>
      </c>
      <c r="BV21" s="117">
        <f t="shared" si="49"/>
        <v>0</v>
      </c>
      <c r="BW21" s="203">
        <f t="shared" si="50"/>
        <v>0</v>
      </c>
      <c r="BX21" s="203">
        <f t="shared" si="51"/>
        <v>0</v>
      </c>
      <c r="BY21" s="203">
        <f t="shared" si="52"/>
        <v>0</v>
      </c>
      <c r="BZ21" s="203">
        <f t="shared" si="53"/>
        <v>0</v>
      </c>
      <c r="CA21" s="203">
        <f t="shared" si="54"/>
        <v>0</v>
      </c>
      <c r="CB21" s="203">
        <f t="shared" si="55"/>
        <v>0</v>
      </c>
      <c r="CC21" s="203">
        <f t="shared" si="56"/>
        <v>0</v>
      </c>
      <c r="CD21" s="203">
        <f t="shared" si="57"/>
        <v>0</v>
      </c>
      <c r="CE21" s="1" t="str">
        <f t="shared" si="58"/>
        <v/>
      </c>
      <c r="CF21" s="272">
        <f t="shared" si="59"/>
        <v>0</v>
      </c>
    </row>
    <row r="22" spans="1:84" ht="15" customHeight="1" x14ac:dyDescent="0.2">
      <c r="A22" s="220" t="str">
        <f>IF('zoznam partnerov'!C22&lt;&gt;"",TRANSPOSE('zoznam partnerov'!C22),"")</f>
        <v/>
      </c>
      <c r="B22" s="170">
        <f>IF(A22="",0,SUMIFS('Oprávnené výdavky'!$U$30:$U$140,'Oprávnené výdavky'!$D$30:$D$140,A22,'Oprávnené výdavky'!$F$30:$F$140,"4.1",'Oprávnené výdavky'!$E$30:$E$140,"menej rozvinuté regióny"))</f>
        <v>0</v>
      </c>
      <c r="C22" s="170">
        <f>IF(A22="",0,SUMIFS('Oprávnené výdavky'!$U$30:$U$140,'Oprávnené výdavky'!$D$30:$D$140,A22,'Oprávnené výdavky'!$F$30:$F$140,"4.1",'Oprávnené výdavky'!$E$30:$E$140,"ostatné regióny"))</f>
        <v>0</v>
      </c>
      <c r="D22" s="115"/>
      <c r="E22" s="115"/>
      <c r="F22" s="108" t="str">
        <f t="shared" si="3"/>
        <v/>
      </c>
      <c r="G22" s="108" t="str">
        <f t="shared" si="4"/>
        <v/>
      </c>
      <c r="H22" s="116" t="str">
        <f t="shared" si="5"/>
        <v/>
      </c>
      <c r="I22" s="116" t="str">
        <f t="shared" si="6"/>
        <v/>
      </c>
      <c r="J22" s="165">
        <f>IF(A22="",0,SUMIFS('Oprávnené výdavky'!$U$30:$U$140,'Oprávnené výdavky'!$D$30:$D$140,A22,'Oprávnené výdavky'!$E$30:$E$140,"menej rozvinuté regióny",'Oprávnené výdavky'!$G$30:$G$140,"výstup na prílohe I. ZFEU menej rozvinuté regióny",'Oprávnené výdavky'!$F$30:$F$140,"4.2"))</f>
        <v>0</v>
      </c>
      <c r="K22" s="163">
        <f>IF(A22="",0,SUMIFS('Oprávnené výdavky'!$U$30:$U$140,'Oprávnené výdavky'!$D$30:$D$140,A22,'Oprávnené výdavky'!$E$30:$E$140,"ostatné regióny",'Oprávnené výdavky'!$G$30:$G$140,"výstup na prílohe I. ZFEU ostatné regióny (Bratislavský kraj)",'Oprávnené výdavky'!$F$30:$F$140,"4.2"))</f>
        <v>0</v>
      </c>
      <c r="L22" s="163">
        <f>IF(A22="",0,SUMIFS('Oprávnené výdavky'!$U$30:$U$140,'Oprávnené výdavky'!$D$30:$D$140,A22,'Oprávnené výdavky'!$E$30:$E$140,"menej rozvinuté regióny",'Oprávnené výdavky'!$G$30:$G$140,"výstup mimo prílohy I. ZFEU - PO, KE, BB, ZA kraj",'Oprávnené výdavky'!$F$30:$F$140,"4.2"))</f>
        <v>0</v>
      </c>
      <c r="M22" s="163">
        <f>IF(A22="",0,SUMIFS('Oprávnené výdavky'!$U$30:$U$140,'Oprávnené výdavky'!$D$30:$D$140,A22,'Oprávnené výdavky'!$E$30:$E$140,"menej rozvinuté regióny",'Oprávnené výdavky'!$G$30:$G$140,"výstup mimo prílohy I. ZFEU - TN, NR, TT kraj",'Oprávnené výdavky'!$F$30:$F$140,"4.2"))</f>
        <v>0</v>
      </c>
      <c r="N22" s="166">
        <f>IF(A22="",0,SUMIFS('Oprávnené výdavky'!$U$30:$U$140,'Oprávnené výdavky'!$D$30:$D$140,A22,'Oprávnené výdavky'!$E$30:$E$140,"ostatné regióny",'Oprávnené výdavky'!$G$30:$G$140,"výstup mimo prílohy I. ZFEU - Bratislavský kraj",'Oprávnené výdavky'!$F$30:$F$140,"4.2"))</f>
        <v>0</v>
      </c>
      <c r="O22" s="70"/>
      <c r="P22" s="64"/>
      <c r="Q22" s="64"/>
      <c r="R22" s="64"/>
      <c r="S22" s="120"/>
      <c r="T22" s="66" t="str">
        <f t="shared" si="7"/>
        <v/>
      </c>
      <c r="U22" s="59" t="str">
        <f t="shared" si="8"/>
        <v/>
      </c>
      <c r="V22" s="59" t="str">
        <f t="shared" si="9"/>
        <v/>
      </c>
      <c r="W22" s="59" t="str">
        <f t="shared" si="10"/>
        <v/>
      </c>
      <c r="X22" s="67" t="str">
        <f t="shared" si="11"/>
        <v/>
      </c>
      <c r="Y22" s="71" t="str">
        <f t="shared" si="12"/>
        <v/>
      </c>
      <c r="Z22" s="60" t="str">
        <f t="shared" si="13"/>
        <v/>
      </c>
      <c r="AA22" s="60" t="str">
        <f t="shared" si="14"/>
        <v/>
      </c>
      <c r="AB22" s="60" t="str">
        <f t="shared" si="15"/>
        <v/>
      </c>
      <c r="AC22" s="118" t="str">
        <f t="shared" si="16"/>
        <v/>
      </c>
      <c r="AD22" s="167">
        <f>IF(A22="",0,SUMIFS('Oprávnené výdavky'!$U$30:$U$140,'Oprávnené výdavky'!$D$30:$D$140,A22,'Oprávnené výdavky'!$F$30:$F$140,"16.4",'Oprávnené výdavky'!$E$30:$E$140,"menej rozvinuté regióny",'Oprávnené výdavky'!$G$30:$G$140,"výstup na prílohe I. ZFEU menej rozvinuté regióny"))</f>
        <v>0</v>
      </c>
      <c r="AE22" s="162">
        <f>IF(A22="",0,SUMIFS('Oprávnené výdavky'!$U$30:$U$140,'Oprávnené výdavky'!$D$30:$D$140,A22,'Oprávnené výdavky'!$F$30:$F$140,"16.4",'Oprávnené výdavky'!$E$30:$E$140,"ostatné regióny",'Oprávnené výdavky'!$G$30:$G$140,"výstup na prílohe I. ZFEU ostatné regióny (Bratislavský kraj)"))</f>
        <v>0</v>
      </c>
      <c r="AF22" s="162">
        <f>IF(A22="",0,SUMIFS('Oprávnené výdavky'!$U$30:$U$140,'Oprávnené výdavky'!$D$30:$D$140,A22,'Oprávnené výdavky'!$F$30:$F$140,"16.4",'Oprávnené výdavky'!$E$30:$E$140,"menej rozvinuté regióny",'Oprávnené výdavky'!$G$30:$G$140,"výstup mimo prílohy I. ZFEU - TN, NR, TT kraj"))+SUMIFS('Oprávnené výdavky'!$U$30:$U$140,'Oprávnené výdavky'!$D$30:$D$140,A22,'Oprávnené výdavky'!$F$30:$F$140,"16.4",'Oprávnené výdavky'!$E$30:$E$140,"menej rozvinuté regióny",'Oprávnené výdavky'!$G$30:$G$140,"výstup mimo prílohy I. ZFEU - PO, KE, BB, ZA kraj")</f>
        <v>0</v>
      </c>
      <c r="AG22" s="168">
        <f>IF(A22="",0,SUMIFS('Oprávnené výdavky'!$U$30:$U$140,'Oprávnené výdavky'!$D$30:$D$140,A22,'Oprávnené výdavky'!$F$30:$F$140,"16.4",'Oprávnené výdavky'!$E$30:$E$140,"ostatné regióny",'Oprávnené výdavky'!$G$30:$G$140,"výstup mimo prílohy I. ZFEU - Bratislavský kraj"))</f>
        <v>0</v>
      </c>
      <c r="AH22" s="222"/>
      <c r="AI22" s="164"/>
      <c r="AJ22" s="164"/>
      <c r="AK22" s="174"/>
      <c r="AL22" s="210" t="str">
        <f t="shared" si="17"/>
        <v/>
      </c>
      <c r="AM22" s="162" t="str">
        <f t="shared" si="18"/>
        <v/>
      </c>
      <c r="AN22" s="162" t="str">
        <f t="shared" si="19"/>
        <v/>
      </c>
      <c r="AO22" s="230" t="str">
        <f t="shared" si="20"/>
        <v/>
      </c>
      <c r="AP22" s="180" t="str">
        <f t="shared" si="21"/>
        <v/>
      </c>
      <c r="AQ22" s="53" t="str">
        <f t="shared" si="22"/>
        <v/>
      </c>
      <c r="AR22" s="53" t="str">
        <f t="shared" si="23"/>
        <v/>
      </c>
      <c r="AS22" s="238" t="str">
        <f t="shared" si="24"/>
        <v/>
      </c>
      <c r="AT22" s="232">
        <f t="shared" si="25"/>
        <v>0</v>
      </c>
      <c r="AV22" s="157" t="str">
        <f t="shared" si="26"/>
        <v/>
      </c>
      <c r="AW22" s="157" t="str">
        <f t="shared" si="27"/>
        <v/>
      </c>
      <c r="AX22" s="157" t="str">
        <f t="shared" si="28"/>
        <v/>
      </c>
      <c r="AY22" s="157" t="str">
        <f t="shared" si="29"/>
        <v/>
      </c>
      <c r="AZ22" s="157" t="str">
        <f t="shared" si="30"/>
        <v/>
      </c>
      <c r="BA22" s="157" t="str">
        <f t="shared" si="31"/>
        <v/>
      </c>
      <c r="BB22" s="157" t="str">
        <f t="shared" si="32"/>
        <v/>
      </c>
      <c r="BC22" s="157" t="str">
        <f t="shared" si="33"/>
        <v/>
      </c>
      <c r="BD22" s="157" t="str">
        <f t="shared" si="34"/>
        <v/>
      </c>
      <c r="BE22" s="157" t="str">
        <f t="shared" si="35"/>
        <v/>
      </c>
      <c r="BF22" s="157"/>
      <c r="BI22" s="117">
        <f t="shared" si="36"/>
        <v>0</v>
      </c>
      <c r="BJ22" s="117">
        <f t="shared" si="37"/>
        <v>0</v>
      </c>
      <c r="BK22" s="117">
        <f t="shared" si="38"/>
        <v>0</v>
      </c>
      <c r="BL22" s="117">
        <f t="shared" si="39"/>
        <v>0</v>
      </c>
      <c r="BM22" s="117">
        <f t="shared" si="40"/>
        <v>0</v>
      </c>
      <c r="BN22" s="117">
        <f t="shared" si="41"/>
        <v>0</v>
      </c>
      <c r="BO22" s="117">
        <f t="shared" si="42"/>
        <v>0</v>
      </c>
      <c r="BP22" s="117">
        <f t="shared" si="43"/>
        <v>0</v>
      </c>
      <c r="BQ22" s="117">
        <f t="shared" si="44"/>
        <v>0</v>
      </c>
      <c r="BR22" s="117">
        <f t="shared" si="45"/>
        <v>0</v>
      </c>
      <c r="BS22" s="117">
        <f t="shared" si="46"/>
        <v>0</v>
      </c>
      <c r="BT22" s="117">
        <f t="shared" si="47"/>
        <v>0</v>
      </c>
      <c r="BU22" s="117">
        <f t="shared" si="48"/>
        <v>0</v>
      </c>
      <c r="BV22" s="117">
        <f t="shared" si="49"/>
        <v>0</v>
      </c>
      <c r="BW22" s="203">
        <f t="shared" si="50"/>
        <v>0</v>
      </c>
      <c r="BX22" s="203">
        <f t="shared" si="51"/>
        <v>0</v>
      </c>
      <c r="BY22" s="203">
        <f t="shared" si="52"/>
        <v>0</v>
      </c>
      <c r="BZ22" s="203">
        <f t="shared" si="53"/>
        <v>0</v>
      </c>
      <c r="CA22" s="203">
        <f t="shared" si="54"/>
        <v>0</v>
      </c>
      <c r="CB22" s="203">
        <f t="shared" si="55"/>
        <v>0</v>
      </c>
      <c r="CC22" s="203">
        <f t="shared" si="56"/>
        <v>0</v>
      </c>
      <c r="CD22" s="203">
        <f t="shared" si="57"/>
        <v>0</v>
      </c>
      <c r="CE22" s="1" t="str">
        <f t="shared" si="58"/>
        <v/>
      </c>
      <c r="CF22" s="272">
        <f t="shared" si="59"/>
        <v>0</v>
      </c>
    </row>
    <row r="23" spans="1:84" ht="15" customHeight="1" x14ac:dyDescent="0.2">
      <c r="A23" s="220" t="str">
        <f>IF('zoznam partnerov'!C23&lt;&gt;"",TRANSPOSE('zoznam partnerov'!C23),"")</f>
        <v/>
      </c>
      <c r="B23" s="170">
        <f>IF(A23="",0,SUMIFS('Oprávnené výdavky'!$U$30:$U$140,'Oprávnené výdavky'!$D$30:$D$140,A23,'Oprávnené výdavky'!$F$30:$F$140,"4.1",'Oprávnené výdavky'!$E$30:$E$140,"menej rozvinuté regióny"))</f>
        <v>0</v>
      </c>
      <c r="C23" s="170">
        <f>IF(A23="",0,SUMIFS('Oprávnené výdavky'!$U$30:$U$140,'Oprávnené výdavky'!$D$30:$D$140,A23,'Oprávnené výdavky'!$F$30:$F$140,"4.1",'Oprávnené výdavky'!$E$30:$E$140,"ostatné regióny"))</f>
        <v>0</v>
      </c>
      <c r="D23" s="115"/>
      <c r="E23" s="115"/>
      <c r="F23" s="108" t="str">
        <f t="shared" si="3"/>
        <v/>
      </c>
      <c r="G23" s="108" t="str">
        <f t="shared" si="4"/>
        <v/>
      </c>
      <c r="H23" s="116" t="str">
        <f t="shared" si="5"/>
        <v/>
      </c>
      <c r="I23" s="116" t="str">
        <f t="shared" si="6"/>
        <v/>
      </c>
      <c r="J23" s="165">
        <f>IF(A23="",0,SUMIFS('Oprávnené výdavky'!$U$30:$U$140,'Oprávnené výdavky'!$D$30:$D$140,A23,'Oprávnené výdavky'!$E$30:$E$140,"menej rozvinuté regióny",'Oprávnené výdavky'!$G$30:$G$140,"výstup na prílohe I. ZFEU menej rozvinuté regióny",'Oprávnené výdavky'!$F$30:$F$140,"4.2"))</f>
        <v>0</v>
      </c>
      <c r="K23" s="163">
        <f>IF(A23="",0,SUMIFS('Oprávnené výdavky'!$U$30:$U$140,'Oprávnené výdavky'!$D$30:$D$140,A23,'Oprávnené výdavky'!$E$30:$E$140,"ostatné regióny",'Oprávnené výdavky'!$G$30:$G$140,"výstup na prílohe I. ZFEU ostatné regióny (Bratislavský kraj)",'Oprávnené výdavky'!$F$30:$F$140,"4.2"))</f>
        <v>0</v>
      </c>
      <c r="L23" s="163">
        <f>IF(A23="",0,SUMIFS('Oprávnené výdavky'!$U$30:$U$140,'Oprávnené výdavky'!$D$30:$D$140,A23,'Oprávnené výdavky'!$E$30:$E$140,"menej rozvinuté regióny",'Oprávnené výdavky'!$G$30:$G$140,"výstup mimo prílohy I. ZFEU - PO, KE, BB, ZA kraj",'Oprávnené výdavky'!$F$30:$F$140,"4.2"))</f>
        <v>0</v>
      </c>
      <c r="M23" s="163">
        <f>IF(A23="",0,SUMIFS('Oprávnené výdavky'!$U$30:$U$140,'Oprávnené výdavky'!$D$30:$D$140,A23,'Oprávnené výdavky'!$E$30:$E$140,"menej rozvinuté regióny",'Oprávnené výdavky'!$G$30:$G$140,"výstup mimo prílohy I. ZFEU - TN, NR, TT kraj",'Oprávnené výdavky'!$F$30:$F$140,"4.2"))</f>
        <v>0</v>
      </c>
      <c r="N23" s="166">
        <f>IF(A23="",0,SUMIFS('Oprávnené výdavky'!$U$30:$U$140,'Oprávnené výdavky'!$D$30:$D$140,A23,'Oprávnené výdavky'!$E$30:$E$140,"ostatné regióny",'Oprávnené výdavky'!$G$30:$G$140,"výstup mimo prílohy I. ZFEU - Bratislavský kraj",'Oprávnené výdavky'!$F$30:$F$140,"4.2"))</f>
        <v>0</v>
      </c>
      <c r="O23" s="70"/>
      <c r="P23" s="64"/>
      <c r="Q23" s="64"/>
      <c r="R23" s="64"/>
      <c r="S23" s="120"/>
      <c r="T23" s="66" t="str">
        <f t="shared" si="7"/>
        <v/>
      </c>
      <c r="U23" s="59" t="str">
        <f t="shared" si="8"/>
        <v/>
      </c>
      <c r="V23" s="59" t="str">
        <f t="shared" si="9"/>
        <v/>
      </c>
      <c r="W23" s="59" t="str">
        <f t="shared" si="10"/>
        <v/>
      </c>
      <c r="X23" s="67" t="str">
        <f t="shared" si="11"/>
        <v/>
      </c>
      <c r="Y23" s="71" t="str">
        <f t="shared" si="12"/>
        <v/>
      </c>
      <c r="Z23" s="60" t="str">
        <f t="shared" si="13"/>
        <v/>
      </c>
      <c r="AA23" s="60" t="str">
        <f t="shared" si="14"/>
        <v/>
      </c>
      <c r="AB23" s="60" t="str">
        <f t="shared" si="15"/>
        <v/>
      </c>
      <c r="AC23" s="118" t="str">
        <f t="shared" si="16"/>
        <v/>
      </c>
      <c r="AD23" s="167">
        <f>IF(A23="",0,SUMIFS('Oprávnené výdavky'!$U$30:$U$140,'Oprávnené výdavky'!$D$30:$D$140,A23,'Oprávnené výdavky'!$F$30:$F$140,"16.4",'Oprávnené výdavky'!$E$30:$E$140,"menej rozvinuté regióny",'Oprávnené výdavky'!$G$30:$G$140,"výstup na prílohe I. ZFEU menej rozvinuté regióny"))</f>
        <v>0</v>
      </c>
      <c r="AE23" s="162">
        <f>IF(A23="",0,SUMIFS('Oprávnené výdavky'!$U$30:$U$140,'Oprávnené výdavky'!$D$30:$D$140,A23,'Oprávnené výdavky'!$F$30:$F$140,"16.4",'Oprávnené výdavky'!$E$30:$E$140,"ostatné regióny",'Oprávnené výdavky'!$G$30:$G$140,"výstup na prílohe I. ZFEU ostatné regióny (Bratislavský kraj)"))</f>
        <v>0</v>
      </c>
      <c r="AF23" s="162">
        <f>IF(A23="",0,SUMIFS('Oprávnené výdavky'!$U$30:$U$140,'Oprávnené výdavky'!$D$30:$D$140,A23,'Oprávnené výdavky'!$F$30:$F$140,"16.4",'Oprávnené výdavky'!$E$30:$E$140,"menej rozvinuté regióny",'Oprávnené výdavky'!$G$30:$G$140,"výstup mimo prílohy I. ZFEU - TN, NR, TT kraj"))+SUMIFS('Oprávnené výdavky'!$U$30:$U$140,'Oprávnené výdavky'!$D$30:$D$140,A23,'Oprávnené výdavky'!$F$30:$F$140,"16.4",'Oprávnené výdavky'!$E$30:$E$140,"menej rozvinuté regióny",'Oprávnené výdavky'!$G$30:$G$140,"výstup mimo prílohy I. ZFEU - PO, KE, BB, ZA kraj")</f>
        <v>0</v>
      </c>
      <c r="AG23" s="168">
        <f>IF(A23="",0,SUMIFS('Oprávnené výdavky'!$U$30:$U$140,'Oprávnené výdavky'!$D$30:$D$140,A23,'Oprávnené výdavky'!$F$30:$F$140,"16.4",'Oprávnené výdavky'!$E$30:$E$140,"ostatné regióny",'Oprávnené výdavky'!$G$30:$G$140,"výstup mimo prílohy I. ZFEU - Bratislavský kraj"))</f>
        <v>0</v>
      </c>
      <c r="AH23" s="222"/>
      <c r="AI23" s="164"/>
      <c r="AJ23" s="164"/>
      <c r="AK23" s="174"/>
      <c r="AL23" s="210" t="str">
        <f t="shared" si="17"/>
        <v/>
      </c>
      <c r="AM23" s="162" t="str">
        <f t="shared" si="18"/>
        <v/>
      </c>
      <c r="AN23" s="162" t="str">
        <f t="shared" si="19"/>
        <v/>
      </c>
      <c r="AO23" s="230" t="str">
        <f t="shared" si="20"/>
        <v/>
      </c>
      <c r="AP23" s="180" t="str">
        <f t="shared" si="21"/>
        <v/>
      </c>
      <c r="AQ23" s="53" t="str">
        <f t="shared" si="22"/>
        <v/>
      </c>
      <c r="AR23" s="53" t="str">
        <f t="shared" si="23"/>
        <v/>
      </c>
      <c r="AS23" s="238" t="str">
        <f t="shared" si="24"/>
        <v/>
      </c>
      <c r="AT23" s="232">
        <f t="shared" si="25"/>
        <v>0</v>
      </c>
      <c r="AV23" s="157" t="str">
        <f t="shared" si="26"/>
        <v/>
      </c>
      <c r="AW23" s="157" t="str">
        <f t="shared" si="27"/>
        <v/>
      </c>
      <c r="AX23" s="157" t="str">
        <f t="shared" si="28"/>
        <v/>
      </c>
      <c r="AY23" s="157" t="str">
        <f t="shared" si="29"/>
        <v/>
      </c>
      <c r="AZ23" s="157" t="str">
        <f t="shared" si="30"/>
        <v/>
      </c>
      <c r="BA23" s="157" t="str">
        <f t="shared" si="31"/>
        <v/>
      </c>
      <c r="BB23" s="157" t="str">
        <f t="shared" si="32"/>
        <v/>
      </c>
      <c r="BC23" s="157" t="str">
        <f t="shared" si="33"/>
        <v/>
      </c>
      <c r="BD23" s="157" t="str">
        <f t="shared" si="34"/>
        <v/>
      </c>
      <c r="BE23" s="157" t="str">
        <f t="shared" si="35"/>
        <v/>
      </c>
      <c r="BF23" s="157"/>
      <c r="BI23" s="117">
        <f t="shared" si="36"/>
        <v>0</v>
      </c>
      <c r="BJ23" s="117">
        <f t="shared" si="37"/>
        <v>0</v>
      </c>
      <c r="BK23" s="117">
        <f t="shared" si="38"/>
        <v>0</v>
      </c>
      <c r="BL23" s="117">
        <f t="shared" si="39"/>
        <v>0</v>
      </c>
      <c r="BM23" s="117">
        <f t="shared" si="40"/>
        <v>0</v>
      </c>
      <c r="BN23" s="117">
        <f t="shared" si="41"/>
        <v>0</v>
      </c>
      <c r="BO23" s="117">
        <f t="shared" si="42"/>
        <v>0</v>
      </c>
      <c r="BP23" s="117">
        <f t="shared" si="43"/>
        <v>0</v>
      </c>
      <c r="BQ23" s="117">
        <f t="shared" si="44"/>
        <v>0</v>
      </c>
      <c r="BR23" s="117">
        <f t="shared" si="45"/>
        <v>0</v>
      </c>
      <c r="BS23" s="117">
        <f t="shared" si="46"/>
        <v>0</v>
      </c>
      <c r="BT23" s="117">
        <f t="shared" si="47"/>
        <v>0</v>
      </c>
      <c r="BU23" s="117">
        <f t="shared" si="48"/>
        <v>0</v>
      </c>
      <c r="BV23" s="117">
        <f t="shared" si="49"/>
        <v>0</v>
      </c>
      <c r="BW23" s="203">
        <f t="shared" si="50"/>
        <v>0</v>
      </c>
      <c r="BX23" s="203">
        <f t="shared" si="51"/>
        <v>0</v>
      </c>
      <c r="BY23" s="203">
        <f t="shared" si="52"/>
        <v>0</v>
      </c>
      <c r="BZ23" s="203">
        <f t="shared" si="53"/>
        <v>0</v>
      </c>
      <c r="CA23" s="203">
        <f t="shared" si="54"/>
        <v>0</v>
      </c>
      <c r="CB23" s="203">
        <f t="shared" si="55"/>
        <v>0</v>
      </c>
      <c r="CC23" s="203">
        <f t="shared" si="56"/>
        <v>0</v>
      </c>
      <c r="CD23" s="203">
        <f t="shared" si="57"/>
        <v>0</v>
      </c>
      <c r="CE23" s="1" t="str">
        <f t="shared" si="58"/>
        <v/>
      </c>
      <c r="CF23" s="272">
        <f t="shared" si="59"/>
        <v>0</v>
      </c>
    </row>
    <row r="24" spans="1:84" ht="15" customHeight="1" x14ac:dyDescent="0.2">
      <c r="A24" s="220" t="str">
        <f>IF('zoznam partnerov'!C24&lt;&gt;"",TRANSPOSE('zoznam partnerov'!C24),"")</f>
        <v/>
      </c>
      <c r="B24" s="170">
        <f>IF(A24="",0,SUMIFS('Oprávnené výdavky'!$U$30:$U$140,'Oprávnené výdavky'!$D$30:$D$140,A24,'Oprávnené výdavky'!$F$30:$F$140,"4.1",'Oprávnené výdavky'!$E$30:$E$140,"menej rozvinuté regióny"))</f>
        <v>0</v>
      </c>
      <c r="C24" s="170">
        <f>IF(A24="",0,SUMIFS('Oprávnené výdavky'!$U$30:$U$140,'Oprávnené výdavky'!$D$30:$D$140,A24,'Oprávnené výdavky'!$F$30:$F$140,"4.1",'Oprávnené výdavky'!$E$30:$E$140,"ostatné regióny"))</f>
        <v>0</v>
      </c>
      <c r="D24" s="115"/>
      <c r="E24" s="115"/>
      <c r="F24" s="108" t="str">
        <f t="shared" si="3"/>
        <v/>
      </c>
      <c r="G24" s="108" t="str">
        <f t="shared" si="4"/>
        <v/>
      </c>
      <c r="H24" s="116" t="str">
        <f t="shared" si="5"/>
        <v/>
      </c>
      <c r="I24" s="116" t="str">
        <f t="shared" si="6"/>
        <v/>
      </c>
      <c r="J24" s="165">
        <f>IF(A24="",0,SUMIFS('Oprávnené výdavky'!$U$30:$U$140,'Oprávnené výdavky'!$D$30:$D$140,A24,'Oprávnené výdavky'!$E$30:$E$140,"menej rozvinuté regióny",'Oprávnené výdavky'!$G$30:$G$140,"výstup na prílohe I. ZFEU menej rozvinuté regióny",'Oprávnené výdavky'!$F$30:$F$140,"4.2"))</f>
        <v>0</v>
      </c>
      <c r="K24" s="163">
        <f>IF(A24="",0,SUMIFS('Oprávnené výdavky'!$U$30:$U$140,'Oprávnené výdavky'!$D$30:$D$140,A24,'Oprávnené výdavky'!$E$30:$E$140,"ostatné regióny",'Oprávnené výdavky'!$G$30:$G$140,"výstup na prílohe I. ZFEU ostatné regióny (Bratislavský kraj)",'Oprávnené výdavky'!$F$30:$F$140,"4.2"))</f>
        <v>0</v>
      </c>
      <c r="L24" s="163">
        <f>IF(A24="",0,SUMIFS('Oprávnené výdavky'!$U$30:$U$140,'Oprávnené výdavky'!$D$30:$D$140,A24,'Oprávnené výdavky'!$E$30:$E$140,"menej rozvinuté regióny",'Oprávnené výdavky'!$G$30:$G$140,"výstup mimo prílohy I. ZFEU - PO, KE, BB, ZA kraj",'Oprávnené výdavky'!$F$30:$F$140,"4.2"))</f>
        <v>0</v>
      </c>
      <c r="M24" s="163">
        <f>IF(A24="",0,SUMIFS('Oprávnené výdavky'!$U$30:$U$140,'Oprávnené výdavky'!$D$30:$D$140,A24,'Oprávnené výdavky'!$E$30:$E$140,"menej rozvinuté regióny",'Oprávnené výdavky'!$G$30:$G$140,"výstup mimo prílohy I. ZFEU - TN, NR, TT kraj",'Oprávnené výdavky'!$F$30:$F$140,"4.2"))</f>
        <v>0</v>
      </c>
      <c r="N24" s="166">
        <f>IF(A24="",0,SUMIFS('Oprávnené výdavky'!$U$30:$U$140,'Oprávnené výdavky'!$D$30:$D$140,A24,'Oprávnené výdavky'!$E$30:$E$140,"ostatné regióny",'Oprávnené výdavky'!$G$30:$G$140,"výstup mimo prílohy I. ZFEU - Bratislavský kraj",'Oprávnené výdavky'!$F$30:$F$140,"4.2"))</f>
        <v>0</v>
      </c>
      <c r="O24" s="70"/>
      <c r="P24" s="64"/>
      <c r="Q24" s="64"/>
      <c r="R24" s="64"/>
      <c r="S24" s="120"/>
      <c r="T24" s="66" t="str">
        <f t="shared" si="7"/>
        <v/>
      </c>
      <c r="U24" s="59" t="str">
        <f t="shared" si="8"/>
        <v/>
      </c>
      <c r="V24" s="59" t="str">
        <f t="shared" si="9"/>
        <v/>
      </c>
      <c r="W24" s="59" t="str">
        <f t="shared" si="10"/>
        <v/>
      </c>
      <c r="X24" s="67" t="str">
        <f t="shared" si="11"/>
        <v/>
      </c>
      <c r="Y24" s="71" t="str">
        <f t="shared" si="12"/>
        <v/>
      </c>
      <c r="Z24" s="60" t="str">
        <f t="shared" si="13"/>
        <v/>
      </c>
      <c r="AA24" s="60" t="str">
        <f t="shared" si="14"/>
        <v/>
      </c>
      <c r="AB24" s="60" t="str">
        <f t="shared" si="15"/>
        <v/>
      </c>
      <c r="AC24" s="118" t="str">
        <f t="shared" si="16"/>
        <v/>
      </c>
      <c r="AD24" s="167">
        <f>IF(A24="",0,SUMIFS('Oprávnené výdavky'!$U$30:$U$140,'Oprávnené výdavky'!$D$30:$D$140,A24,'Oprávnené výdavky'!$F$30:$F$140,"16.4",'Oprávnené výdavky'!$E$30:$E$140,"menej rozvinuté regióny",'Oprávnené výdavky'!$G$30:$G$140,"výstup na prílohe I. ZFEU menej rozvinuté regióny"))</f>
        <v>0</v>
      </c>
      <c r="AE24" s="162">
        <f>IF(A24="",0,SUMIFS('Oprávnené výdavky'!$U$30:$U$140,'Oprávnené výdavky'!$D$30:$D$140,A24,'Oprávnené výdavky'!$F$30:$F$140,"16.4",'Oprávnené výdavky'!$E$30:$E$140,"ostatné regióny",'Oprávnené výdavky'!$G$30:$G$140,"výstup na prílohe I. ZFEU ostatné regióny (Bratislavský kraj)"))</f>
        <v>0</v>
      </c>
      <c r="AF24" s="162">
        <f>IF(A24="",0,SUMIFS('Oprávnené výdavky'!$U$30:$U$140,'Oprávnené výdavky'!$D$30:$D$140,A24,'Oprávnené výdavky'!$F$30:$F$140,"16.4",'Oprávnené výdavky'!$E$30:$E$140,"menej rozvinuté regióny",'Oprávnené výdavky'!$G$30:$G$140,"výstup mimo prílohy I. ZFEU - TN, NR, TT kraj"))+SUMIFS('Oprávnené výdavky'!$U$30:$U$140,'Oprávnené výdavky'!$D$30:$D$140,A24,'Oprávnené výdavky'!$F$30:$F$140,"16.4",'Oprávnené výdavky'!$E$30:$E$140,"menej rozvinuté regióny",'Oprávnené výdavky'!$G$30:$G$140,"výstup mimo prílohy I. ZFEU - PO, KE, BB, ZA kraj")</f>
        <v>0</v>
      </c>
      <c r="AG24" s="168">
        <f>IF(A24="",0,SUMIFS('Oprávnené výdavky'!$U$30:$U$140,'Oprávnené výdavky'!$D$30:$D$140,A24,'Oprávnené výdavky'!$F$30:$F$140,"16.4",'Oprávnené výdavky'!$E$30:$E$140,"ostatné regióny",'Oprávnené výdavky'!$G$30:$G$140,"výstup mimo prílohy I. ZFEU - Bratislavský kraj"))</f>
        <v>0</v>
      </c>
      <c r="AH24" s="222"/>
      <c r="AI24" s="164"/>
      <c r="AJ24" s="164"/>
      <c r="AK24" s="174"/>
      <c r="AL24" s="210" t="str">
        <f t="shared" si="17"/>
        <v/>
      </c>
      <c r="AM24" s="162" t="str">
        <f t="shared" si="18"/>
        <v/>
      </c>
      <c r="AN24" s="162" t="str">
        <f t="shared" si="19"/>
        <v/>
      </c>
      <c r="AO24" s="230" t="str">
        <f t="shared" si="20"/>
        <v/>
      </c>
      <c r="AP24" s="180" t="str">
        <f t="shared" si="21"/>
        <v/>
      </c>
      <c r="AQ24" s="53" t="str">
        <f t="shared" si="22"/>
        <v/>
      </c>
      <c r="AR24" s="53" t="str">
        <f t="shared" si="23"/>
        <v/>
      </c>
      <c r="AS24" s="238" t="str">
        <f t="shared" si="24"/>
        <v/>
      </c>
      <c r="AT24" s="232">
        <f t="shared" si="25"/>
        <v>0</v>
      </c>
      <c r="AV24" s="157" t="str">
        <f t="shared" si="26"/>
        <v/>
      </c>
      <c r="AW24" s="157" t="str">
        <f t="shared" si="27"/>
        <v/>
      </c>
      <c r="AX24" s="157" t="str">
        <f t="shared" si="28"/>
        <v/>
      </c>
      <c r="AY24" s="157" t="str">
        <f t="shared" si="29"/>
        <v/>
      </c>
      <c r="AZ24" s="157" t="str">
        <f t="shared" si="30"/>
        <v/>
      </c>
      <c r="BA24" s="157" t="str">
        <f t="shared" si="31"/>
        <v/>
      </c>
      <c r="BB24" s="157" t="str">
        <f t="shared" si="32"/>
        <v/>
      </c>
      <c r="BC24" s="157" t="str">
        <f t="shared" si="33"/>
        <v/>
      </c>
      <c r="BD24" s="157" t="str">
        <f t="shared" si="34"/>
        <v/>
      </c>
      <c r="BE24" s="157" t="str">
        <f t="shared" si="35"/>
        <v/>
      </c>
      <c r="BF24" s="157"/>
      <c r="BI24" s="117">
        <f t="shared" si="36"/>
        <v>0</v>
      </c>
      <c r="BJ24" s="117">
        <f t="shared" si="37"/>
        <v>0</v>
      </c>
      <c r="BK24" s="117">
        <f t="shared" si="38"/>
        <v>0</v>
      </c>
      <c r="BL24" s="117">
        <f t="shared" si="39"/>
        <v>0</v>
      </c>
      <c r="BM24" s="117">
        <f t="shared" si="40"/>
        <v>0</v>
      </c>
      <c r="BN24" s="117">
        <f t="shared" si="41"/>
        <v>0</v>
      </c>
      <c r="BO24" s="117">
        <f t="shared" si="42"/>
        <v>0</v>
      </c>
      <c r="BP24" s="117">
        <f t="shared" si="43"/>
        <v>0</v>
      </c>
      <c r="BQ24" s="117">
        <f t="shared" si="44"/>
        <v>0</v>
      </c>
      <c r="BR24" s="117">
        <f t="shared" si="45"/>
        <v>0</v>
      </c>
      <c r="BS24" s="117">
        <f t="shared" si="46"/>
        <v>0</v>
      </c>
      <c r="BT24" s="117">
        <f t="shared" si="47"/>
        <v>0</v>
      </c>
      <c r="BU24" s="117">
        <f t="shared" si="48"/>
        <v>0</v>
      </c>
      <c r="BV24" s="117">
        <f t="shared" si="49"/>
        <v>0</v>
      </c>
      <c r="BW24" s="203">
        <f t="shared" si="50"/>
        <v>0</v>
      </c>
      <c r="BX24" s="203">
        <f t="shared" si="51"/>
        <v>0</v>
      </c>
      <c r="BY24" s="203">
        <f t="shared" si="52"/>
        <v>0</v>
      </c>
      <c r="BZ24" s="203">
        <f t="shared" si="53"/>
        <v>0</v>
      </c>
      <c r="CA24" s="203">
        <f t="shared" si="54"/>
        <v>0</v>
      </c>
      <c r="CB24" s="203">
        <f t="shared" si="55"/>
        <v>0</v>
      </c>
      <c r="CC24" s="203">
        <f t="shared" si="56"/>
        <v>0</v>
      </c>
      <c r="CD24" s="203">
        <f t="shared" si="57"/>
        <v>0</v>
      </c>
      <c r="CE24" s="1" t="str">
        <f t="shared" si="58"/>
        <v/>
      </c>
      <c r="CF24" s="272">
        <f t="shared" si="59"/>
        <v>0</v>
      </c>
    </row>
    <row r="25" spans="1:84" ht="15" customHeight="1" x14ac:dyDescent="0.2">
      <c r="A25" s="220" t="str">
        <f>IF('zoznam partnerov'!C25&lt;&gt;"",TRANSPOSE('zoznam partnerov'!C25),"")</f>
        <v/>
      </c>
      <c r="B25" s="170">
        <f>IF(A25="",0,SUMIFS('Oprávnené výdavky'!$U$30:$U$140,'Oprávnené výdavky'!$D$30:$D$140,A25,'Oprávnené výdavky'!$F$30:$F$140,"4.1",'Oprávnené výdavky'!$E$30:$E$140,"menej rozvinuté regióny"))</f>
        <v>0</v>
      </c>
      <c r="C25" s="170">
        <f>IF(A25="",0,SUMIFS('Oprávnené výdavky'!$U$30:$U$140,'Oprávnené výdavky'!$D$30:$D$140,A25,'Oprávnené výdavky'!$F$30:$F$140,"4.1",'Oprávnené výdavky'!$E$30:$E$140,"ostatné regióny"))</f>
        <v>0</v>
      </c>
      <c r="D25" s="115"/>
      <c r="E25" s="115"/>
      <c r="F25" s="108" t="str">
        <f t="shared" si="3"/>
        <v/>
      </c>
      <c r="G25" s="108" t="str">
        <f t="shared" si="4"/>
        <v/>
      </c>
      <c r="H25" s="116" t="str">
        <f t="shared" si="5"/>
        <v/>
      </c>
      <c r="I25" s="116" t="str">
        <f t="shared" si="6"/>
        <v/>
      </c>
      <c r="J25" s="165">
        <f>IF(A25="",0,SUMIFS('Oprávnené výdavky'!$U$30:$U$140,'Oprávnené výdavky'!$D$30:$D$140,A25,'Oprávnené výdavky'!$E$30:$E$140,"menej rozvinuté regióny",'Oprávnené výdavky'!$G$30:$G$140,"výstup na prílohe I. ZFEU menej rozvinuté regióny",'Oprávnené výdavky'!$F$30:$F$140,"4.2"))</f>
        <v>0</v>
      </c>
      <c r="K25" s="163">
        <f>IF(A25="",0,SUMIFS('Oprávnené výdavky'!$U$30:$U$140,'Oprávnené výdavky'!$D$30:$D$140,A25,'Oprávnené výdavky'!$E$30:$E$140,"ostatné regióny",'Oprávnené výdavky'!$G$30:$G$140,"výstup na prílohe I. ZFEU ostatné regióny (Bratislavský kraj)",'Oprávnené výdavky'!$F$30:$F$140,"4.2"))</f>
        <v>0</v>
      </c>
      <c r="L25" s="163">
        <f>IF(A25="",0,SUMIFS('Oprávnené výdavky'!$U$30:$U$140,'Oprávnené výdavky'!$D$30:$D$140,A25,'Oprávnené výdavky'!$E$30:$E$140,"menej rozvinuté regióny",'Oprávnené výdavky'!$G$30:$G$140,"výstup mimo prílohy I. ZFEU - PO, KE, BB, ZA kraj",'Oprávnené výdavky'!$F$30:$F$140,"4.2"))</f>
        <v>0</v>
      </c>
      <c r="M25" s="163">
        <f>IF(A25="",0,SUMIFS('Oprávnené výdavky'!$U$30:$U$140,'Oprávnené výdavky'!$D$30:$D$140,A25,'Oprávnené výdavky'!$E$30:$E$140,"menej rozvinuté regióny",'Oprávnené výdavky'!$G$30:$G$140,"výstup mimo prílohy I. ZFEU - TN, NR, TT kraj",'Oprávnené výdavky'!$F$30:$F$140,"4.2"))</f>
        <v>0</v>
      </c>
      <c r="N25" s="166">
        <f>IF(A25="",0,SUMIFS('Oprávnené výdavky'!$U$30:$U$140,'Oprávnené výdavky'!$D$30:$D$140,A25,'Oprávnené výdavky'!$E$30:$E$140,"ostatné regióny",'Oprávnené výdavky'!$G$30:$G$140,"výstup mimo prílohy I. ZFEU - Bratislavský kraj",'Oprávnené výdavky'!$F$30:$F$140,"4.2"))</f>
        <v>0</v>
      </c>
      <c r="O25" s="70"/>
      <c r="P25" s="64"/>
      <c r="Q25" s="64"/>
      <c r="R25" s="64"/>
      <c r="S25" s="120"/>
      <c r="T25" s="66" t="str">
        <f t="shared" si="7"/>
        <v/>
      </c>
      <c r="U25" s="59" t="str">
        <f t="shared" si="8"/>
        <v/>
      </c>
      <c r="V25" s="59" t="str">
        <f t="shared" si="9"/>
        <v/>
      </c>
      <c r="W25" s="59" t="str">
        <f t="shared" si="10"/>
        <v/>
      </c>
      <c r="X25" s="67" t="str">
        <f t="shared" si="11"/>
        <v/>
      </c>
      <c r="Y25" s="71" t="str">
        <f t="shared" si="12"/>
        <v/>
      </c>
      <c r="Z25" s="60" t="str">
        <f t="shared" si="13"/>
        <v/>
      </c>
      <c r="AA25" s="60" t="str">
        <f t="shared" si="14"/>
        <v/>
      </c>
      <c r="AB25" s="60" t="str">
        <f t="shared" si="15"/>
        <v/>
      </c>
      <c r="AC25" s="118" t="str">
        <f t="shared" si="16"/>
        <v/>
      </c>
      <c r="AD25" s="167">
        <f>IF(A25="",0,SUMIFS('Oprávnené výdavky'!$U$30:$U$140,'Oprávnené výdavky'!$D$30:$D$140,A25,'Oprávnené výdavky'!$F$30:$F$140,"16.4",'Oprávnené výdavky'!$E$30:$E$140,"menej rozvinuté regióny",'Oprávnené výdavky'!$G$30:$G$140,"výstup na prílohe I. ZFEU menej rozvinuté regióny"))</f>
        <v>0</v>
      </c>
      <c r="AE25" s="162">
        <f>IF(A25="",0,SUMIFS('Oprávnené výdavky'!$U$30:$U$140,'Oprávnené výdavky'!$D$30:$D$140,A25,'Oprávnené výdavky'!$F$30:$F$140,"16.4",'Oprávnené výdavky'!$E$30:$E$140,"ostatné regióny",'Oprávnené výdavky'!$G$30:$G$140,"výstup na prílohe I. ZFEU ostatné regióny (Bratislavský kraj)"))</f>
        <v>0</v>
      </c>
      <c r="AF25" s="162">
        <f>IF(A25="",0,SUMIFS('Oprávnené výdavky'!$U$30:$U$140,'Oprávnené výdavky'!$D$30:$D$140,A25,'Oprávnené výdavky'!$F$30:$F$140,"16.4",'Oprávnené výdavky'!$E$30:$E$140,"menej rozvinuté regióny",'Oprávnené výdavky'!$G$30:$G$140,"výstup mimo prílohy I. ZFEU - TN, NR, TT kraj"))+SUMIFS('Oprávnené výdavky'!$U$30:$U$140,'Oprávnené výdavky'!$D$30:$D$140,A25,'Oprávnené výdavky'!$F$30:$F$140,"16.4",'Oprávnené výdavky'!$E$30:$E$140,"menej rozvinuté regióny",'Oprávnené výdavky'!$G$30:$G$140,"výstup mimo prílohy I. ZFEU - PO, KE, BB, ZA kraj")</f>
        <v>0</v>
      </c>
      <c r="AG25" s="168">
        <f>IF(A25="",0,SUMIFS('Oprávnené výdavky'!$U$30:$U$140,'Oprávnené výdavky'!$D$30:$D$140,A25,'Oprávnené výdavky'!$F$30:$F$140,"16.4",'Oprávnené výdavky'!$E$30:$E$140,"ostatné regióny",'Oprávnené výdavky'!$G$30:$G$140,"výstup mimo prílohy I. ZFEU - Bratislavský kraj"))</f>
        <v>0</v>
      </c>
      <c r="AH25" s="222"/>
      <c r="AI25" s="164"/>
      <c r="AJ25" s="164"/>
      <c r="AK25" s="174"/>
      <c r="AL25" s="210" t="str">
        <f t="shared" si="17"/>
        <v/>
      </c>
      <c r="AM25" s="162" t="str">
        <f t="shared" si="18"/>
        <v/>
      </c>
      <c r="AN25" s="162" t="str">
        <f t="shared" si="19"/>
        <v/>
      </c>
      <c r="AO25" s="230" t="str">
        <f t="shared" si="20"/>
        <v/>
      </c>
      <c r="AP25" s="180" t="str">
        <f t="shared" si="21"/>
        <v/>
      </c>
      <c r="AQ25" s="53" t="str">
        <f t="shared" si="22"/>
        <v/>
      </c>
      <c r="AR25" s="53" t="str">
        <f t="shared" si="23"/>
        <v/>
      </c>
      <c r="AS25" s="238" t="str">
        <f t="shared" si="24"/>
        <v/>
      </c>
      <c r="AT25" s="232">
        <f t="shared" si="25"/>
        <v>0</v>
      </c>
      <c r="AV25" s="157" t="str">
        <f t="shared" si="26"/>
        <v/>
      </c>
      <c r="AW25" s="157" t="str">
        <f t="shared" si="27"/>
        <v/>
      </c>
      <c r="AX25" s="157" t="str">
        <f t="shared" si="28"/>
        <v/>
      </c>
      <c r="AY25" s="157" t="str">
        <f t="shared" si="29"/>
        <v/>
      </c>
      <c r="AZ25" s="157" t="str">
        <f t="shared" si="30"/>
        <v/>
      </c>
      <c r="BA25" s="157" t="str">
        <f t="shared" si="31"/>
        <v/>
      </c>
      <c r="BB25" s="157" t="str">
        <f t="shared" si="32"/>
        <v/>
      </c>
      <c r="BC25" s="157" t="str">
        <f t="shared" si="33"/>
        <v/>
      </c>
      <c r="BD25" s="157" t="str">
        <f t="shared" si="34"/>
        <v/>
      </c>
      <c r="BE25" s="157" t="str">
        <f t="shared" si="35"/>
        <v/>
      </c>
      <c r="BF25" s="157"/>
      <c r="BI25" s="117">
        <f t="shared" si="36"/>
        <v>0</v>
      </c>
      <c r="BJ25" s="117">
        <f t="shared" si="37"/>
        <v>0</v>
      </c>
      <c r="BK25" s="117">
        <f t="shared" si="38"/>
        <v>0</v>
      </c>
      <c r="BL25" s="117">
        <f t="shared" si="39"/>
        <v>0</v>
      </c>
      <c r="BM25" s="117">
        <f t="shared" si="40"/>
        <v>0</v>
      </c>
      <c r="BN25" s="117">
        <f t="shared" si="41"/>
        <v>0</v>
      </c>
      <c r="BO25" s="117">
        <f t="shared" si="42"/>
        <v>0</v>
      </c>
      <c r="BP25" s="117">
        <f t="shared" si="43"/>
        <v>0</v>
      </c>
      <c r="BQ25" s="117">
        <f t="shared" si="44"/>
        <v>0</v>
      </c>
      <c r="BR25" s="117">
        <f t="shared" si="45"/>
        <v>0</v>
      </c>
      <c r="BS25" s="117">
        <f t="shared" si="46"/>
        <v>0</v>
      </c>
      <c r="BT25" s="117">
        <f t="shared" si="47"/>
        <v>0</v>
      </c>
      <c r="BU25" s="117">
        <f t="shared" si="48"/>
        <v>0</v>
      </c>
      <c r="BV25" s="117">
        <f t="shared" si="49"/>
        <v>0</v>
      </c>
      <c r="BW25" s="203">
        <f t="shared" si="50"/>
        <v>0</v>
      </c>
      <c r="BX25" s="203">
        <f t="shared" si="51"/>
        <v>0</v>
      </c>
      <c r="BY25" s="203">
        <f t="shared" si="52"/>
        <v>0</v>
      </c>
      <c r="BZ25" s="203">
        <f t="shared" si="53"/>
        <v>0</v>
      </c>
      <c r="CA25" s="203">
        <f t="shared" si="54"/>
        <v>0</v>
      </c>
      <c r="CB25" s="203">
        <f t="shared" si="55"/>
        <v>0</v>
      </c>
      <c r="CC25" s="203">
        <f t="shared" si="56"/>
        <v>0</v>
      </c>
      <c r="CD25" s="203">
        <f t="shared" si="57"/>
        <v>0</v>
      </c>
      <c r="CE25" s="1" t="str">
        <f t="shared" si="58"/>
        <v/>
      </c>
      <c r="CF25" s="272">
        <f t="shared" si="59"/>
        <v>0</v>
      </c>
    </row>
    <row r="26" spans="1:84" ht="15" customHeight="1" x14ac:dyDescent="0.2">
      <c r="A26" s="220" t="str">
        <f>IF('zoznam partnerov'!C26&lt;&gt;"",TRANSPOSE('zoznam partnerov'!C26),"")</f>
        <v/>
      </c>
      <c r="B26" s="170">
        <f>IF(A26="",0,SUMIFS('Oprávnené výdavky'!$U$30:$U$140,'Oprávnené výdavky'!$D$30:$D$140,A26,'Oprávnené výdavky'!$F$30:$F$140,"4.1",'Oprávnené výdavky'!$E$30:$E$140,"menej rozvinuté regióny"))</f>
        <v>0</v>
      </c>
      <c r="C26" s="170">
        <f>IF(A26="",0,SUMIFS('Oprávnené výdavky'!$U$30:$U$140,'Oprávnené výdavky'!$D$30:$D$140,A26,'Oprávnené výdavky'!$F$30:$F$140,"4.1",'Oprávnené výdavky'!$E$30:$E$140,"ostatné regióny"))</f>
        <v>0</v>
      </c>
      <c r="D26" s="115"/>
      <c r="E26" s="115"/>
      <c r="F26" s="108" t="str">
        <f t="shared" si="3"/>
        <v/>
      </c>
      <c r="G26" s="108" t="str">
        <f t="shared" si="4"/>
        <v/>
      </c>
      <c r="H26" s="116" t="str">
        <f t="shared" si="5"/>
        <v/>
      </c>
      <c r="I26" s="116" t="str">
        <f t="shared" si="6"/>
        <v/>
      </c>
      <c r="J26" s="165">
        <f>IF(A26="",0,SUMIFS('Oprávnené výdavky'!$U$30:$U$140,'Oprávnené výdavky'!$D$30:$D$140,A26,'Oprávnené výdavky'!$E$30:$E$140,"menej rozvinuté regióny",'Oprávnené výdavky'!$G$30:$G$140,"výstup na prílohe I. ZFEU menej rozvinuté regióny",'Oprávnené výdavky'!$F$30:$F$140,"4.2"))</f>
        <v>0</v>
      </c>
      <c r="K26" s="163">
        <f>IF(A26="",0,SUMIFS('Oprávnené výdavky'!$U$30:$U$140,'Oprávnené výdavky'!$D$30:$D$140,A26,'Oprávnené výdavky'!$E$30:$E$140,"ostatné regióny",'Oprávnené výdavky'!$G$30:$G$140,"výstup na prílohe I. ZFEU ostatné regióny (Bratislavský kraj)",'Oprávnené výdavky'!$F$30:$F$140,"4.2"))</f>
        <v>0</v>
      </c>
      <c r="L26" s="163">
        <f>IF(A26="",0,SUMIFS('Oprávnené výdavky'!$U$30:$U$140,'Oprávnené výdavky'!$D$30:$D$140,A26,'Oprávnené výdavky'!$E$30:$E$140,"menej rozvinuté regióny",'Oprávnené výdavky'!$G$30:$G$140,"výstup mimo prílohy I. ZFEU - PO, KE, BB, ZA kraj",'Oprávnené výdavky'!$F$30:$F$140,"4.2"))</f>
        <v>0</v>
      </c>
      <c r="M26" s="163">
        <f>IF(A26="",0,SUMIFS('Oprávnené výdavky'!$U$30:$U$140,'Oprávnené výdavky'!$D$30:$D$140,A26,'Oprávnené výdavky'!$E$30:$E$140,"menej rozvinuté regióny",'Oprávnené výdavky'!$G$30:$G$140,"výstup mimo prílohy I. ZFEU - TN, NR, TT kraj",'Oprávnené výdavky'!$F$30:$F$140,"4.2"))</f>
        <v>0</v>
      </c>
      <c r="N26" s="166">
        <f>IF(A26="",0,SUMIFS('Oprávnené výdavky'!$U$30:$U$140,'Oprávnené výdavky'!$D$30:$D$140,A26,'Oprávnené výdavky'!$E$30:$E$140,"ostatné regióny",'Oprávnené výdavky'!$G$30:$G$140,"výstup mimo prílohy I. ZFEU - Bratislavský kraj",'Oprávnené výdavky'!$F$30:$F$140,"4.2"))</f>
        <v>0</v>
      </c>
      <c r="O26" s="70"/>
      <c r="P26" s="64"/>
      <c r="Q26" s="64"/>
      <c r="R26" s="64"/>
      <c r="S26" s="120"/>
      <c r="T26" s="66" t="str">
        <f t="shared" si="7"/>
        <v/>
      </c>
      <c r="U26" s="59" t="str">
        <f t="shared" si="8"/>
        <v/>
      </c>
      <c r="V26" s="59" t="str">
        <f t="shared" si="9"/>
        <v/>
      </c>
      <c r="W26" s="59" t="str">
        <f t="shared" si="10"/>
        <v/>
      </c>
      <c r="X26" s="67" t="str">
        <f t="shared" si="11"/>
        <v/>
      </c>
      <c r="Y26" s="71" t="str">
        <f t="shared" si="12"/>
        <v/>
      </c>
      <c r="Z26" s="60" t="str">
        <f t="shared" si="13"/>
        <v/>
      </c>
      <c r="AA26" s="60" t="str">
        <f t="shared" si="14"/>
        <v/>
      </c>
      <c r="AB26" s="60" t="str">
        <f t="shared" si="15"/>
        <v/>
      </c>
      <c r="AC26" s="118" t="str">
        <f t="shared" si="16"/>
        <v/>
      </c>
      <c r="AD26" s="167">
        <f>IF(A26="",0,SUMIFS('Oprávnené výdavky'!$U$30:$U$140,'Oprávnené výdavky'!$D$30:$D$140,A26,'Oprávnené výdavky'!$F$30:$F$140,"16.4",'Oprávnené výdavky'!$E$30:$E$140,"menej rozvinuté regióny",'Oprávnené výdavky'!$G$30:$G$140,"výstup na prílohe I. ZFEU menej rozvinuté regióny"))</f>
        <v>0</v>
      </c>
      <c r="AE26" s="162">
        <f>IF(A26="",0,SUMIFS('Oprávnené výdavky'!$U$30:$U$140,'Oprávnené výdavky'!$D$30:$D$140,A26,'Oprávnené výdavky'!$F$30:$F$140,"16.4",'Oprávnené výdavky'!$E$30:$E$140,"ostatné regióny",'Oprávnené výdavky'!$G$30:$G$140,"výstup na prílohe I. ZFEU ostatné regióny (Bratislavský kraj)"))</f>
        <v>0</v>
      </c>
      <c r="AF26" s="162">
        <f>IF(A26="",0,SUMIFS('Oprávnené výdavky'!$U$30:$U$140,'Oprávnené výdavky'!$D$30:$D$140,A26,'Oprávnené výdavky'!$F$30:$F$140,"16.4",'Oprávnené výdavky'!$E$30:$E$140,"menej rozvinuté regióny",'Oprávnené výdavky'!$G$30:$G$140,"výstup mimo prílohy I. ZFEU - TN, NR, TT kraj"))+SUMIFS('Oprávnené výdavky'!$U$30:$U$140,'Oprávnené výdavky'!$D$30:$D$140,A26,'Oprávnené výdavky'!$F$30:$F$140,"16.4",'Oprávnené výdavky'!$E$30:$E$140,"menej rozvinuté regióny",'Oprávnené výdavky'!$G$30:$G$140,"výstup mimo prílohy I. ZFEU - PO, KE, BB, ZA kraj")</f>
        <v>0</v>
      </c>
      <c r="AG26" s="168">
        <f>IF(A26="",0,SUMIFS('Oprávnené výdavky'!$U$30:$U$140,'Oprávnené výdavky'!$D$30:$D$140,A26,'Oprávnené výdavky'!$F$30:$F$140,"16.4",'Oprávnené výdavky'!$E$30:$E$140,"ostatné regióny",'Oprávnené výdavky'!$G$30:$G$140,"výstup mimo prílohy I. ZFEU - Bratislavský kraj"))</f>
        <v>0</v>
      </c>
      <c r="AH26" s="222"/>
      <c r="AI26" s="164"/>
      <c r="AJ26" s="164"/>
      <c r="AK26" s="174"/>
      <c r="AL26" s="210" t="str">
        <f t="shared" si="17"/>
        <v/>
      </c>
      <c r="AM26" s="162" t="str">
        <f t="shared" si="18"/>
        <v/>
      </c>
      <c r="AN26" s="162" t="str">
        <f t="shared" si="19"/>
        <v/>
      </c>
      <c r="AO26" s="230" t="str">
        <f t="shared" si="20"/>
        <v/>
      </c>
      <c r="AP26" s="180" t="str">
        <f t="shared" si="21"/>
        <v/>
      </c>
      <c r="AQ26" s="53" t="str">
        <f t="shared" si="22"/>
        <v/>
      </c>
      <c r="AR26" s="53" t="str">
        <f t="shared" si="23"/>
        <v/>
      </c>
      <c r="AS26" s="238" t="str">
        <f t="shared" si="24"/>
        <v/>
      </c>
      <c r="AT26" s="232">
        <f t="shared" si="25"/>
        <v>0</v>
      </c>
      <c r="AV26" s="157" t="str">
        <f t="shared" si="26"/>
        <v/>
      </c>
      <c r="AW26" s="157" t="str">
        <f t="shared" si="27"/>
        <v/>
      </c>
      <c r="AX26" s="157" t="str">
        <f t="shared" si="28"/>
        <v/>
      </c>
      <c r="AY26" s="157" t="str">
        <f t="shared" si="29"/>
        <v/>
      </c>
      <c r="AZ26" s="157" t="str">
        <f t="shared" si="30"/>
        <v/>
      </c>
      <c r="BA26" s="157" t="str">
        <f t="shared" si="31"/>
        <v/>
      </c>
      <c r="BB26" s="157" t="str">
        <f t="shared" si="32"/>
        <v/>
      </c>
      <c r="BC26" s="157" t="str">
        <f t="shared" si="33"/>
        <v/>
      </c>
      <c r="BD26" s="157" t="str">
        <f t="shared" si="34"/>
        <v/>
      </c>
      <c r="BE26" s="157" t="str">
        <f t="shared" si="35"/>
        <v/>
      </c>
      <c r="BF26" s="157"/>
      <c r="BI26" s="117">
        <f t="shared" si="36"/>
        <v>0</v>
      </c>
      <c r="BJ26" s="117">
        <f t="shared" si="37"/>
        <v>0</v>
      </c>
      <c r="BK26" s="117">
        <f t="shared" si="38"/>
        <v>0</v>
      </c>
      <c r="BL26" s="117">
        <f t="shared" si="39"/>
        <v>0</v>
      </c>
      <c r="BM26" s="117">
        <f t="shared" si="40"/>
        <v>0</v>
      </c>
      <c r="BN26" s="117">
        <f t="shared" si="41"/>
        <v>0</v>
      </c>
      <c r="BO26" s="117">
        <f t="shared" si="42"/>
        <v>0</v>
      </c>
      <c r="BP26" s="117">
        <f t="shared" si="43"/>
        <v>0</v>
      </c>
      <c r="BQ26" s="117">
        <f t="shared" si="44"/>
        <v>0</v>
      </c>
      <c r="BR26" s="117">
        <f t="shared" si="45"/>
        <v>0</v>
      </c>
      <c r="BS26" s="117">
        <f t="shared" si="46"/>
        <v>0</v>
      </c>
      <c r="BT26" s="117">
        <f t="shared" si="47"/>
        <v>0</v>
      </c>
      <c r="BU26" s="117">
        <f t="shared" si="48"/>
        <v>0</v>
      </c>
      <c r="BV26" s="117">
        <f t="shared" si="49"/>
        <v>0</v>
      </c>
      <c r="BW26" s="203">
        <f t="shared" si="50"/>
        <v>0</v>
      </c>
      <c r="BX26" s="203">
        <f t="shared" si="51"/>
        <v>0</v>
      </c>
      <c r="BY26" s="203">
        <f t="shared" si="52"/>
        <v>0</v>
      </c>
      <c r="BZ26" s="203">
        <f t="shared" si="53"/>
        <v>0</v>
      </c>
      <c r="CA26" s="203">
        <f t="shared" si="54"/>
        <v>0</v>
      </c>
      <c r="CB26" s="203">
        <f t="shared" si="55"/>
        <v>0</v>
      </c>
      <c r="CC26" s="203">
        <f t="shared" si="56"/>
        <v>0</v>
      </c>
      <c r="CD26" s="203">
        <f t="shared" si="57"/>
        <v>0</v>
      </c>
      <c r="CE26" s="1" t="str">
        <f t="shared" si="58"/>
        <v/>
      </c>
      <c r="CF26" s="272">
        <f t="shared" si="59"/>
        <v>0</v>
      </c>
    </row>
    <row r="27" spans="1:84" ht="15" customHeight="1" x14ac:dyDescent="0.2">
      <c r="A27" s="220" t="str">
        <f>IF('zoznam partnerov'!C27&lt;&gt;"",TRANSPOSE('zoznam partnerov'!C27),"")</f>
        <v/>
      </c>
      <c r="B27" s="170">
        <f>IF(A27="",0,SUMIFS('Oprávnené výdavky'!$U$30:$U$140,'Oprávnené výdavky'!$D$30:$D$140,A27,'Oprávnené výdavky'!$F$30:$F$140,"4.1",'Oprávnené výdavky'!$E$30:$E$140,"menej rozvinuté regióny"))</f>
        <v>0</v>
      </c>
      <c r="C27" s="170">
        <f>IF(A27="",0,SUMIFS('Oprávnené výdavky'!$U$30:$U$140,'Oprávnené výdavky'!$D$30:$D$140,A27,'Oprávnené výdavky'!$F$30:$F$140,"4.1",'Oprávnené výdavky'!$E$30:$E$140,"ostatné regióny"))</f>
        <v>0</v>
      </c>
      <c r="D27" s="115"/>
      <c r="E27" s="115"/>
      <c r="F27" s="108" t="str">
        <f t="shared" si="3"/>
        <v/>
      </c>
      <c r="G27" s="108" t="str">
        <f t="shared" si="4"/>
        <v/>
      </c>
      <c r="H27" s="116" t="str">
        <f t="shared" si="5"/>
        <v/>
      </c>
      <c r="I27" s="116" t="str">
        <f t="shared" si="6"/>
        <v/>
      </c>
      <c r="J27" s="165">
        <f>IF(A27="",0,SUMIFS('Oprávnené výdavky'!$U$30:$U$140,'Oprávnené výdavky'!$D$30:$D$140,A27,'Oprávnené výdavky'!$E$30:$E$140,"menej rozvinuté regióny",'Oprávnené výdavky'!$G$30:$G$140,"výstup na prílohe I. ZFEU menej rozvinuté regióny",'Oprávnené výdavky'!$F$30:$F$140,"4.2"))</f>
        <v>0</v>
      </c>
      <c r="K27" s="163">
        <f>IF(A27="",0,SUMIFS('Oprávnené výdavky'!$U$30:$U$140,'Oprávnené výdavky'!$D$30:$D$140,A27,'Oprávnené výdavky'!$E$30:$E$140,"ostatné regióny",'Oprávnené výdavky'!$G$30:$G$140,"výstup na prílohe I. ZFEU ostatné regióny (Bratislavský kraj)",'Oprávnené výdavky'!$F$30:$F$140,"4.2"))</f>
        <v>0</v>
      </c>
      <c r="L27" s="163">
        <f>IF(A27="",0,SUMIFS('Oprávnené výdavky'!$U$30:$U$140,'Oprávnené výdavky'!$D$30:$D$140,A27,'Oprávnené výdavky'!$E$30:$E$140,"menej rozvinuté regióny",'Oprávnené výdavky'!$G$30:$G$140,"výstup mimo prílohy I. ZFEU - PO, KE, BB, ZA kraj",'Oprávnené výdavky'!$F$30:$F$140,"4.2"))</f>
        <v>0</v>
      </c>
      <c r="M27" s="163">
        <f>IF(A27="",0,SUMIFS('Oprávnené výdavky'!$U$30:$U$140,'Oprávnené výdavky'!$D$30:$D$140,A27,'Oprávnené výdavky'!$E$30:$E$140,"menej rozvinuté regióny",'Oprávnené výdavky'!$G$30:$G$140,"výstup mimo prílohy I. ZFEU - TN, NR, TT kraj",'Oprávnené výdavky'!$F$30:$F$140,"4.2"))</f>
        <v>0</v>
      </c>
      <c r="N27" s="166">
        <f>IF(A27="",0,SUMIFS('Oprávnené výdavky'!$U$30:$U$140,'Oprávnené výdavky'!$D$30:$D$140,A27,'Oprávnené výdavky'!$E$30:$E$140,"ostatné regióny",'Oprávnené výdavky'!$G$30:$G$140,"výstup mimo prílohy I. ZFEU - Bratislavský kraj",'Oprávnené výdavky'!$F$30:$F$140,"4.2"))</f>
        <v>0</v>
      </c>
      <c r="O27" s="70"/>
      <c r="P27" s="64"/>
      <c r="Q27" s="64"/>
      <c r="R27" s="64"/>
      <c r="S27" s="120"/>
      <c r="T27" s="66" t="str">
        <f t="shared" si="7"/>
        <v/>
      </c>
      <c r="U27" s="59" t="str">
        <f t="shared" si="8"/>
        <v/>
      </c>
      <c r="V27" s="59" t="str">
        <f t="shared" si="9"/>
        <v/>
      </c>
      <c r="W27" s="59" t="str">
        <f t="shared" si="10"/>
        <v/>
      </c>
      <c r="X27" s="67" t="str">
        <f t="shared" si="11"/>
        <v/>
      </c>
      <c r="Y27" s="71" t="str">
        <f t="shared" si="12"/>
        <v/>
      </c>
      <c r="Z27" s="60" t="str">
        <f t="shared" si="13"/>
        <v/>
      </c>
      <c r="AA27" s="60" t="str">
        <f t="shared" si="14"/>
        <v/>
      </c>
      <c r="AB27" s="60" t="str">
        <f t="shared" si="15"/>
        <v/>
      </c>
      <c r="AC27" s="118" t="str">
        <f t="shared" si="16"/>
        <v/>
      </c>
      <c r="AD27" s="167">
        <f>IF(A27="",0,SUMIFS('Oprávnené výdavky'!$U$30:$U$140,'Oprávnené výdavky'!$D$30:$D$140,A27,'Oprávnené výdavky'!$F$30:$F$140,"16.4",'Oprávnené výdavky'!$E$30:$E$140,"menej rozvinuté regióny",'Oprávnené výdavky'!$G$30:$G$140,"výstup na prílohe I. ZFEU menej rozvinuté regióny"))</f>
        <v>0</v>
      </c>
      <c r="AE27" s="162">
        <f>IF(A27="",0,SUMIFS('Oprávnené výdavky'!$U$30:$U$140,'Oprávnené výdavky'!$D$30:$D$140,A27,'Oprávnené výdavky'!$F$30:$F$140,"16.4",'Oprávnené výdavky'!$E$30:$E$140,"ostatné regióny",'Oprávnené výdavky'!$G$30:$G$140,"výstup na prílohe I. ZFEU ostatné regióny (Bratislavský kraj)"))</f>
        <v>0</v>
      </c>
      <c r="AF27" s="162">
        <f>IF(A27="",0,SUMIFS('Oprávnené výdavky'!$U$30:$U$140,'Oprávnené výdavky'!$D$30:$D$140,A27,'Oprávnené výdavky'!$F$30:$F$140,"16.4",'Oprávnené výdavky'!$E$30:$E$140,"menej rozvinuté regióny",'Oprávnené výdavky'!$G$30:$G$140,"výstup mimo prílohy I. ZFEU - TN, NR, TT kraj"))+SUMIFS('Oprávnené výdavky'!$U$30:$U$140,'Oprávnené výdavky'!$D$30:$D$140,A27,'Oprávnené výdavky'!$F$30:$F$140,"16.4",'Oprávnené výdavky'!$E$30:$E$140,"menej rozvinuté regióny",'Oprávnené výdavky'!$G$30:$G$140,"výstup mimo prílohy I. ZFEU - PO, KE, BB, ZA kraj")</f>
        <v>0</v>
      </c>
      <c r="AG27" s="168">
        <f>IF(A27="",0,SUMIFS('Oprávnené výdavky'!$U$30:$U$140,'Oprávnené výdavky'!$D$30:$D$140,A27,'Oprávnené výdavky'!$F$30:$F$140,"16.4",'Oprávnené výdavky'!$E$30:$E$140,"ostatné regióny",'Oprávnené výdavky'!$G$30:$G$140,"výstup mimo prílohy I. ZFEU - Bratislavský kraj"))</f>
        <v>0</v>
      </c>
      <c r="AH27" s="222"/>
      <c r="AI27" s="164"/>
      <c r="AJ27" s="164"/>
      <c r="AK27" s="174"/>
      <c r="AL27" s="210" t="str">
        <f t="shared" si="17"/>
        <v/>
      </c>
      <c r="AM27" s="162" t="str">
        <f t="shared" si="18"/>
        <v/>
      </c>
      <c r="AN27" s="162" t="str">
        <f t="shared" si="19"/>
        <v/>
      </c>
      <c r="AO27" s="230" t="str">
        <f t="shared" si="20"/>
        <v/>
      </c>
      <c r="AP27" s="180" t="str">
        <f t="shared" si="21"/>
        <v/>
      </c>
      <c r="AQ27" s="53" t="str">
        <f t="shared" si="22"/>
        <v/>
      </c>
      <c r="AR27" s="53" t="str">
        <f t="shared" si="23"/>
        <v/>
      </c>
      <c r="AS27" s="238" t="str">
        <f t="shared" si="24"/>
        <v/>
      </c>
      <c r="AT27" s="232">
        <f t="shared" si="25"/>
        <v>0</v>
      </c>
      <c r="AV27" s="157" t="str">
        <f t="shared" si="26"/>
        <v/>
      </c>
      <c r="AW27" s="157" t="str">
        <f t="shared" si="27"/>
        <v/>
      </c>
      <c r="AX27" s="157" t="str">
        <f t="shared" si="28"/>
        <v/>
      </c>
      <c r="AY27" s="157" t="str">
        <f t="shared" si="29"/>
        <v/>
      </c>
      <c r="AZ27" s="157" t="str">
        <f t="shared" si="30"/>
        <v/>
      </c>
      <c r="BA27" s="157" t="str">
        <f t="shared" si="31"/>
        <v/>
      </c>
      <c r="BB27" s="157" t="str">
        <f t="shared" si="32"/>
        <v/>
      </c>
      <c r="BC27" s="157" t="str">
        <f t="shared" si="33"/>
        <v/>
      </c>
      <c r="BD27" s="157" t="str">
        <f t="shared" si="34"/>
        <v/>
      </c>
      <c r="BE27" s="157" t="str">
        <f t="shared" si="35"/>
        <v/>
      </c>
      <c r="BF27" s="157"/>
      <c r="BI27" s="117">
        <f t="shared" si="36"/>
        <v>0</v>
      </c>
      <c r="BJ27" s="117">
        <f t="shared" si="37"/>
        <v>0</v>
      </c>
      <c r="BK27" s="117">
        <f t="shared" si="38"/>
        <v>0</v>
      </c>
      <c r="BL27" s="117">
        <f t="shared" si="39"/>
        <v>0</v>
      </c>
      <c r="BM27" s="117">
        <f t="shared" si="40"/>
        <v>0</v>
      </c>
      <c r="BN27" s="117">
        <f t="shared" si="41"/>
        <v>0</v>
      </c>
      <c r="BO27" s="117">
        <f t="shared" si="42"/>
        <v>0</v>
      </c>
      <c r="BP27" s="117">
        <f t="shared" si="43"/>
        <v>0</v>
      </c>
      <c r="BQ27" s="117">
        <f t="shared" si="44"/>
        <v>0</v>
      </c>
      <c r="BR27" s="117">
        <f t="shared" si="45"/>
        <v>0</v>
      </c>
      <c r="BS27" s="117">
        <f t="shared" si="46"/>
        <v>0</v>
      </c>
      <c r="BT27" s="117">
        <f t="shared" si="47"/>
        <v>0</v>
      </c>
      <c r="BU27" s="117">
        <f t="shared" si="48"/>
        <v>0</v>
      </c>
      <c r="BV27" s="117">
        <f t="shared" si="49"/>
        <v>0</v>
      </c>
      <c r="BW27" s="203">
        <f t="shared" si="50"/>
        <v>0</v>
      </c>
      <c r="BX27" s="203">
        <f t="shared" si="51"/>
        <v>0</v>
      </c>
      <c r="BY27" s="203">
        <f t="shared" si="52"/>
        <v>0</v>
      </c>
      <c r="BZ27" s="203">
        <f t="shared" si="53"/>
        <v>0</v>
      </c>
      <c r="CA27" s="203">
        <f t="shared" si="54"/>
        <v>0</v>
      </c>
      <c r="CB27" s="203">
        <f t="shared" si="55"/>
        <v>0</v>
      </c>
      <c r="CC27" s="203">
        <f t="shared" si="56"/>
        <v>0</v>
      </c>
      <c r="CD27" s="203">
        <f t="shared" si="57"/>
        <v>0</v>
      </c>
      <c r="CE27" s="1" t="str">
        <f t="shared" si="58"/>
        <v/>
      </c>
      <c r="CF27" s="272">
        <f t="shared" si="59"/>
        <v>0</v>
      </c>
    </row>
    <row r="28" spans="1:84" ht="15" customHeight="1" x14ac:dyDescent="0.2">
      <c r="A28" s="220" t="str">
        <f>IF('zoznam partnerov'!C28&lt;&gt;"",TRANSPOSE('zoznam partnerov'!C28),"")</f>
        <v/>
      </c>
      <c r="B28" s="170">
        <f>IF(A28="",0,SUMIFS('Oprávnené výdavky'!$U$30:$U$140,'Oprávnené výdavky'!$D$30:$D$140,A28,'Oprávnené výdavky'!$F$30:$F$140,"4.1",'Oprávnené výdavky'!$E$30:$E$140,"menej rozvinuté regióny"))</f>
        <v>0</v>
      </c>
      <c r="C28" s="170">
        <f>IF(A28="",0,SUMIFS('Oprávnené výdavky'!$U$30:$U$140,'Oprávnené výdavky'!$D$30:$D$140,A28,'Oprávnené výdavky'!$F$30:$F$140,"4.1",'Oprávnené výdavky'!$E$30:$E$140,"ostatné regióny"))</f>
        <v>0</v>
      </c>
      <c r="D28" s="115"/>
      <c r="E28" s="115"/>
      <c r="F28" s="108" t="str">
        <f t="shared" si="3"/>
        <v/>
      </c>
      <c r="G28" s="108" t="str">
        <f t="shared" si="4"/>
        <v/>
      </c>
      <c r="H28" s="116" t="str">
        <f t="shared" si="5"/>
        <v/>
      </c>
      <c r="I28" s="116" t="str">
        <f t="shared" si="6"/>
        <v/>
      </c>
      <c r="J28" s="165">
        <f>IF(A28="",0,SUMIFS('Oprávnené výdavky'!$U$30:$U$140,'Oprávnené výdavky'!$D$30:$D$140,A28,'Oprávnené výdavky'!$E$30:$E$140,"menej rozvinuté regióny",'Oprávnené výdavky'!$G$30:$G$140,"výstup na prílohe I. ZFEU menej rozvinuté regióny",'Oprávnené výdavky'!$F$30:$F$140,"4.2"))</f>
        <v>0</v>
      </c>
      <c r="K28" s="163">
        <f>IF(A28="",0,SUMIFS('Oprávnené výdavky'!$U$30:$U$140,'Oprávnené výdavky'!$D$30:$D$140,A28,'Oprávnené výdavky'!$E$30:$E$140,"ostatné regióny",'Oprávnené výdavky'!$G$30:$G$140,"výstup na prílohe I. ZFEU ostatné regióny (Bratislavský kraj)",'Oprávnené výdavky'!$F$30:$F$140,"4.2"))</f>
        <v>0</v>
      </c>
      <c r="L28" s="163">
        <f>IF(A28="",0,SUMIFS('Oprávnené výdavky'!$U$30:$U$140,'Oprávnené výdavky'!$D$30:$D$140,A28,'Oprávnené výdavky'!$E$30:$E$140,"menej rozvinuté regióny",'Oprávnené výdavky'!$G$30:$G$140,"výstup mimo prílohy I. ZFEU - PO, KE, BB, ZA kraj",'Oprávnené výdavky'!$F$30:$F$140,"4.2"))</f>
        <v>0</v>
      </c>
      <c r="M28" s="163">
        <f>IF(A28="",0,SUMIFS('Oprávnené výdavky'!$U$30:$U$140,'Oprávnené výdavky'!$D$30:$D$140,A28,'Oprávnené výdavky'!$E$30:$E$140,"menej rozvinuté regióny",'Oprávnené výdavky'!$G$30:$G$140,"výstup mimo prílohy I. ZFEU - TN, NR, TT kraj",'Oprávnené výdavky'!$F$30:$F$140,"4.2"))</f>
        <v>0</v>
      </c>
      <c r="N28" s="166">
        <f>IF(A28="",0,SUMIFS('Oprávnené výdavky'!$U$30:$U$140,'Oprávnené výdavky'!$D$30:$D$140,A28,'Oprávnené výdavky'!$E$30:$E$140,"ostatné regióny",'Oprávnené výdavky'!$G$30:$G$140,"výstup mimo prílohy I. ZFEU - Bratislavský kraj",'Oprávnené výdavky'!$F$30:$F$140,"4.2"))</f>
        <v>0</v>
      </c>
      <c r="O28" s="70"/>
      <c r="P28" s="64"/>
      <c r="Q28" s="64"/>
      <c r="R28" s="64"/>
      <c r="S28" s="120"/>
      <c r="T28" s="66" t="str">
        <f t="shared" si="7"/>
        <v/>
      </c>
      <c r="U28" s="59" t="str">
        <f t="shared" si="8"/>
        <v/>
      </c>
      <c r="V28" s="59" t="str">
        <f t="shared" si="9"/>
        <v/>
      </c>
      <c r="W28" s="59" t="str">
        <f t="shared" si="10"/>
        <v/>
      </c>
      <c r="X28" s="67" t="str">
        <f t="shared" si="11"/>
        <v/>
      </c>
      <c r="Y28" s="71" t="str">
        <f t="shared" si="12"/>
        <v/>
      </c>
      <c r="Z28" s="60" t="str">
        <f t="shared" si="13"/>
        <v/>
      </c>
      <c r="AA28" s="60" t="str">
        <f t="shared" si="14"/>
        <v/>
      </c>
      <c r="AB28" s="60" t="str">
        <f t="shared" si="15"/>
        <v/>
      </c>
      <c r="AC28" s="118" t="str">
        <f t="shared" si="16"/>
        <v/>
      </c>
      <c r="AD28" s="167">
        <f>IF(A28="",0,SUMIFS('Oprávnené výdavky'!$U$30:$U$140,'Oprávnené výdavky'!$D$30:$D$140,A28,'Oprávnené výdavky'!$F$30:$F$140,"16.4",'Oprávnené výdavky'!$E$30:$E$140,"menej rozvinuté regióny",'Oprávnené výdavky'!$G$30:$G$140,"výstup na prílohe I. ZFEU menej rozvinuté regióny"))</f>
        <v>0</v>
      </c>
      <c r="AE28" s="162">
        <f>IF(A28="",0,SUMIFS('Oprávnené výdavky'!$U$30:$U$140,'Oprávnené výdavky'!$D$30:$D$140,A28,'Oprávnené výdavky'!$F$30:$F$140,"16.4",'Oprávnené výdavky'!$E$30:$E$140,"ostatné regióny",'Oprávnené výdavky'!$G$30:$G$140,"výstup na prílohe I. ZFEU ostatné regióny (Bratislavský kraj)"))</f>
        <v>0</v>
      </c>
      <c r="AF28" s="162">
        <f>IF(A28="",0,SUMIFS('Oprávnené výdavky'!$U$30:$U$140,'Oprávnené výdavky'!$D$30:$D$140,A28,'Oprávnené výdavky'!$F$30:$F$140,"16.4",'Oprávnené výdavky'!$E$30:$E$140,"menej rozvinuté regióny",'Oprávnené výdavky'!$G$30:$G$140,"výstup mimo prílohy I. ZFEU - TN, NR, TT kraj"))+SUMIFS('Oprávnené výdavky'!$U$30:$U$140,'Oprávnené výdavky'!$D$30:$D$140,A28,'Oprávnené výdavky'!$F$30:$F$140,"16.4",'Oprávnené výdavky'!$E$30:$E$140,"menej rozvinuté regióny",'Oprávnené výdavky'!$G$30:$G$140,"výstup mimo prílohy I. ZFEU - PO, KE, BB, ZA kraj")</f>
        <v>0</v>
      </c>
      <c r="AG28" s="168">
        <f>IF(A28="",0,SUMIFS('Oprávnené výdavky'!$U$30:$U$140,'Oprávnené výdavky'!$D$30:$D$140,A28,'Oprávnené výdavky'!$F$30:$F$140,"16.4",'Oprávnené výdavky'!$E$30:$E$140,"ostatné regióny",'Oprávnené výdavky'!$G$30:$G$140,"výstup mimo prílohy I. ZFEU - Bratislavský kraj"))</f>
        <v>0</v>
      </c>
      <c r="AH28" s="222"/>
      <c r="AI28" s="164"/>
      <c r="AJ28" s="164"/>
      <c r="AK28" s="174"/>
      <c r="AL28" s="210" t="str">
        <f t="shared" si="17"/>
        <v/>
      </c>
      <c r="AM28" s="162" t="str">
        <f t="shared" si="18"/>
        <v/>
      </c>
      <c r="AN28" s="162" t="str">
        <f t="shared" si="19"/>
        <v/>
      </c>
      <c r="AO28" s="230" t="str">
        <f t="shared" si="20"/>
        <v/>
      </c>
      <c r="AP28" s="180" t="str">
        <f t="shared" si="21"/>
        <v/>
      </c>
      <c r="AQ28" s="53" t="str">
        <f t="shared" si="22"/>
        <v/>
      </c>
      <c r="AR28" s="53" t="str">
        <f t="shared" si="23"/>
        <v/>
      </c>
      <c r="AS28" s="238" t="str">
        <f t="shared" si="24"/>
        <v/>
      </c>
      <c r="AT28" s="232">
        <f t="shared" si="25"/>
        <v>0</v>
      </c>
      <c r="AV28" s="157" t="str">
        <f t="shared" si="26"/>
        <v/>
      </c>
      <c r="AW28" s="157" t="str">
        <f t="shared" si="27"/>
        <v/>
      </c>
      <c r="AX28" s="157" t="str">
        <f t="shared" si="28"/>
        <v/>
      </c>
      <c r="AY28" s="157" t="str">
        <f t="shared" si="29"/>
        <v/>
      </c>
      <c r="AZ28" s="157" t="str">
        <f t="shared" si="30"/>
        <v/>
      </c>
      <c r="BA28" s="157" t="str">
        <f t="shared" si="31"/>
        <v/>
      </c>
      <c r="BB28" s="157" t="str">
        <f t="shared" si="32"/>
        <v/>
      </c>
      <c r="BC28" s="157" t="str">
        <f t="shared" si="33"/>
        <v/>
      </c>
      <c r="BD28" s="157" t="str">
        <f t="shared" si="34"/>
        <v/>
      </c>
      <c r="BE28" s="157" t="str">
        <f t="shared" si="35"/>
        <v/>
      </c>
      <c r="BF28" s="157"/>
      <c r="BI28" s="117">
        <f t="shared" si="36"/>
        <v>0</v>
      </c>
      <c r="BJ28" s="117">
        <f t="shared" si="37"/>
        <v>0</v>
      </c>
      <c r="BK28" s="117">
        <f t="shared" si="38"/>
        <v>0</v>
      </c>
      <c r="BL28" s="117">
        <f t="shared" si="39"/>
        <v>0</v>
      </c>
      <c r="BM28" s="117">
        <f t="shared" si="40"/>
        <v>0</v>
      </c>
      <c r="BN28" s="117">
        <f t="shared" si="41"/>
        <v>0</v>
      </c>
      <c r="BO28" s="117">
        <f t="shared" si="42"/>
        <v>0</v>
      </c>
      <c r="BP28" s="117">
        <f t="shared" si="43"/>
        <v>0</v>
      </c>
      <c r="BQ28" s="117">
        <f t="shared" si="44"/>
        <v>0</v>
      </c>
      <c r="BR28" s="117">
        <f t="shared" si="45"/>
        <v>0</v>
      </c>
      <c r="BS28" s="117">
        <f t="shared" si="46"/>
        <v>0</v>
      </c>
      <c r="BT28" s="117">
        <f t="shared" si="47"/>
        <v>0</v>
      </c>
      <c r="BU28" s="117">
        <f t="shared" si="48"/>
        <v>0</v>
      </c>
      <c r="BV28" s="117">
        <f t="shared" si="49"/>
        <v>0</v>
      </c>
      <c r="BW28" s="203">
        <f t="shared" si="50"/>
        <v>0</v>
      </c>
      <c r="BX28" s="203">
        <f t="shared" si="51"/>
        <v>0</v>
      </c>
      <c r="BY28" s="203">
        <f t="shared" si="52"/>
        <v>0</v>
      </c>
      <c r="BZ28" s="203">
        <f t="shared" si="53"/>
        <v>0</v>
      </c>
      <c r="CA28" s="203">
        <f t="shared" si="54"/>
        <v>0</v>
      </c>
      <c r="CB28" s="203">
        <f t="shared" si="55"/>
        <v>0</v>
      </c>
      <c r="CC28" s="203">
        <f t="shared" si="56"/>
        <v>0</v>
      </c>
      <c r="CD28" s="203">
        <f t="shared" si="57"/>
        <v>0</v>
      </c>
      <c r="CE28" s="1" t="str">
        <f t="shared" si="58"/>
        <v/>
      </c>
      <c r="CF28" s="272">
        <f t="shared" si="59"/>
        <v>0</v>
      </c>
    </row>
    <row r="29" spans="1:84" ht="15" customHeight="1" x14ac:dyDescent="0.2">
      <c r="A29" s="220" t="str">
        <f>IF('zoznam partnerov'!C29&lt;&gt;"",TRANSPOSE('zoznam partnerov'!C29),"")</f>
        <v/>
      </c>
      <c r="B29" s="170">
        <f>IF(A29="",0,SUMIFS('Oprávnené výdavky'!$U$30:$U$140,'Oprávnené výdavky'!$D$30:$D$140,A29,'Oprávnené výdavky'!$F$30:$F$140,"4.1",'Oprávnené výdavky'!$E$30:$E$140,"menej rozvinuté regióny"))</f>
        <v>0</v>
      </c>
      <c r="C29" s="170">
        <f>IF(A29="",0,SUMIFS('Oprávnené výdavky'!$U$30:$U$140,'Oprávnené výdavky'!$D$30:$D$140,A29,'Oprávnené výdavky'!$F$30:$F$140,"4.1",'Oprávnené výdavky'!$E$30:$E$140,"ostatné regióny"))</f>
        <v>0</v>
      </c>
      <c r="D29" s="115"/>
      <c r="E29" s="115"/>
      <c r="F29" s="108" t="str">
        <f t="shared" si="3"/>
        <v/>
      </c>
      <c r="G29" s="108" t="str">
        <f t="shared" si="4"/>
        <v/>
      </c>
      <c r="H29" s="116" t="str">
        <f t="shared" si="5"/>
        <v/>
      </c>
      <c r="I29" s="116" t="str">
        <f t="shared" si="6"/>
        <v/>
      </c>
      <c r="J29" s="165">
        <f>IF(A29="",0,SUMIFS('Oprávnené výdavky'!$U$30:$U$140,'Oprávnené výdavky'!$D$30:$D$140,A29,'Oprávnené výdavky'!$E$30:$E$140,"menej rozvinuté regióny",'Oprávnené výdavky'!$G$30:$G$140,"výstup na prílohe I. ZFEU menej rozvinuté regióny",'Oprávnené výdavky'!$F$30:$F$140,"4.2"))</f>
        <v>0</v>
      </c>
      <c r="K29" s="163">
        <f>IF(A29="",0,SUMIFS('Oprávnené výdavky'!$U$30:$U$140,'Oprávnené výdavky'!$D$30:$D$140,A29,'Oprávnené výdavky'!$E$30:$E$140,"ostatné regióny",'Oprávnené výdavky'!$G$30:$G$140,"výstup na prílohe I. ZFEU ostatné regióny (Bratislavský kraj)",'Oprávnené výdavky'!$F$30:$F$140,"4.2"))</f>
        <v>0</v>
      </c>
      <c r="L29" s="163">
        <f>IF(A29="",0,SUMIFS('Oprávnené výdavky'!$U$30:$U$140,'Oprávnené výdavky'!$D$30:$D$140,A29,'Oprávnené výdavky'!$E$30:$E$140,"menej rozvinuté regióny",'Oprávnené výdavky'!$G$30:$G$140,"výstup mimo prílohy I. ZFEU - PO, KE, BB, ZA kraj",'Oprávnené výdavky'!$F$30:$F$140,"4.2"))</f>
        <v>0</v>
      </c>
      <c r="M29" s="163">
        <f>IF(A29="",0,SUMIFS('Oprávnené výdavky'!$U$30:$U$140,'Oprávnené výdavky'!$D$30:$D$140,A29,'Oprávnené výdavky'!$E$30:$E$140,"menej rozvinuté regióny",'Oprávnené výdavky'!$G$30:$G$140,"výstup mimo prílohy I. ZFEU - TN, NR, TT kraj",'Oprávnené výdavky'!$F$30:$F$140,"4.2"))</f>
        <v>0</v>
      </c>
      <c r="N29" s="166">
        <f>IF(A29="",0,SUMIFS('Oprávnené výdavky'!$U$30:$U$140,'Oprávnené výdavky'!$D$30:$D$140,A29,'Oprávnené výdavky'!$E$30:$E$140,"ostatné regióny",'Oprávnené výdavky'!$G$30:$G$140,"výstup mimo prílohy I. ZFEU - Bratislavský kraj",'Oprávnené výdavky'!$F$30:$F$140,"4.2"))</f>
        <v>0</v>
      </c>
      <c r="O29" s="70"/>
      <c r="P29" s="64"/>
      <c r="Q29" s="64"/>
      <c r="R29" s="64"/>
      <c r="S29" s="120"/>
      <c r="T29" s="66" t="str">
        <f t="shared" si="7"/>
        <v/>
      </c>
      <c r="U29" s="59" t="str">
        <f t="shared" si="8"/>
        <v/>
      </c>
      <c r="V29" s="59" t="str">
        <f t="shared" si="9"/>
        <v/>
      </c>
      <c r="W29" s="59" t="str">
        <f t="shared" si="10"/>
        <v/>
      </c>
      <c r="X29" s="67" t="str">
        <f t="shared" si="11"/>
        <v/>
      </c>
      <c r="Y29" s="71" t="str">
        <f t="shared" si="12"/>
        <v/>
      </c>
      <c r="Z29" s="60" t="str">
        <f t="shared" si="13"/>
        <v/>
      </c>
      <c r="AA29" s="60" t="str">
        <f t="shared" si="14"/>
        <v/>
      </c>
      <c r="AB29" s="60" t="str">
        <f t="shared" si="15"/>
        <v/>
      </c>
      <c r="AC29" s="118" t="str">
        <f t="shared" si="16"/>
        <v/>
      </c>
      <c r="AD29" s="167">
        <f>IF(A29="",0,SUMIFS('Oprávnené výdavky'!$U$30:$U$140,'Oprávnené výdavky'!$D$30:$D$140,A29,'Oprávnené výdavky'!$F$30:$F$140,"16.4",'Oprávnené výdavky'!$E$30:$E$140,"menej rozvinuté regióny",'Oprávnené výdavky'!$G$30:$G$140,"výstup na prílohe I. ZFEU menej rozvinuté regióny"))</f>
        <v>0</v>
      </c>
      <c r="AE29" s="162">
        <f>IF(A29="",0,SUMIFS('Oprávnené výdavky'!$U$30:$U$140,'Oprávnené výdavky'!$D$30:$D$140,A29,'Oprávnené výdavky'!$F$30:$F$140,"16.4",'Oprávnené výdavky'!$E$30:$E$140,"ostatné regióny",'Oprávnené výdavky'!$G$30:$G$140,"výstup na prílohe I. ZFEU ostatné regióny (Bratislavský kraj)"))</f>
        <v>0</v>
      </c>
      <c r="AF29" s="162">
        <f>IF(A29="",0,SUMIFS('Oprávnené výdavky'!$U$30:$U$140,'Oprávnené výdavky'!$D$30:$D$140,A29,'Oprávnené výdavky'!$F$30:$F$140,"16.4",'Oprávnené výdavky'!$E$30:$E$140,"menej rozvinuté regióny",'Oprávnené výdavky'!$G$30:$G$140,"výstup mimo prílohy I. ZFEU - TN, NR, TT kraj"))+SUMIFS('Oprávnené výdavky'!$U$30:$U$140,'Oprávnené výdavky'!$D$30:$D$140,A29,'Oprávnené výdavky'!$F$30:$F$140,"16.4",'Oprávnené výdavky'!$E$30:$E$140,"menej rozvinuté regióny",'Oprávnené výdavky'!$G$30:$G$140,"výstup mimo prílohy I. ZFEU - PO, KE, BB, ZA kraj")</f>
        <v>0</v>
      </c>
      <c r="AG29" s="168">
        <f>IF(A29="",0,SUMIFS('Oprávnené výdavky'!$U$30:$U$140,'Oprávnené výdavky'!$D$30:$D$140,A29,'Oprávnené výdavky'!$F$30:$F$140,"16.4",'Oprávnené výdavky'!$E$30:$E$140,"ostatné regióny",'Oprávnené výdavky'!$G$30:$G$140,"výstup mimo prílohy I. ZFEU - Bratislavský kraj"))</f>
        <v>0</v>
      </c>
      <c r="AH29" s="222"/>
      <c r="AI29" s="164"/>
      <c r="AJ29" s="164"/>
      <c r="AK29" s="174"/>
      <c r="AL29" s="210" t="str">
        <f t="shared" si="17"/>
        <v/>
      </c>
      <c r="AM29" s="162" t="str">
        <f t="shared" si="18"/>
        <v/>
      </c>
      <c r="AN29" s="162" t="str">
        <f t="shared" si="19"/>
        <v/>
      </c>
      <c r="AO29" s="230" t="str">
        <f t="shared" si="20"/>
        <v/>
      </c>
      <c r="AP29" s="180" t="str">
        <f t="shared" si="21"/>
        <v/>
      </c>
      <c r="AQ29" s="53" t="str">
        <f t="shared" si="22"/>
        <v/>
      </c>
      <c r="AR29" s="53" t="str">
        <f t="shared" si="23"/>
        <v/>
      </c>
      <c r="AS29" s="238" t="str">
        <f t="shared" si="24"/>
        <v/>
      </c>
      <c r="AT29" s="232">
        <f t="shared" si="25"/>
        <v>0</v>
      </c>
      <c r="AV29" s="157" t="str">
        <f t="shared" si="26"/>
        <v/>
      </c>
      <c r="AW29" s="157" t="str">
        <f t="shared" si="27"/>
        <v/>
      </c>
      <c r="AX29" s="157" t="str">
        <f t="shared" si="28"/>
        <v/>
      </c>
      <c r="AY29" s="157" t="str">
        <f t="shared" si="29"/>
        <v/>
      </c>
      <c r="AZ29" s="157" t="str">
        <f t="shared" si="30"/>
        <v/>
      </c>
      <c r="BA29" s="157" t="str">
        <f t="shared" si="31"/>
        <v/>
      </c>
      <c r="BB29" s="157" t="str">
        <f t="shared" si="32"/>
        <v/>
      </c>
      <c r="BC29" s="157" t="str">
        <f t="shared" si="33"/>
        <v/>
      </c>
      <c r="BD29" s="157" t="str">
        <f t="shared" si="34"/>
        <v/>
      </c>
      <c r="BE29" s="157" t="str">
        <f t="shared" si="35"/>
        <v/>
      </c>
      <c r="BF29" s="157"/>
      <c r="BI29" s="117">
        <f t="shared" si="36"/>
        <v>0</v>
      </c>
      <c r="BJ29" s="117">
        <f t="shared" si="37"/>
        <v>0</v>
      </c>
      <c r="BK29" s="117">
        <f t="shared" si="38"/>
        <v>0</v>
      </c>
      <c r="BL29" s="117">
        <f t="shared" si="39"/>
        <v>0</v>
      </c>
      <c r="BM29" s="117">
        <f t="shared" si="40"/>
        <v>0</v>
      </c>
      <c r="BN29" s="117">
        <f t="shared" si="41"/>
        <v>0</v>
      </c>
      <c r="BO29" s="117">
        <f t="shared" si="42"/>
        <v>0</v>
      </c>
      <c r="BP29" s="117">
        <f t="shared" si="43"/>
        <v>0</v>
      </c>
      <c r="BQ29" s="117">
        <f t="shared" si="44"/>
        <v>0</v>
      </c>
      <c r="BR29" s="117">
        <f t="shared" si="45"/>
        <v>0</v>
      </c>
      <c r="BS29" s="117">
        <f t="shared" si="46"/>
        <v>0</v>
      </c>
      <c r="BT29" s="117">
        <f t="shared" si="47"/>
        <v>0</v>
      </c>
      <c r="BU29" s="117">
        <f t="shared" si="48"/>
        <v>0</v>
      </c>
      <c r="BV29" s="117">
        <f t="shared" si="49"/>
        <v>0</v>
      </c>
      <c r="BW29" s="203">
        <f t="shared" si="50"/>
        <v>0</v>
      </c>
      <c r="BX29" s="203">
        <f t="shared" si="51"/>
        <v>0</v>
      </c>
      <c r="BY29" s="203">
        <f t="shared" si="52"/>
        <v>0</v>
      </c>
      <c r="BZ29" s="203">
        <f t="shared" si="53"/>
        <v>0</v>
      </c>
      <c r="CA29" s="203">
        <f t="shared" si="54"/>
        <v>0</v>
      </c>
      <c r="CB29" s="203">
        <f t="shared" si="55"/>
        <v>0</v>
      </c>
      <c r="CC29" s="203">
        <f t="shared" si="56"/>
        <v>0</v>
      </c>
      <c r="CD29" s="203">
        <f t="shared" si="57"/>
        <v>0</v>
      </c>
      <c r="CE29" s="1" t="str">
        <f t="shared" si="58"/>
        <v/>
      </c>
      <c r="CF29" s="272">
        <f t="shared" si="59"/>
        <v>0</v>
      </c>
    </row>
    <row r="30" spans="1:84" ht="15" customHeight="1" x14ac:dyDescent="0.2">
      <c r="A30" s="220" t="str">
        <f>IF('zoznam partnerov'!C30&lt;&gt;"",TRANSPOSE('zoznam partnerov'!C30),"")</f>
        <v/>
      </c>
      <c r="B30" s="170">
        <f>IF(A30="",0,SUMIFS('Oprávnené výdavky'!$U$30:$U$140,'Oprávnené výdavky'!$D$30:$D$140,A30,'Oprávnené výdavky'!$F$30:$F$140,"4.1",'Oprávnené výdavky'!$E$30:$E$140,"menej rozvinuté regióny"))</f>
        <v>0</v>
      </c>
      <c r="C30" s="170">
        <f>IF(A30="",0,SUMIFS('Oprávnené výdavky'!$U$30:$U$140,'Oprávnené výdavky'!$D$30:$D$140,A30,'Oprávnené výdavky'!$F$30:$F$140,"4.1",'Oprávnené výdavky'!$E$30:$E$140,"ostatné regióny"))</f>
        <v>0</v>
      </c>
      <c r="D30" s="115"/>
      <c r="E30" s="115"/>
      <c r="F30" s="108" t="str">
        <f t="shared" si="3"/>
        <v/>
      </c>
      <c r="G30" s="108" t="str">
        <f t="shared" si="4"/>
        <v/>
      </c>
      <c r="H30" s="116" t="str">
        <f t="shared" si="5"/>
        <v/>
      </c>
      <c r="I30" s="116" t="str">
        <f t="shared" si="6"/>
        <v/>
      </c>
      <c r="J30" s="165">
        <f>IF(A30="",0,SUMIFS('Oprávnené výdavky'!$U$30:$U$140,'Oprávnené výdavky'!$D$30:$D$140,A30,'Oprávnené výdavky'!$E$30:$E$140,"menej rozvinuté regióny",'Oprávnené výdavky'!$G$30:$G$140,"výstup na prílohe I. ZFEU menej rozvinuté regióny",'Oprávnené výdavky'!$F$30:$F$140,"4.2"))</f>
        <v>0</v>
      </c>
      <c r="K30" s="163">
        <f>IF(A30="",0,SUMIFS('Oprávnené výdavky'!$U$30:$U$140,'Oprávnené výdavky'!$D$30:$D$140,A30,'Oprávnené výdavky'!$E$30:$E$140,"ostatné regióny",'Oprávnené výdavky'!$G$30:$G$140,"výstup na prílohe I. ZFEU ostatné regióny (Bratislavský kraj)",'Oprávnené výdavky'!$F$30:$F$140,"4.2"))</f>
        <v>0</v>
      </c>
      <c r="L30" s="163">
        <f>IF(A30="",0,SUMIFS('Oprávnené výdavky'!$U$30:$U$140,'Oprávnené výdavky'!$D$30:$D$140,A30,'Oprávnené výdavky'!$E$30:$E$140,"menej rozvinuté regióny",'Oprávnené výdavky'!$G$30:$G$140,"výstup mimo prílohy I. ZFEU - PO, KE, BB, ZA kraj",'Oprávnené výdavky'!$F$30:$F$140,"4.2"))</f>
        <v>0</v>
      </c>
      <c r="M30" s="163">
        <f>IF(A30="",0,SUMIFS('Oprávnené výdavky'!$U$30:$U$140,'Oprávnené výdavky'!$D$30:$D$140,A30,'Oprávnené výdavky'!$E$30:$E$140,"menej rozvinuté regióny",'Oprávnené výdavky'!$G$30:$G$140,"výstup mimo prílohy I. ZFEU - TN, NR, TT kraj",'Oprávnené výdavky'!$F$30:$F$140,"4.2"))</f>
        <v>0</v>
      </c>
      <c r="N30" s="166">
        <f>IF(A30="",0,SUMIFS('Oprávnené výdavky'!$U$30:$U$140,'Oprávnené výdavky'!$D$30:$D$140,A30,'Oprávnené výdavky'!$E$30:$E$140,"ostatné regióny",'Oprávnené výdavky'!$G$30:$G$140,"výstup mimo prílohy I. ZFEU - Bratislavský kraj",'Oprávnené výdavky'!$F$30:$F$140,"4.2"))</f>
        <v>0</v>
      </c>
      <c r="O30" s="70"/>
      <c r="P30" s="64"/>
      <c r="Q30" s="64"/>
      <c r="R30" s="64"/>
      <c r="S30" s="120"/>
      <c r="T30" s="66" t="str">
        <f t="shared" si="7"/>
        <v/>
      </c>
      <c r="U30" s="59" t="str">
        <f t="shared" si="8"/>
        <v/>
      </c>
      <c r="V30" s="59" t="str">
        <f t="shared" si="9"/>
        <v/>
      </c>
      <c r="W30" s="59" t="str">
        <f t="shared" si="10"/>
        <v/>
      </c>
      <c r="X30" s="67" t="str">
        <f t="shared" si="11"/>
        <v/>
      </c>
      <c r="Y30" s="71" t="str">
        <f t="shared" si="12"/>
        <v/>
      </c>
      <c r="Z30" s="60" t="str">
        <f t="shared" si="13"/>
        <v/>
      </c>
      <c r="AA30" s="60" t="str">
        <f t="shared" si="14"/>
        <v/>
      </c>
      <c r="AB30" s="60" t="str">
        <f t="shared" si="15"/>
        <v/>
      </c>
      <c r="AC30" s="118" t="str">
        <f t="shared" si="16"/>
        <v/>
      </c>
      <c r="AD30" s="167">
        <f>IF(A30="",0,SUMIFS('Oprávnené výdavky'!$U$30:$U$140,'Oprávnené výdavky'!$D$30:$D$140,A30,'Oprávnené výdavky'!$F$30:$F$140,"16.4",'Oprávnené výdavky'!$E$30:$E$140,"menej rozvinuté regióny",'Oprávnené výdavky'!$G$30:$G$140,"výstup na prílohe I. ZFEU menej rozvinuté regióny"))</f>
        <v>0</v>
      </c>
      <c r="AE30" s="162">
        <f>IF(A30="",0,SUMIFS('Oprávnené výdavky'!$U$30:$U$140,'Oprávnené výdavky'!$D$30:$D$140,A30,'Oprávnené výdavky'!$F$30:$F$140,"16.4",'Oprávnené výdavky'!$E$30:$E$140,"ostatné regióny",'Oprávnené výdavky'!$G$30:$G$140,"výstup na prílohe I. ZFEU ostatné regióny (Bratislavský kraj)"))</f>
        <v>0</v>
      </c>
      <c r="AF30" s="162">
        <f>IF(A30="",0,SUMIFS('Oprávnené výdavky'!$U$30:$U$140,'Oprávnené výdavky'!$D$30:$D$140,A30,'Oprávnené výdavky'!$F$30:$F$140,"16.4",'Oprávnené výdavky'!$E$30:$E$140,"menej rozvinuté regióny",'Oprávnené výdavky'!$G$30:$G$140,"výstup mimo prílohy I. ZFEU - TN, NR, TT kraj"))+SUMIFS('Oprávnené výdavky'!$U$30:$U$140,'Oprávnené výdavky'!$D$30:$D$140,A30,'Oprávnené výdavky'!$F$30:$F$140,"16.4",'Oprávnené výdavky'!$E$30:$E$140,"menej rozvinuté regióny",'Oprávnené výdavky'!$G$30:$G$140,"výstup mimo prílohy I. ZFEU - PO, KE, BB, ZA kraj")</f>
        <v>0</v>
      </c>
      <c r="AG30" s="168">
        <f>IF(A30="",0,SUMIFS('Oprávnené výdavky'!$U$30:$U$140,'Oprávnené výdavky'!$D$30:$D$140,A30,'Oprávnené výdavky'!$F$30:$F$140,"16.4",'Oprávnené výdavky'!$E$30:$E$140,"ostatné regióny",'Oprávnené výdavky'!$G$30:$G$140,"výstup mimo prílohy I. ZFEU - Bratislavský kraj"))</f>
        <v>0</v>
      </c>
      <c r="AH30" s="222"/>
      <c r="AI30" s="164"/>
      <c r="AJ30" s="164"/>
      <c r="AK30" s="174"/>
      <c r="AL30" s="210" t="str">
        <f t="shared" si="17"/>
        <v/>
      </c>
      <c r="AM30" s="162" t="str">
        <f t="shared" si="18"/>
        <v/>
      </c>
      <c r="AN30" s="162" t="str">
        <f t="shared" si="19"/>
        <v/>
      </c>
      <c r="AO30" s="230" t="str">
        <f t="shared" si="20"/>
        <v/>
      </c>
      <c r="AP30" s="180" t="str">
        <f t="shared" si="21"/>
        <v/>
      </c>
      <c r="AQ30" s="53" t="str">
        <f t="shared" si="22"/>
        <v/>
      </c>
      <c r="AR30" s="53" t="str">
        <f t="shared" si="23"/>
        <v/>
      </c>
      <c r="AS30" s="238" t="str">
        <f t="shared" si="24"/>
        <v/>
      </c>
      <c r="AT30" s="232">
        <f t="shared" si="25"/>
        <v>0</v>
      </c>
      <c r="AV30" s="157" t="str">
        <f t="shared" si="26"/>
        <v/>
      </c>
      <c r="AW30" s="157" t="str">
        <f t="shared" si="27"/>
        <v/>
      </c>
      <c r="AX30" s="157" t="str">
        <f t="shared" si="28"/>
        <v/>
      </c>
      <c r="AY30" s="157" t="str">
        <f t="shared" si="29"/>
        <v/>
      </c>
      <c r="AZ30" s="157" t="str">
        <f t="shared" si="30"/>
        <v/>
      </c>
      <c r="BA30" s="157" t="str">
        <f t="shared" si="31"/>
        <v/>
      </c>
      <c r="BB30" s="157" t="str">
        <f t="shared" si="32"/>
        <v/>
      </c>
      <c r="BC30" s="157" t="str">
        <f t="shared" si="33"/>
        <v/>
      </c>
      <c r="BD30" s="157" t="str">
        <f t="shared" si="34"/>
        <v/>
      </c>
      <c r="BE30" s="157" t="str">
        <f t="shared" si="35"/>
        <v/>
      </c>
      <c r="BF30" s="157"/>
      <c r="BI30" s="117">
        <f t="shared" si="36"/>
        <v>0</v>
      </c>
      <c r="BJ30" s="117">
        <f t="shared" si="37"/>
        <v>0</v>
      </c>
      <c r="BK30" s="117">
        <f t="shared" si="38"/>
        <v>0</v>
      </c>
      <c r="BL30" s="117">
        <f t="shared" si="39"/>
        <v>0</v>
      </c>
      <c r="BM30" s="117">
        <f t="shared" si="40"/>
        <v>0</v>
      </c>
      <c r="BN30" s="117">
        <f t="shared" si="41"/>
        <v>0</v>
      </c>
      <c r="BO30" s="117">
        <f t="shared" si="42"/>
        <v>0</v>
      </c>
      <c r="BP30" s="117">
        <f t="shared" si="43"/>
        <v>0</v>
      </c>
      <c r="BQ30" s="117">
        <f t="shared" si="44"/>
        <v>0</v>
      </c>
      <c r="BR30" s="117">
        <f t="shared" si="45"/>
        <v>0</v>
      </c>
      <c r="BS30" s="117">
        <f t="shared" si="46"/>
        <v>0</v>
      </c>
      <c r="BT30" s="117">
        <f t="shared" si="47"/>
        <v>0</v>
      </c>
      <c r="BU30" s="117">
        <f t="shared" si="48"/>
        <v>0</v>
      </c>
      <c r="BV30" s="117">
        <f t="shared" si="49"/>
        <v>0</v>
      </c>
      <c r="BW30" s="203">
        <f t="shared" si="50"/>
        <v>0</v>
      </c>
      <c r="BX30" s="203">
        <f t="shared" si="51"/>
        <v>0</v>
      </c>
      <c r="BY30" s="203">
        <f t="shared" si="52"/>
        <v>0</v>
      </c>
      <c r="BZ30" s="203">
        <f t="shared" si="53"/>
        <v>0</v>
      </c>
      <c r="CA30" s="203">
        <f t="shared" si="54"/>
        <v>0</v>
      </c>
      <c r="CB30" s="203">
        <f t="shared" si="55"/>
        <v>0</v>
      </c>
      <c r="CC30" s="203">
        <f t="shared" si="56"/>
        <v>0</v>
      </c>
      <c r="CD30" s="203">
        <f t="shared" si="57"/>
        <v>0</v>
      </c>
      <c r="CE30" s="1" t="str">
        <f t="shared" si="58"/>
        <v/>
      </c>
      <c r="CF30" s="272">
        <f t="shared" si="59"/>
        <v>0</v>
      </c>
    </row>
    <row r="31" spans="1:84" ht="15" customHeight="1" x14ac:dyDescent="0.2">
      <c r="A31" s="220" t="str">
        <f>IF('zoznam partnerov'!C31&lt;&gt;"",TRANSPOSE('zoznam partnerov'!C31),"")</f>
        <v/>
      </c>
      <c r="B31" s="170">
        <f>IF(A31="",0,SUMIFS('Oprávnené výdavky'!$U$30:$U$140,'Oprávnené výdavky'!$D$30:$D$140,A31,'Oprávnené výdavky'!$F$30:$F$140,"4.1",'Oprávnené výdavky'!$E$30:$E$140,"menej rozvinuté regióny"))</f>
        <v>0</v>
      </c>
      <c r="C31" s="170">
        <f>IF(A31="",0,SUMIFS('Oprávnené výdavky'!$U$30:$U$140,'Oprávnené výdavky'!$D$30:$D$140,A31,'Oprávnené výdavky'!$F$30:$F$140,"4.1",'Oprávnené výdavky'!$E$30:$E$140,"ostatné regióny"))</f>
        <v>0</v>
      </c>
      <c r="D31" s="115"/>
      <c r="E31" s="115"/>
      <c r="F31" s="108" t="str">
        <f t="shared" si="3"/>
        <v/>
      </c>
      <c r="G31" s="108" t="str">
        <f t="shared" si="4"/>
        <v/>
      </c>
      <c r="H31" s="116" t="str">
        <f t="shared" si="5"/>
        <v/>
      </c>
      <c r="I31" s="116" t="str">
        <f t="shared" si="6"/>
        <v/>
      </c>
      <c r="J31" s="165">
        <f>IF(A31="",0,SUMIFS('Oprávnené výdavky'!$U$30:$U$140,'Oprávnené výdavky'!$D$30:$D$140,A31,'Oprávnené výdavky'!$E$30:$E$140,"menej rozvinuté regióny",'Oprávnené výdavky'!$G$30:$G$140,"výstup na prílohe I. ZFEU menej rozvinuté regióny",'Oprávnené výdavky'!$F$30:$F$140,"4.2"))</f>
        <v>0</v>
      </c>
      <c r="K31" s="163">
        <f>IF(A31="",0,SUMIFS('Oprávnené výdavky'!$U$30:$U$140,'Oprávnené výdavky'!$D$30:$D$140,A31,'Oprávnené výdavky'!$E$30:$E$140,"ostatné regióny",'Oprávnené výdavky'!$G$30:$G$140,"výstup na prílohe I. ZFEU ostatné regióny (Bratislavský kraj)",'Oprávnené výdavky'!$F$30:$F$140,"4.2"))</f>
        <v>0</v>
      </c>
      <c r="L31" s="163">
        <f>IF(A31="",0,SUMIFS('Oprávnené výdavky'!$U$30:$U$140,'Oprávnené výdavky'!$D$30:$D$140,A31,'Oprávnené výdavky'!$E$30:$E$140,"menej rozvinuté regióny",'Oprávnené výdavky'!$G$30:$G$140,"výstup mimo prílohy I. ZFEU - PO, KE, BB, ZA kraj",'Oprávnené výdavky'!$F$30:$F$140,"4.2"))</f>
        <v>0</v>
      </c>
      <c r="M31" s="163">
        <f>IF(A31="",0,SUMIFS('Oprávnené výdavky'!$U$30:$U$140,'Oprávnené výdavky'!$D$30:$D$140,A31,'Oprávnené výdavky'!$E$30:$E$140,"menej rozvinuté regióny",'Oprávnené výdavky'!$G$30:$G$140,"výstup mimo prílohy I. ZFEU - TN, NR, TT kraj",'Oprávnené výdavky'!$F$30:$F$140,"4.2"))</f>
        <v>0</v>
      </c>
      <c r="N31" s="166">
        <f>IF(A31="",0,SUMIFS('Oprávnené výdavky'!$U$30:$U$140,'Oprávnené výdavky'!$D$30:$D$140,A31,'Oprávnené výdavky'!$E$30:$E$140,"ostatné regióny",'Oprávnené výdavky'!$G$30:$G$140,"výstup mimo prílohy I. ZFEU - Bratislavský kraj",'Oprávnené výdavky'!$F$30:$F$140,"4.2"))</f>
        <v>0</v>
      </c>
      <c r="O31" s="70"/>
      <c r="P31" s="64"/>
      <c r="Q31" s="64"/>
      <c r="R31" s="64"/>
      <c r="S31" s="120"/>
      <c r="T31" s="66" t="str">
        <f t="shared" si="7"/>
        <v/>
      </c>
      <c r="U31" s="59" t="str">
        <f t="shared" si="8"/>
        <v/>
      </c>
      <c r="V31" s="59" t="str">
        <f t="shared" si="9"/>
        <v/>
      </c>
      <c r="W31" s="59" t="str">
        <f t="shared" si="10"/>
        <v/>
      </c>
      <c r="X31" s="67" t="str">
        <f t="shared" si="11"/>
        <v/>
      </c>
      <c r="Y31" s="71" t="str">
        <f t="shared" si="12"/>
        <v/>
      </c>
      <c r="Z31" s="60" t="str">
        <f t="shared" si="13"/>
        <v/>
      </c>
      <c r="AA31" s="60" t="str">
        <f t="shared" si="14"/>
        <v/>
      </c>
      <c r="AB31" s="60" t="str">
        <f t="shared" si="15"/>
        <v/>
      </c>
      <c r="AC31" s="118" t="str">
        <f t="shared" si="16"/>
        <v/>
      </c>
      <c r="AD31" s="167">
        <f>IF(A31="",0,SUMIFS('Oprávnené výdavky'!$U$30:$U$140,'Oprávnené výdavky'!$D$30:$D$140,A31,'Oprávnené výdavky'!$F$30:$F$140,"16.4",'Oprávnené výdavky'!$E$30:$E$140,"menej rozvinuté regióny",'Oprávnené výdavky'!$G$30:$G$140,"výstup na prílohe I. ZFEU menej rozvinuté regióny"))</f>
        <v>0</v>
      </c>
      <c r="AE31" s="162">
        <f>IF(A31="",0,SUMIFS('Oprávnené výdavky'!$U$30:$U$140,'Oprávnené výdavky'!$D$30:$D$140,A31,'Oprávnené výdavky'!$F$30:$F$140,"16.4",'Oprávnené výdavky'!$E$30:$E$140,"ostatné regióny",'Oprávnené výdavky'!$G$30:$G$140,"výstup na prílohe I. ZFEU ostatné regióny (Bratislavský kraj)"))</f>
        <v>0</v>
      </c>
      <c r="AF31" s="162">
        <f>IF(A31="",0,SUMIFS('Oprávnené výdavky'!$U$30:$U$140,'Oprávnené výdavky'!$D$30:$D$140,A31,'Oprávnené výdavky'!$F$30:$F$140,"16.4",'Oprávnené výdavky'!$E$30:$E$140,"menej rozvinuté regióny",'Oprávnené výdavky'!$G$30:$G$140,"výstup mimo prílohy I. ZFEU - TN, NR, TT kraj"))+SUMIFS('Oprávnené výdavky'!$U$30:$U$140,'Oprávnené výdavky'!$D$30:$D$140,A31,'Oprávnené výdavky'!$F$30:$F$140,"16.4",'Oprávnené výdavky'!$E$30:$E$140,"menej rozvinuté regióny",'Oprávnené výdavky'!$G$30:$G$140,"výstup mimo prílohy I. ZFEU - PO, KE, BB, ZA kraj")</f>
        <v>0</v>
      </c>
      <c r="AG31" s="168">
        <f>IF(A31="",0,SUMIFS('Oprávnené výdavky'!$U$30:$U$140,'Oprávnené výdavky'!$D$30:$D$140,A31,'Oprávnené výdavky'!$F$30:$F$140,"16.4",'Oprávnené výdavky'!$E$30:$E$140,"ostatné regióny",'Oprávnené výdavky'!$G$30:$G$140,"výstup mimo prílohy I. ZFEU - Bratislavský kraj"))</f>
        <v>0</v>
      </c>
      <c r="AH31" s="222"/>
      <c r="AI31" s="164"/>
      <c r="AJ31" s="164"/>
      <c r="AK31" s="174"/>
      <c r="AL31" s="210" t="str">
        <f t="shared" si="17"/>
        <v/>
      </c>
      <c r="AM31" s="162" t="str">
        <f t="shared" si="18"/>
        <v/>
      </c>
      <c r="AN31" s="162" t="str">
        <f t="shared" si="19"/>
        <v/>
      </c>
      <c r="AO31" s="230" t="str">
        <f t="shared" si="20"/>
        <v/>
      </c>
      <c r="AP31" s="180" t="str">
        <f t="shared" si="21"/>
        <v/>
      </c>
      <c r="AQ31" s="53" t="str">
        <f t="shared" si="22"/>
        <v/>
      </c>
      <c r="AR31" s="53" t="str">
        <f t="shared" si="23"/>
        <v/>
      </c>
      <c r="AS31" s="238" t="str">
        <f t="shared" si="24"/>
        <v/>
      </c>
      <c r="AT31" s="232">
        <f t="shared" si="25"/>
        <v>0</v>
      </c>
      <c r="AV31" s="157" t="str">
        <f t="shared" si="26"/>
        <v/>
      </c>
      <c r="AW31" s="157" t="str">
        <f t="shared" si="27"/>
        <v/>
      </c>
      <c r="AX31" s="157" t="str">
        <f t="shared" si="28"/>
        <v/>
      </c>
      <c r="AY31" s="157" t="str">
        <f t="shared" si="29"/>
        <v/>
      </c>
      <c r="AZ31" s="157" t="str">
        <f t="shared" si="30"/>
        <v/>
      </c>
      <c r="BA31" s="157" t="str">
        <f t="shared" si="31"/>
        <v/>
      </c>
      <c r="BB31" s="157" t="str">
        <f t="shared" si="32"/>
        <v/>
      </c>
      <c r="BC31" s="157" t="str">
        <f t="shared" si="33"/>
        <v/>
      </c>
      <c r="BD31" s="157" t="str">
        <f t="shared" si="34"/>
        <v/>
      </c>
      <c r="BE31" s="157" t="str">
        <f t="shared" si="35"/>
        <v/>
      </c>
      <c r="BF31" s="157"/>
      <c r="BI31" s="117">
        <f t="shared" si="36"/>
        <v>0</v>
      </c>
      <c r="BJ31" s="117">
        <f t="shared" si="37"/>
        <v>0</v>
      </c>
      <c r="BK31" s="117">
        <f t="shared" si="38"/>
        <v>0</v>
      </c>
      <c r="BL31" s="117">
        <f t="shared" si="39"/>
        <v>0</v>
      </c>
      <c r="BM31" s="117">
        <f t="shared" si="40"/>
        <v>0</v>
      </c>
      <c r="BN31" s="117">
        <f t="shared" si="41"/>
        <v>0</v>
      </c>
      <c r="BO31" s="117">
        <f t="shared" si="42"/>
        <v>0</v>
      </c>
      <c r="BP31" s="117">
        <f t="shared" si="43"/>
        <v>0</v>
      </c>
      <c r="BQ31" s="117">
        <f t="shared" si="44"/>
        <v>0</v>
      </c>
      <c r="BR31" s="117">
        <f t="shared" si="45"/>
        <v>0</v>
      </c>
      <c r="BS31" s="117">
        <f t="shared" si="46"/>
        <v>0</v>
      </c>
      <c r="BT31" s="117">
        <f t="shared" si="47"/>
        <v>0</v>
      </c>
      <c r="BU31" s="117">
        <f t="shared" si="48"/>
        <v>0</v>
      </c>
      <c r="BV31" s="117">
        <f t="shared" si="49"/>
        <v>0</v>
      </c>
      <c r="BW31" s="203">
        <f t="shared" si="50"/>
        <v>0</v>
      </c>
      <c r="BX31" s="203">
        <f t="shared" si="51"/>
        <v>0</v>
      </c>
      <c r="BY31" s="203">
        <f t="shared" si="52"/>
        <v>0</v>
      </c>
      <c r="BZ31" s="203">
        <f t="shared" si="53"/>
        <v>0</v>
      </c>
      <c r="CA31" s="203">
        <f t="shared" si="54"/>
        <v>0</v>
      </c>
      <c r="CB31" s="203">
        <f t="shared" si="55"/>
        <v>0</v>
      </c>
      <c r="CC31" s="203">
        <f t="shared" si="56"/>
        <v>0</v>
      </c>
      <c r="CD31" s="203">
        <f t="shared" si="57"/>
        <v>0</v>
      </c>
      <c r="CE31" s="1" t="str">
        <f t="shared" si="58"/>
        <v/>
      </c>
      <c r="CF31" s="272">
        <f t="shared" si="59"/>
        <v>0</v>
      </c>
    </row>
    <row r="32" spans="1:84" ht="15" customHeight="1" x14ac:dyDescent="0.2">
      <c r="A32" s="220" t="str">
        <f>IF('zoznam partnerov'!C32&lt;&gt;"",TRANSPOSE('zoznam partnerov'!C32),"")</f>
        <v/>
      </c>
      <c r="B32" s="170">
        <f>IF(A32="",0,SUMIFS('Oprávnené výdavky'!$U$30:$U$140,'Oprávnené výdavky'!$D$30:$D$140,A32,'Oprávnené výdavky'!$F$30:$F$140,"4.1",'Oprávnené výdavky'!$E$30:$E$140,"menej rozvinuté regióny"))</f>
        <v>0</v>
      </c>
      <c r="C32" s="170">
        <f>IF(A32="",0,SUMIFS('Oprávnené výdavky'!$U$30:$U$140,'Oprávnené výdavky'!$D$30:$D$140,A32,'Oprávnené výdavky'!$F$30:$F$140,"4.1",'Oprávnené výdavky'!$E$30:$E$140,"ostatné regióny"))</f>
        <v>0</v>
      </c>
      <c r="D32" s="115"/>
      <c r="E32" s="115"/>
      <c r="F32" s="108" t="str">
        <f t="shared" si="3"/>
        <v/>
      </c>
      <c r="G32" s="108" t="str">
        <f t="shared" si="4"/>
        <v/>
      </c>
      <c r="H32" s="116" t="str">
        <f t="shared" si="5"/>
        <v/>
      </c>
      <c r="I32" s="116" t="str">
        <f t="shared" si="6"/>
        <v/>
      </c>
      <c r="J32" s="165">
        <f>IF(A32="",0,SUMIFS('Oprávnené výdavky'!$U$30:$U$140,'Oprávnené výdavky'!$D$30:$D$140,A32,'Oprávnené výdavky'!$E$30:$E$140,"menej rozvinuté regióny",'Oprávnené výdavky'!$G$30:$G$140,"výstup na prílohe I. ZFEU menej rozvinuté regióny",'Oprávnené výdavky'!$F$30:$F$140,"4.2"))</f>
        <v>0</v>
      </c>
      <c r="K32" s="163">
        <f>IF(A32="",0,SUMIFS('Oprávnené výdavky'!$U$30:$U$140,'Oprávnené výdavky'!$D$30:$D$140,A32,'Oprávnené výdavky'!$E$30:$E$140,"ostatné regióny",'Oprávnené výdavky'!$G$30:$G$140,"výstup na prílohe I. ZFEU ostatné regióny (Bratislavský kraj)",'Oprávnené výdavky'!$F$30:$F$140,"4.2"))</f>
        <v>0</v>
      </c>
      <c r="L32" s="163">
        <f>IF(A32="",0,SUMIFS('Oprávnené výdavky'!$U$30:$U$140,'Oprávnené výdavky'!$D$30:$D$140,A32,'Oprávnené výdavky'!$E$30:$E$140,"menej rozvinuté regióny",'Oprávnené výdavky'!$G$30:$G$140,"výstup mimo prílohy I. ZFEU - PO, KE, BB, ZA kraj",'Oprávnené výdavky'!$F$30:$F$140,"4.2"))</f>
        <v>0</v>
      </c>
      <c r="M32" s="163">
        <f>IF(A32="",0,SUMIFS('Oprávnené výdavky'!$U$30:$U$140,'Oprávnené výdavky'!$D$30:$D$140,A32,'Oprávnené výdavky'!$E$30:$E$140,"menej rozvinuté regióny",'Oprávnené výdavky'!$G$30:$G$140,"výstup mimo prílohy I. ZFEU - TN, NR, TT kraj",'Oprávnené výdavky'!$F$30:$F$140,"4.2"))</f>
        <v>0</v>
      </c>
      <c r="N32" s="166">
        <f>IF(A32="",0,SUMIFS('Oprávnené výdavky'!$U$30:$U$140,'Oprávnené výdavky'!$D$30:$D$140,A32,'Oprávnené výdavky'!$E$30:$E$140,"ostatné regióny",'Oprávnené výdavky'!$G$30:$G$140,"výstup mimo prílohy I. ZFEU - Bratislavský kraj",'Oprávnené výdavky'!$F$30:$F$140,"4.2"))</f>
        <v>0</v>
      </c>
      <c r="O32" s="70"/>
      <c r="P32" s="64"/>
      <c r="Q32" s="64"/>
      <c r="R32" s="64"/>
      <c r="S32" s="120"/>
      <c r="T32" s="66" t="str">
        <f t="shared" si="7"/>
        <v/>
      </c>
      <c r="U32" s="59" t="str">
        <f t="shared" si="8"/>
        <v/>
      </c>
      <c r="V32" s="59" t="str">
        <f t="shared" si="9"/>
        <v/>
      </c>
      <c r="W32" s="59" t="str">
        <f t="shared" si="10"/>
        <v/>
      </c>
      <c r="X32" s="67" t="str">
        <f t="shared" si="11"/>
        <v/>
      </c>
      <c r="Y32" s="71" t="str">
        <f t="shared" si="12"/>
        <v/>
      </c>
      <c r="Z32" s="60" t="str">
        <f t="shared" si="13"/>
        <v/>
      </c>
      <c r="AA32" s="60" t="str">
        <f t="shared" si="14"/>
        <v/>
      </c>
      <c r="AB32" s="60" t="str">
        <f t="shared" si="15"/>
        <v/>
      </c>
      <c r="AC32" s="118" t="str">
        <f t="shared" si="16"/>
        <v/>
      </c>
      <c r="AD32" s="167">
        <f>IF(A32="",0,SUMIFS('Oprávnené výdavky'!$U$30:$U$140,'Oprávnené výdavky'!$D$30:$D$140,A32,'Oprávnené výdavky'!$F$30:$F$140,"16.4",'Oprávnené výdavky'!$E$30:$E$140,"menej rozvinuté regióny",'Oprávnené výdavky'!$G$30:$G$140,"výstup na prílohe I. ZFEU menej rozvinuté regióny"))</f>
        <v>0</v>
      </c>
      <c r="AE32" s="162">
        <f>IF(A32="",0,SUMIFS('Oprávnené výdavky'!$U$30:$U$140,'Oprávnené výdavky'!$D$30:$D$140,A32,'Oprávnené výdavky'!$F$30:$F$140,"16.4",'Oprávnené výdavky'!$E$30:$E$140,"ostatné regióny",'Oprávnené výdavky'!$G$30:$G$140,"výstup na prílohe I. ZFEU ostatné regióny (Bratislavský kraj)"))</f>
        <v>0</v>
      </c>
      <c r="AF32" s="162">
        <f>IF(A32="",0,SUMIFS('Oprávnené výdavky'!$U$30:$U$140,'Oprávnené výdavky'!$D$30:$D$140,A32,'Oprávnené výdavky'!$F$30:$F$140,"16.4",'Oprávnené výdavky'!$E$30:$E$140,"menej rozvinuté regióny",'Oprávnené výdavky'!$G$30:$G$140,"výstup mimo prílohy I. ZFEU - TN, NR, TT kraj"))+SUMIFS('Oprávnené výdavky'!$U$30:$U$140,'Oprávnené výdavky'!$D$30:$D$140,A32,'Oprávnené výdavky'!$F$30:$F$140,"16.4",'Oprávnené výdavky'!$E$30:$E$140,"menej rozvinuté regióny",'Oprávnené výdavky'!$G$30:$G$140,"výstup mimo prílohy I. ZFEU - PO, KE, BB, ZA kraj")</f>
        <v>0</v>
      </c>
      <c r="AG32" s="168">
        <f>IF(A32="",0,SUMIFS('Oprávnené výdavky'!$U$30:$U$140,'Oprávnené výdavky'!$D$30:$D$140,A32,'Oprávnené výdavky'!$F$30:$F$140,"16.4",'Oprávnené výdavky'!$E$30:$E$140,"ostatné regióny",'Oprávnené výdavky'!$G$30:$G$140,"výstup mimo prílohy I. ZFEU - Bratislavský kraj"))</f>
        <v>0</v>
      </c>
      <c r="AH32" s="222"/>
      <c r="AI32" s="164"/>
      <c r="AJ32" s="164"/>
      <c r="AK32" s="174"/>
      <c r="AL32" s="210" t="str">
        <f t="shared" si="17"/>
        <v/>
      </c>
      <c r="AM32" s="162" t="str">
        <f t="shared" si="18"/>
        <v/>
      </c>
      <c r="AN32" s="162" t="str">
        <f t="shared" si="19"/>
        <v/>
      </c>
      <c r="AO32" s="230" t="str">
        <f t="shared" si="20"/>
        <v/>
      </c>
      <c r="AP32" s="180" t="str">
        <f t="shared" si="21"/>
        <v/>
      </c>
      <c r="AQ32" s="53" t="str">
        <f t="shared" si="22"/>
        <v/>
      </c>
      <c r="AR32" s="53" t="str">
        <f t="shared" si="23"/>
        <v/>
      </c>
      <c r="AS32" s="238" t="str">
        <f t="shared" si="24"/>
        <v/>
      </c>
      <c r="AT32" s="232">
        <f t="shared" si="25"/>
        <v>0</v>
      </c>
      <c r="AV32" s="157" t="str">
        <f t="shared" si="26"/>
        <v/>
      </c>
      <c r="AW32" s="157" t="str">
        <f t="shared" si="27"/>
        <v/>
      </c>
      <c r="AX32" s="157" t="str">
        <f t="shared" si="28"/>
        <v/>
      </c>
      <c r="AY32" s="157" t="str">
        <f t="shared" si="29"/>
        <v/>
      </c>
      <c r="AZ32" s="157" t="str">
        <f t="shared" si="30"/>
        <v/>
      </c>
      <c r="BA32" s="157" t="str">
        <f t="shared" si="31"/>
        <v/>
      </c>
      <c r="BB32" s="157" t="str">
        <f t="shared" si="32"/>
        <v/>
      </c>
      <c r="BC32" s="157" t="str">
        <f t="shared" si="33"/>
        <v/>
      </c>
      <c r="BD32" s="157" t="str">
        <f t="shared" si="34"/>
        <v/>
      </c>
      <c r="BE32" s="157" t="str">
        <f t="shared" si="35"/>
        <v/>
      </c>
      <c r="BF32" s="157"/>
      <c r="BI32" s="117">
        <f t="shared" si="36"/>
        <v>0</v>
      </c>
      <c r="BJ32" s="117">
        <f t="shared" si="37"/>
        <v>0</v>
      </c>
      <c r="BK32" s="117">
        <f t="shared" si="38"/>
        <v>0</v>
      </c>
      <c r="BL32" s="117">
        <f t="shared" si="39"/>
        <v>0</v>
      </c>
      <c r="BM32" s="117">
        <f t="shared" si="40"/>
        <v>0</v>
      </c>
      <c r="BN32" s="117">
        <f t="shared" si="41"/>
        <v>0</v>
      </c>
      <c r="BO32" s="117">
        <f t="shared" si="42"/>
        <v>0</v>
      </c>
      <c r="BP32" s="117">
        <f t="shared" si="43"/>
        <v>0</v>
      </c>
      <c r="BQ32" s="117">
        <f t="shared" si="44"/>
        <v>0</v>
      </c>
      <c r="BR32" s="117">
        <f t="shared" si="45"/>
        <v>0</v>
      </c>
      <c r="BS32" s="117">
        <f t="shared" si="46"/>
        <v>0</v>
      </c>
      <c r="BT32" s="117">
        <f t="shared" si="47"/>
        <v>0</v>
      </c>
      <c r="BU32" s="117">
        <f t="shared" si="48"/>
        <v>0</v>
      </c>
      <c r="BV32" s="117">
        <f t="shared" si="49"/>
        <v>0</v>
      </c>
      <c r="BW32" s="203">
        <f t="shared" si="50"/>
        <v>0</v>
      </c>
      <c r="BX32" s="203">
        <f t="shared" si="51"/>
        <v>0</v>
      </c>
      <c r="BY32" s="203">
        <f t="shared" si="52"/>
        <v>0</v>
      </c>
      <c r="BZ32" s="203">
        <f t="shared" si="53"/>
        <v>0</v>
      </c>
      <c r="CA32" s="203">
        <f t="shared" si="54"/>
        <v>0</v>
      </c>
      <c r="CB32" s="203">
        <f t="shared" si="55"/>
        <v>0</v>
      </c>
      <c r="CC32" s="203">
        <f t="shared" si="56"/>
        <v>0</v>
      </c>
      <c r="CD32" s="203">
        <f t="shared" si="57"/>
        <v>0</v>
      </c>
      <c r="CE32" s="1" t="str">
        <f t="shared" si="58"/>
        <v/>
      </c>
      <c r="CF32" s="272">
        <f t="shared" si="59"/>
        <v>0</v>
      </c>
    </row>
    <row r="33" spans="1:84" ht="15" customHeight="1" x14ac:dyDescent="0.2">
      <c r="A33" s="220" t="str">
        <f>IF('zoznam partnerov'!C33&lt;&gt;"",TRANSPOSE('zoznam partnerov'!C33),"")</f>
        <v/>
      </c>
      <c r="B33" s="170">
        <f>IF(A33="",0,SUMIFS('Oprávnené výdavky'!$U$30:$U$140,'Oprávnené výdavky'!$D$30:$D$140,A33,'Oprávnené výdavky'!$F$30:$F$140,"4.1",'Oprávnené výdavky'!$E$30:$E$140,"menej rozvinuté regióny"))</f>
        <v>0</v>
      </c>
      <c r="C33" s="170">
        <f>IF(A33="",0,SUMIFS('Oprávnené výdavky'!$U$30:$U$140,'Oprávnené výdavky'!$D$30:$D$140,A33,'Oprávnené výdavky'!$F$30:$F$140,"4.1",'Oprávnené výdavky'!$E$30:$E$140,"ostatné regióny"))</f>
        <v>0</v>
      </c>
      <c r="D33" s="115"/>
      <c r="E33" s="115"/>
      <c r="F33" s="108" t="str">
        <f t="shared" si="3"/>
        <v/>
      </c>
      <c r="G33" s="108" t="str">
        <f t="shared" si="4"/>
        <v/>
      </c>
      <c r="H33" s="116" t="str">
        <f t="shared" si="5"/>
        <v/>
      </c>
      <c r="I33" s="116" t="str">
        <f t="shared" si="6"/>
        <v/>
      </c>
      <c r="J33" s="165">
        <f>IF(A33="",0,SUMIFS('Oprávnené výdavky'!$U$30:$U$140,'Oprávnené výdavky'!$D$30:$D$140,A33,'Oprávnené výdavky'!$E$30:$E$140,"menej rozvinuté regióny",'Oprávnené výdavky'!$G$30:$G$140,"výstup na prílohe I. ZFEU menej rozvinuté regióny",'Oprávnené výdavky'!$F$30:$F$140,"4.2"))</f>
        <v>0</v>
      </c>
      <c r="K33" s="163">
        <f>IF(A33="",0,SUMIFS('Oprávnené výdavky'!$U$30:$U$140,'Oprávnené výdavky'!$D$30:$D$140,A33,'Oprávnené výdavky'!$E$30:$E$140,"ostatné regióny",'Oprávnené výdavky'!$G$30:$G$140,"výstup na prílohe I. ZFEU ostatné regióny (Bratislavský kraj)",'Oprávnené výdavky'!$F$30:$F$140,"4.2"))</f>
        <v>0</v>
      </c>
      <c r="L33" s="163">
        <f>IF(A33="",0,SUMIFS('Oprávnené výdavky'!$U$30:$U$140,'Oprávnené výdavky'!$D$30:$D$140,A33,'Oprávnené výdavky'!$E$30:$E$140,"menej rozvinuté regióny",'Oprávnené výdavky'!$G$30:$G$140,"výstup mimo prílohy I. ZFEU - PO, KE, BB, ZA kraj",'Oprávnené výdavky'!$F$30:$F$140,"4.2"))</f>
        <v>0</v>
      </c>
      <c r="M33" s="163">
        <f>IF(A33="",0,SUMIFS('Oprávnené výdavky'!$U$30:$U$140,'Oprávnené výdavky'!$D$30:$D$140,A33,'Oprávnené výdavky'!$E$30:$E$140,"menej rozvinuté regióny",'Oprávnené výdavky'!$G$30:$G$140,"výstup mimo prílohy I. ZFEU - TN, NR, TT kraj",'Oprávnené výdavky'!$F$30:$F$140,"4.2"))</f>
        <v>0</v>
      </c>
      <c r="N33" s="166">
        <f>IF(A33="",0,SUMIFS('Oprávnené výdavky'!$U$30:$U$140,'Oprávnené výdavky'!$D$30:$D$140,A33,'Oprávnené výdavky'!$E$30:$E$140,"ostatné regióny",'Oprávnené výdavky'!$G$30:$G$140,"výstup mimo prílohy I. ZFEU - Bratislavský kraj",'Oprávnené výdavky'!$F$30:$F$140,"4.2"))</f>
        <v>0</v>
      </c>
      <c r="O33" s="70"/>
      <c r="P33" s="64"/>
      <c r="Q33" s="64"/>
      <c r="R33" s="64"/>
      <c r="S33" s="120"/>
      <c r="T33" s="66" t="str">
        <f t="shared" si="7"/>
        <v/>
      </c>
      <c r="U33" s="59" t="str">
        <f t="shared" si="8"/>
        <v/>
      </c>
      <c r="V33" s="59" t="str">
        <f t="shared" si="9"/>
        <v/>
      </c>
      <c r="W33" s="59" t="str">
        <f t="shared" si="10"/>
        <v/>
      </c>
      <c r="X33" s="67" t="str">
        <f t="shared" si="11"/>
        <v/>
      </c>
      <c r="Y33" s="71" t="str">
        <f t="shared" si="12"/>
        <v/>
      </c>
      <c r="Z33" s="60" t="str">
        <f t="shared" si="13"/>
        <v/>
      </c>
      <c r="AA33" s="60" t="str">
        <f t="shared" si="14"/>
        <v/>
      </c>
      <c r="AB33" s="60" t="str">
        <f t="shared" si="15"/>
        <v/>
      </c>
      <c r="AC33" s="118" t="str">
        <f t="shared" si="16"/>
        <v/>
      </c>
      <c r="AD33" s="167">
        <f>IF(A33="",0,SUMIFS('Oprávnené výdavky'!$U$30:$U$140,'Oprávnené výdavky'!$D$30:$D$140,A33,'Oprávnené výdavky'!$F$30:$F$140,"16.4",'Oprávnené výdavky'!$E$30:$E$140,"menej rozvinuté regióny",'Oprávnené výdavky'!$G$30:$G$140,"výstup na prílohe I. ZFEU menej rozvinuté regióny"))</f>
        <v>0</v>
      </c>
      <c r="AE33" s="162">
        <f>IF(A33="",0,SUMIFS('Oprávnené výdavky'!$U$30:$U$140,'Oprávnené výdavky'!$D$30:$D$140,A33,'Oprávnené výdavky'!$F$30:$F$140,"16.4",'Oprávnené výdavky'!$E$30:$E$140,"ostatné regióny",'Oprávnené výdavky'!$G$30:$G$140,"výstup na prílohe I. ZFEU ostatné regióny (Bratislavský kraj)"))</f>
        <v>0</v>
      </c>
      <c r="AF33" s="162">
        <f>IF(A33="",0,SUMIFS('Oprávnené výdavky'!$U$30:$U$140,'Oprávnené výdavky'!$D$30:$D$140,A33,'Oprávnené výdavky'!$F$30:$F$140,"16.4",'Oprávnené výdavky'!$E$30:$E$140,"menej rozvinuté regióny",'Oprávnené výdavky'!$G$30:$G$140,"výstup mimo prílohy I. ZFEU - TN, NR, TT kraj"))+SUMIFS('Oprávnené výdavky'!$U$30:$U$140,'Oprávnené výdavky'!$D$30:$D$140,A33,'Oprávnené výdavky'!$F$30:$F$140,"16.4",'Oprávnené výdavky'!$E$30:$E$140,"menej rozvinuté regióny",'Oprávnené výdavky'!$G$30:$G$140,"výstup mimo prílohy I. ZFEU - PO, KE, BB, ZA kraj")</f>
        <v>0</v>
      </c>
      <c r="AG33" s="168">
        <f>IF(A33="",0,SUMIFS('Oprávnené výdavky'!$U$30:$U$140,'Oprávnené výdavky'!$D$30:$D$140,A33,'Oprávnené výdavky'!$F$30:$F$140,"16.4",'Oprávnené výdavky'!$E$30:$E$140,"ostatné regióny",'Oprávnené výdavky'!$G$30:$G$140,"výstup mimo prílohy I. ZFEU - Bratislavský kraj"))</f>
        <v>0</v>
      </c>
      <c r="AH33" s="222"/>
      <c r="AI33" s="164"/>
      <c r="AJ33" s="164"/>
      <c r="AK33" s="174"/>
      <c r="AL33" s="210" t="str">
        <f t="shared" si="17"/>
        <v/>
      </c>
      <c r="AM33" s="162" t="str">
        <f t="shared" si="18"/>
        <v/>
      </c>
      <c r="AN33" s="162" t="str">
        <f t="shared" si="19"/>
        <v/>
      </c>
      <c r="AO33" s="230" t="str">
        <f t="shared" si="20"/>
        <v/>
      </c>
      <c r="AP33" s="180" t="str">
        <f t="shared" si="21"/>
        <v/>
      </c>
      <c r="AQ33" s="53" t="str">
        <f t="shared" si="22"/>
        <v/>
      </c>
      <c r="AR33" s="53" t="str">
        <f t="shared" si="23"/>
        <v/>
      </c>
      <c r="AS33" s="238" t="str">
        <f t="shared" si="24"/>
        <v/>
      </c>
      <c r="AT33" s="232">
        <f t="shared" si="25"/>
        <v>0</v>
      </c>
      <c r="AV33" s="157" t="str">
        <f t="shared" si="26"/>
        <v/>
      </c>
      <c r="AW33" s="157" t="str">
        <f t="shared" si="27"/>
        <v/>
      </c>
      <c r="AX33" s="157" t="str">
        <f t="shared" si="28"/>
        <v/>
      </c>
      <c r="AY33" s="157" t="str">
        <f t="shared" si="29"/>
        <v/>
      </c>
      <c r="AZ33" s="157" t="str">
        <f t="shared" si="30"/>
        <v/>
      </c>
      <c r="BA33" s="157" t="str">
        <f t="shared" si="31"/>
        <v/>
      </c>
      <c r="BB33" s="157" t="str">
        <f t="shared" si="32"/>
        <v/>
      </c>
      <c r="BC33" s="157" t="str">
        <f t="shared" si="33"/>
        <v/>
      </c>
      <c r="BD33" s="157" t="str">
        <f t="shared" si="34"/>
        <v/>
      </c>
      <c r="BE33" s="157" t="str">
        <f t="shared" si="35"/>
        <v/>
      </c>
      <c r="BF33" s="157"/>
      <c r="BI33" s="117">
        <f t="shared" si="36"/>
        <v>0</v>
      </c>
      <c r="BJ33" s="117">
        <f t="shared" si="37"/>
        <v>0</v>
      </c>
      <c r="BK33" s="117">
        <f t="shared" si="38"/>
        <v>0</v>
      </c>
      <c r="BL33" s="117">
        <f t="shared" si="39"/>
        <v>0</v>
      </c>
      <c r="BM33" s="117">
        <f t="shared" si="40"/>
        <v>0</v>
      </c>
      <c r="BN33" s="117">
        <f t="shared" si="41"/>
        <v>0</v>
      </c>
      <c r="BO33" s="117">
        <f t="shared" si="42"/>
        <v>0</v>
      </c>
      <c r="BP33" s="117">
        <f t="shared" si="43"/>
        <v>0</v>
      </c>
      <c r="BQ33" s="117">
        <f t="shared" si="44"/>
        <v>0</v>
      </c>
      <c r="BR33" s="117">
        <f t="shared" si="45"/>
        <v>0</v>
      </c>
      <c r="BS33" s="117">
        <f t="shared" si="46"/>
        <v>0</v>
      </c>
      <c r="BT33" s="117">
        <f t="shared" si="47"/>
        <v>0</v>
      </c>
      <c r="BU33" s="117">
        <f t="shared" si="48"/>
        <v>0</v>
      </c>
      <c r="BV33" s="117">
        <f t="shared" si="49"/>
        <v>0</v>
      </c>
      <c r="BW33" s="203">
        <f t="shared" si="50"/>
        <v>0</v>
      </c>
      <c r="BX33" s="203">
        <f t="shared" si="51"/>
        <v>0</v>
      </c>
      <c r="BY33" s="203">
        <f t="shared" si="52"/>
        <v>0</v>
      </c>
      <c r="BZ33" s="203">
        <f t="shared" si="53"/>
        <v>0</v>
      </c>
      <c r="CA33" s="203">
        <f t="shared" si="54"/>
        <v>0</v>
      </c>
      <c r="CB33" s="203">
        <f t="shared" si="55"/>
        <v>0</v>
      </c>
      <c r="CC33" s="203">
        <f t="shared" si="56"/>
        <v>0</v>
      </c>
      <c r="CD33" s="203">
        <f t="shared" si="57"/>
        <v>0</v>
      </c>
      <c r="CE33" s="1" t="str">
        <f t="shared" si="58"/>
        <v/>
      </c>
      <c r="CF33" s="272">
        <f t="shared" si="59"/>
        <v>0</v>
      </c>
    </row>
    <row r="34" spans="1:84" ht="15" customHeight="1" x14ac:dyDescent="0.2">
      <c r="A34" s="220" t="str">
        <f>IF('zoznam partnerov'!C34&lt;&gt;"",TRANSPOSE('zoznam partnerov'!C34),"")</f>
        <v/>
      </c>
      <c r="B34" s="170">
        <f>IF(A34="",0,SUMIFS('Oprávnené výdavky'!$U$30:$U$140,'Oprávnené výdavky'!$D$30:$D$140,A34,'Oprávnené výdavky'!$F$30:$F$140,"4.1",'Oprávnené výdavky'!$E$30:$E$140,"menej rozvinuté regióny"))</f>
        <v>0</v>
      </c>
      <c r="C34" s="170">
        <f>IF(A34="",0,SUMIFS('Oprávnené výdavky'!$U$30:$U$140,'Oprávnené výdavky'!$D$30:$D$140,A34,'Oprávnené výdavky'!$F$30:$F$140,"4.1",'Oprávnené výdavky'!$E$30:$E$140,"ostatné regióny"))</f>
        <v>0</v>
      </c>
      <c r="D34" s="115"/>
      <c r="E34" s="115"/>
      <c r="F34" s="108" t="str">
        <f t="shared" si="3"/>
        <v/>
      </c>
      <c r="G34" s="108" t="str">
        <f t="shared" si="4"/>
        <v/>
      </c>
      <c r="H34" s="116" t="str">
        <f t="shared" si="5"/>
        <v/>
      </c>
      <c r="I34" s="116" t="str">
        <f t="shared" si="6"/>
        <v/>
      </c>
      <c r="J34" s="165">
        <f>IF(A34="",0,SUMIFS('Oprávnené výdavky'!$U$30:$U$140,'Oprávnené výdavky'!$D$30:$D$140,A34,'Oprávnené výdavky'!$E$30:$E$140,"menej rozvinuté regióny",'Oprávnené výdavky'!$G$30:$G$140,"výstup na prílohe I. ZFEU menej rozvinuté regióny",'Oprávnené výdavky'!$F$30:$F$140,"4.2"))</f>
        <v>0</v>
      </c>
      <c r="K34" s="163">
        <f>IF(A34="",0,SUMIFS('Oprávnené výdavky'!$U$30:$U$140,'Oprávnené výdavky'!$D$30:$D$140,A34,'Oprávnené výdavky'!$E$30:$E$140,"ostatné regióny",'Oprávnené výdavky'!$G$30:$G$140,"výstup na prílohe I. ZFEU ostatné regióny (Bratislavský kraj)",'Oprávnené výdavky'!$F$30:$F$140,"4.2"))</f>
        <v>0</v>
      </c>
      <c r="L34" s="163">
        <f>IF(A34="",0,SUMIFS('Oprávnené výdavky'!$U$30:$U$140,'Oprávnené výdavky'!$D$30:$D$140,A34,'Oprávnené výdavky'!$E$30:$E$140,"menej rozvinuté regióny",'Oprávnené výdavky'!$G$30:$G$140,"výstup mimo prílohy I. ZFEU - PO, KE, BB, ZA kraj",'Oprávnené výdavky'!$F$30:$F$140,"4.2"))</f>
        <v>0</v>
      </c>
      <c r="M34" s="163">
        <f>IF(A34="",0,SUMIFS('Oprávnené výdavky'!$U$30:$U$140,'Oprávnené výdavky'!$D$30:$D$140,A34,'Oprávnené výdavky'!$E$30:$E$140,"menej rozvinuté regióny",'Oprávnené výdavky'!$G$30:$G$140,"výstup mimo prílohy I. ZFEU - TN, NR, TT kraj",'Oprávnené výdavky'!$F$30:$F$140,"4.2"))</f>
        <v>0</v>
      </c>
      <c r="N34" s="166">
        <f>IF(A34="",0,SUMIFS('Oprávnené výdavky'!$U$30:$U$140,'Oprávnené výdavky'!$D$30:$D$140,A34,'Oprávnené výdavky'!$E$30:$E$140,"ostatné regióny",'Oprávnené výdavky'!$G$30:$G$140,"výstup mimo prílohy I. ZFEU - Bratislavský kraj",'Oprávnené výdavky'!$F$30:$F$140,"4.2"))</f>
        <v>0</v>
      </c>
      <c r="O34" s="70"/>
      <c r="P34" s="64"/>
      <c r="Q34" s="64"/>
      <c r="R34" s="64"/>
      <c r="S34" s="120"/>
      <c r="T34" s="66" t="str">
        <f t="shared" si="7"/>
        <v/>
      </c>
      <c r="U34" s="59" t="str">
        <f t="shared" si="8"/>
        <v/>
      </c>
      <c r="V34" s="59" t="str">
        <f t="shared" si="9"/>
        <v/>
      </c>
      <c r="W34" s="59" t="str">
        <f t="shared" si="10"/>
        <v/>
      </c>
      <c r="X34" s="67" t="str">
        <f t="shared" si="11"/>
        <v/>
      </c>
      <c r="Y34" s="71" t="str">
        <f t="shared" si="12"/>
        <v/>
      </c>
      <c r="Z34" s="60" t="str">
        <f t="shared" si="13"/>
        <v/>
      </c>
      <c r="AA34" s="60" t="str">
        <f t="shared" si="14"/>
        <v/>
      </c>
      <c r="AB34" s="60" t="str">
        <f t="shared" si="15"/>
        <v/>
      </c>
      <c r="AC34" s="118" t="str">
        <f t="shared" si="16"/>
        <v/>
      </c>
      <c r="AD34" s="167">
        <f>IF(A34="",0,SUMIFS('Oprávnené výdavky'!$U$30:$U$140,'Oprávnené výdavky'!$D$30:$D$140,A34,'Oprávnené výdavky'!$F$30:$F$140,"16.4",'Oprávnené výdavky'!$E$30:$E$140,"menej rozvinuté regióny",'Oprávnené výdavky'!$G$30:$G$140,"výstup na prílohe I. ZFEU menej rozvinuté regióny"))</f>
        <v>0</v>
      </c>
      <c r="AE34" s="162">
        <f>IF(A34="",0,SUMIFS('Oprávnené výdavky'!$U$30:$U$140,'Oprávnené výdavky'!$D$30:$D$140,A34,'Oprávnené výdavky'!$F$30:$F$140,"16.4",'Oprávnené výdavky'!$E$30:$E$140,"ostatné regióny",'Oprávnené výdavky'!$G$30:$G$140,"výstup na prílohe I. ZFEU ostatné regióny (Bratislavský kraj)"))</f>
        <v>0</v>
      </c>
      <c r="AF34" s="162">
        <f>IF(A34="",0,SUMIFS('Oprávnené výdavky'!$U$30:$U$140,'Oprávnené výdavky'!$D$30:$D$140,A34,'Oprávnené výdavky'!$F$30:$F$140,"16.4",'Oprávnené výdavky'!$E$30:$E$140,"menej rozvinuté regióny",'Oprávnené výdavky'!$G$30:$G$140,"výstup mimo prílohy I. ZFEU - TN, NR, TT kraj"))+SUMIFS('Oprávnené výdavky'!$U$30:$U$140,'Oprávnené výdavky'!$D$30:$D$140,A34,'Oprávnené výdavky'!$F$30:$F$140,"16.4",'Oprávnené výdavky'!$E$30:$E$140,"menej rozvinuté regióny",'Oprávnené výdavky'!$G$30:$G$140,"výstup mimo prílohy I. ZFEU - PO, KE, BB, ZA kraj")</f>
        <v>0</v>
      </c>
      <c r="AG34" s="168">
        <f>IF(A34="",0,SUMIFS('Oprávnené výdavky'!$U$30:$U$140,'Oprávnené výdavky'!$D$30:$D$140,A34,'Oprávnené výdavky'!$F$30:$F$140,"16.4",'Oprávnené výdavky'!$E$30:$E$140,"ostatné regióny",'Oprávnené výdavky'!$G$30:$G$140,"výstup mimo prílohy I. ZFEU - Bratislavský kraj"))</f>
        <v>0</v>
      </c>
      <c r="AH34" s="222"/>
      <c r="AI34" s="164"/>
      <c r="AJ34" s="164"/>
      <c r="AK34" s="174"/>
      <c r="AL34" s="210" t="str">
        <f t="shared" si="17"/>
        <v/>
      </c>
      <c r="AM34" s="162" t="str">
        <f t="shared" si="18"/>
        <v/>
      </c>
      <c r="AN34" s="162" t="str">
        <f t="shared" si="19"/>
        <v/>
      </c>
      <c r="AO34" s="230" t="str">
        <f t="shared" si="20"/>
        <v/>
      </c>
      <c r="AP34" s="180" t="str">
        <f t="shared" si="21"/>
        <v/>
      </c>
      <c r="AQ34" s="53" t="str">
        <f t="shared" si="22"/>
        <v/>
      </c>
      <c r="AR34" s="53" t="str">
        <f t="shared" si="23"/>
        <v/>
      </c>
      <c r="AS34" s="238" t="str">
        <f t="shared" si="24"/>
        <v/>
      </c>
      <c r="AT34" s="232">
        <f t="shared" si="25"/>
        <v>0</v>
      </c>
      <c r="AV34" s="157" t="str">
        <f t="shared" si="26"/>
        <v/>
      </c>
      <c r="AW34" s="157" t="str">
        <f t="shared" si="27"/>
        <v/>
      </c>
      <c r="AX34" s="157" t="str">
        <f t="shared" si="28"/>
        <v/>
      </c>
      <c r="AY34" s="157" t="str">
        <f t="shared" si="29"/>
        <v/>
      </c>
      <c r="AZ34" s="157" t="str">
        <f t="shared" si="30"/>
        <v/>
      </c>
      <c r="BA34" s="157" t="str">
        <f t="shared" si="31"/>
        <v/>
      </c>
      <c r="BB34" s="157" t="str">
        <f t="shared" si="32"/>
        <v/>
      </c>
      <c r="BC34" s="157" t="str">
        <f t="shared" si="33"/>
        <v/>
      </c>
      <c r="BD34" s="157" t="str">
        <f t="shared" si="34"/>
        <v/>
      </c>
      <c r="BE34" s="157" t="str">
        <f t="shared" si="35"/>
        <v/>
      </c>
      <c r="BF34" s="157"/>
      <c r="BI34" s="117">
        <f t="shared" si="36"/>
        <v>0</v>
      </c>
      <c r="BJ34" s="117">
        <f t="shared" si="37"/>
        <v>0</v>
      </c>
      <c r="BK34" s="117">
        <f t="shared" si="38"/>
        <v>0</v>
      </c>
      <c r="BL34" s="117">
        <f t="shared" si="39"/>
        <v>0</v>
      </c>
      <c r="BM34" s="117">
        <f t="shared" si="40"/>
        <v>0</v>
      </c>
      <c r="BN34" s="117">
        <f t="shared" si="41"/>
        <v>0</v>
      </c>
      <c r="BO34" s="117">
        <f t="shared" si="42"/>
        <v>0</v>
      </c>
      <c r="BP34" s="117">
        <f t="shared" si="43"/>
        <v>0</v>
      </c>
      <c r="BQ34" s="117">
        <f t="shared" si="44"/>
        <v>0</v>
      </c>
      <c r="BR34" s="117">
        <f t="shared" si="45"/>
        <v>0</v>
      </c>
      <c r="BS34" s="117">
        <f t="shared" si="46"/>
        <v>0</v>
      </c>
      <c r="BT34" s="117">
        <f t="shared" si="47"/>
        <v>0</v>
      </c>
      <c r="BU34" s="117">
        <f t="shared" si="48"/>
        <v>0</v>
      </c>
      <c r="BV34" s="117">
        <f t="shared" si="49"/>
        <v>0</v>
      </c>
      <c r="BW34" s="203">
        <f t="shared" si="50"/>
        <v>0</v>
      </c>
      <c r="BX34" s="203">
        <f t="shared" si="51"/>
        <v>0</v>
      </c>
      <c r="BY34" s="203">
        <f t="shared" si="52"/>
        <v>0</v>
      </c>
      <c r="BZ34" s="203">
        <f t="shared" si="53"/>
        <v>0</v>
      </c>
      <c r="CA34" s="203">
        <f t="shared" si="54"/>
        <v>0</v>
      </c>
      <c r="CB34" s="203">
        <f t="shared" si="55"/>
        <v>0</v>
      </c>
      <c r="CC34" s="203">
        <f t="shared" si="56"/>
        <v>0</v>
      </c>
      <c r="CD34" s="203">
        <f t="shared" si="57"/>
        <v>0</v>
      </c>
      <c r="CE34" s="1" t="str">
        <f t="shared" si="58"/>
        <v/>
      </c>
      <c r="CF34" s="272">
        <f t="shared" si="59"/>
        <v>0</v>
      </c>
    </row>
    <row r="35" spans="1:84" ht="15" customHeight="1" x14ac:dyDescent="0.2">
      <c r="A35" s="220" t="str">
        <f>IF('zoznam partnerov'!C35&lt;&gt;"",TRANSPOSE('zoznam partnerov'!C35),"")</f>
        <v/>
      </c>
      <c r="B35" s="170">
        <f>IF(A35="",0,SUMIFS('Oprávnené výdavky'!$U$30:$U$140,'Oprávnené výdavky'!$D$30:$D$140,A35,'Oprávnené výdavky'!$F$30:$F$140,"4.1",'Oprávnené výdavky'!$E$30:$E$140,"menej rozvinuté regióny"))</f>
        <v>0</v>
      </c>
      <c r="C35" s="170">
        <f>IF(A35="",0,SUMIFS('Oprávnené výdavky'!$U$30:$U$140,'Oprávnené výdavky'!$D$30:$D$140,A35,'Oprávnené výdavky'!$F$30:$F$140,"4.1",'Oprávnené výdavky'!$E$30:$E$140,"ostatné regióny"))</f>
        <v>0</v>
      </c>
      <c r="D35" s="115"/>
      <c r="E35" s="115"/>
      <c r="F35" s="108" t="str">
        <f t="shared" si="3"/>
        <v/>
      </c>
      <c r="G35" s="108" t="str">
        <f t="shared" si="4"/>
        <v/>
      </c>
      <c r="H35" s="116" t="str">
        <f t="shared" si="5"/>
        <v/>
      </c>
      <c r="I35" s="116" t="str">
        <f t="shared" si="6"/>
        <v/>
      </c>
      <c r="J35" s="165">
        <f>IF(A35="",0,SUMIFS('Oprávnené výdavky'!$U$30:$U$140,'Oprávnené výdavky'!$D$30:$D$140,A35,'Oprávnené výdavky'!$E$30:$E$140,"menej rozvinuté regióny",'Oprávnené výdavky'!$G$30:$G$140,"výstup na prílohe I. ZFEU menej rozvinuté regióny",'Oprávnené výdavky'!$F$30:$F$140,"4.2"))</f>
        <v>0</v>
      </c>
      <c r="K35" s="163">
        <f>IF(A35="",0,SUMIFS('Oprávnené výdavky'!$U$30:$U$140,'Oprávnené výdavky'!$D$30:$D$140,A35,'Oprávnené výdavky'!$E$30:$E$140,"ostatné regióny",'Oprávnené výdavky'!$G$30:$G$140,"výstup na prílohe I. ZFEU ostatné regióny (Bratislavský kraj)",'Oprávnené výdavky'!$F$30:$F$140,"4.2"))</f>
        <v>0</v>
      </c>
      <c r="L35" s="163">
        <f>IF(A35="",0,SUMIFS('Oprávnené výdavky'!$U$30:$U$140,'Oprávnené výdavky'!$D$30:$D$140,A35,'Oprávnené výdavky'!$E$30:$E$140,"menej rozvinuté regióny",'Oprávnené výdavky'!$G$30:$G$140,"výstup mimo prílohy I. ZFEU - PO, KE, BB, ZA kraj",'Oprávnené výdavky'!$F$30:$F$140,"4.2"))</f>
        <v>0</v>
      </c>
      <c r="M35" s="163">
        <f>IF(A35="",0,SUMIFS('Oprávnené výdavky'!$U$30:$U$140,'Oprávnené výdavky'!$D$30:$D$140,A35,'Oprávnené výdavky'!$E$30:$E$140,"menej rozvinuté regióny",'Oprávnené výdavky'!$G$30:$G$140,"výstup mimo prílohy I. ZFEU - TN, NR, TT kraj",'Oprávnené výdavky'!$F$30:$F$140,"4.2"))</f>
        <v>0</v>
      </c>
      <c r="N35" s="166">
        <f>IF(A35="",0,SUMIFS('Oprávnené výdavky'!$U$30:$U$140,'Oprávnené výdavky'!$D$30:$D$140,A35,'Oprávnené výdavky'!$E$30:$E$140,"ostatné regióny",'Oprávnené výdavky'!$G$30:$G$140,"výstup mimo prílohy I. ZFEU - Bratislavský kraj",'Oprávnené výdavky'!$F$30:$F$140,"4.2"))</f>
        <v>0</v>
      </c>
      <c r="O35" s="70"/>
      <c r="P35" s="64"/>
      <c r="Q35" s="64"/>
      <c r="R35" s="64"/>
      <c r="S35" s="120"/>
      <c r="T35" s="66" t="str">
        <f t="shared" si="7"/>
        <v/>
      </c>
      <c r="U35" s="59" t="str">
        <f t="shared" si="8"/>
        <v/>
      </c>
      <c r="V35" s="59" t="str">
        <f t="shared" si="9"/>
        <v/>
      </c>
      <c r="W35" s="59" t="str">
        <f t="shared" si="10"/>
        <v/>
      </c>
      <c r="X35" s="67" t="str">
        <f t="shared" si="11"/>
        <v/>
      </c>
      <c r="Y35" s="71" t="str">
        <f t="shared" si="12"/>
        <v/>
      </c>
      <c r="Z35" s="60" t="str">
        <f t="shared" si="13"/>
        <v/>
      </c>
      <c r="AA35" s="60" t="str">
        <f t="shared" si="14"/>
        <v/>
      </c>
      <c r="AB35" s="60" t="str">
        <f t="shared" si="15"/>
        <v/>
      </c>
      <c r="AC35" s="118" t="str">
        <f t="shared" si="16"/>
        <v/>
      </c>
      <c r="AD35" s="167">
        <f>IF(A35="",0,SUMIFS('Oprávnené výdavky'!$U$30:$U$140,'Oprávnené výdavky'!$D$30:$D$140,A35,'Oprávnené výdavky'!$F$30:$F$140,"16.4",'Oprávnené výdavky'!$E$30:$E$140,"menej rozvinuté regióny",'Oprávnené výdavky'!$G$30:$G$140,"výstup na prílohe I. ZFEU menej rozvinuté regióny"))</f>
        <v>0</v>
      </c>
      <c r="AE35" s="162">
        <f>IF(A35="",0,SUMIFS('Oprávnené výdavky'!$U$30:$U$140,'Oprávnené výdavky'!$D$30:$D$140,A35,'Oprávnené výdavky'!$F$30:$F$140,"16.4",'Oprávnené výdavky'!$E$30:$E$140,"ostatné regióny",'Oprávnené výdavky'!$G$30:$G$140,"výstup na prílohe I. ZFEU ostatné regióny (Bratislavský kraj)"))</f>
        <v>0</v>
      </c>
      <c r="AF35" s="162">
        <f>IF(A35="",0,SUMIFS('Oprávnené výdavky'!$U$30:$U$140,'Oprávnené výdavky'!$D$30:$D$140,A35,'Oprávnené výdavky'!$F$30:$F$140,"16.4",'Oprávnené výdavky'!$E$30:$E$140,"menej rozvinuté regióny",'Oprávnené výdavky'!$G$30:$G$140,"výstup mimo prílohy I. ZFEU - TN, NR, TT kraj"))+SUMIFS('Oprávnené výdavky'!$U$30:$U$140,'Oprávnené výdavky'!$D$30:$D$140,A35,'Oprávnené výdavky'!$F$30:$F$140,"16.4",'Oprávnené výdavky'!$E$30:$E$140,"menej rozvinuté regióny",'Oprávnené výdavky'!$G$30:$G$140,"výstup mimo prílohy I. ZFEU - PO, KE, BB, ZA kraj")</f>
        <v>0</v>
      </c>
      <c r="AG35" s="168">
        <f>IF(A35="",0,SUMIFS('Oprávnené výdavky'!$U$30:$U$140,'Oprávnené výdavky'!$D$30:$D$140,A35,'Oprávnené výdavky'!$F$30:$F$140,"16.4",'Oprávnené výdavky'!$E$30:$E$140,"ostatné regióny",'Oprávnené výdavky'!$G$30:$G$140,"výstup mimo prílohy I. ZFEU - Bratislavský kraj"))</f>
        <v>0</v>
      </c>
      <c r="AH35" s="222"/>
      <c r="AI35" s="164"/>
      <c r="AJ35" s="164"/>
      <c r="AK35" s="174"/>
      <c r="AL35" s="210" t="str">
        <f t="shared" si="17"/>
        <v/>
      </c>
      <c r="AM35" s="162" t="str">
        <f t="shared" si="18"/>
        <v/>
      </c>
      <c r="AN35" s="162" t="str">
        <f t="shared" si="19"/>
        <v/>
      </c>
      <c r="AO35" s="230" t="str">
        <f t="shared" si="20"/>
        <v/>
      </c>
      <c r="AP35" s="180" t="str">
        <f t="shared" si="21"/>
        <v/>
      </c>
      <c r="AQ35" s="53" t="str">
        <f t="shared" si="22"/>
        <v/>
      </c>
      <c r="AR35" s="53" t="str">
        <f t="shared" si="23"/>
        <v/>
      </c>
      <c r="AS35" s="238" t="str">
        <f t="shared" si="24"/>
        <v/>
      </c>
      <c r="AT35" s="232">
        <f t="shared" si="25"/>
        <v>0</v>
      </c>
      <c r="AV35" s="157" t="str">
        <f t="shared" si="26"/>
        <v/>
      </c>
      <c r="AW35" s="157" t="str">
        <f t="shared" si="27"/>
        <v/>
      </c>
      <c r="AX35" s="157" t="str">
        <f t="shared" si="28"/>
        <v/>
      </c>
      <c r="AY35" s="157" t="str">
        <f t="shared" si="29"/>
        <v/>
      </c>
      <c r="AZ35" s="157" t="str">
        <f t="shared" si="30"/>
        <v/>
      </c>
      <c r="BA35" s="157" t="str">
        <f t="shared" si="31"/>
        <v/>
      </c>
      <c r="BB35" s="157" t="str">
        <f t="shared" si="32"/>
        <v/>
      </c>
      <c r="BC35" s="157" t="str">
        <f t="shared" si="33"/>
        <v/>
      </c>
      <c r="BD35" s="157" t="str">
        <f t="shared" si="34"/>
        <v/>
      </c>
      <c r="BE35" s="157" t="str">
        <f t="shared" si="35"/>
        <v/>
      </c>
      <c r="BF35" s="157"/>
      <c r="BI35" s="117">
        <f t="shared" si="36"/>
        <v>0</v>
      </c>
      <c r="BJ35" s="117">
        <f t="shared" si="37"/>
        <v>0</v>
      </c>
      <c r="BK35" s="117">
        <f t="shared" si="38"/>
        <v>0</v>
      </c>
      <c r="BL35" s="117">
        <f t="shared" si="39"/>
        <v>0</v>
      </c>
      <c r="BM35" s="117">
        <f t="shared" si="40"/>
        <v>0</v>
      </c>
      <c r="BN35" s="117">
        <f t="shared" si="41"/>
        <v>0</v>
      </c>
      <c r="BO35" s="117">
        <f t="shared" si="42"/>
        <v>0</v>
      </c>
      <c r="BP35" s="117">
        <f t="shared" si="43"/>
        <v>0</v>
      </c>
      <c r="BQ35" s="117">
        <f t="shared" si="44"/>
        <v>0</v>
      </c>
      <c r="BR35" s="117">
        <f t="shared" si="45"/>
        <v>0</v>
      </c>
      <c r="BS35" s="117">
        <f t="shared" si="46"/>
        <v>0</v>
      </c>
      <c r="BT35" s="117">
        <f t="shared" si="47"/>
        <v>0</v>
      </c>
      <c r="BU35" s="117">
        <f t="shared" si="48"/>
        <v>0</v>
      </c>
      <c r="BV35" s="117">
        <f t="shared" si="49"/>
        <v>0</v>
      </c>
      <c r="BW35" s="203">
        <f t="shared" si="50"/>
        <v>0</v>
      </c>
      <c r="BX35" s="203">
        <f t="shared" si="51"/>
        <v>0</v>
      </c>
      <c r="BY35" s="203">
        <f t="shared" si="52"/>
        <v>0</v>
      </c>
      <c r="BZ35" s="203">
        <f t="shared" si="53"/>
        <v>0</v>
      </c>
      <c r="CA35" s="203">
        <f t="shared" si="54"/>
        <v>0</v>
      </c>
      <c r="CB35" s="203">
        <f t="shared" si="55"/>
        <v>0</v>
      </c>
      <c r="CC35" s="203">
        <f t="shared" si="56"/>
        <v>0</v>
      </c>
      <c r="CD35" s="203">
        <f t="shared" si="57"/>
        <v>0</v>
      </c>
      <c r="CE35" s="1" t="str">
        <f t="shared" si="58"/>
        <v/>
      </c>
      <c r="CF35" s="272">
        <f t="shared" si="59"/>
        <v>0</v>
      </c>
    </row>
    <row r="36" spans="1:84" ht="15" customHeight="1" x14ac:dyDescent="0.2">
      <c r="A36" s="220" t="str">
        <f>IF('zoznam partnerov'!C36&lt;&gt;"",TRANSPOSE('zoznam partnerov'!C36),"")</f>
        <v/>
      </c>
      <c r="B36" s="170">
        <f>IF(A36="",0,SUMIFS('Oprávnené výdavky'!$U$30:$U$140,'Oprávnené výdavky'!$D$30:$D$140,A36,'Oprávnené výdavky'!$F$30:$F$140,"4.1",'Oprávnené výdavky'!$E$30:$E$140,"menej rozvinuté regióny"))</f>
        <v>0</v>
      </c>
      <c r="C36" s="170">
        <f>IF(A36="",0,SUMIFS('Oprávnené výdavky'!$U$30:$U$140,'Oprávnené výdavky'!$D$30:$D$140,A36,'Oprávnené výdavky'!$F$30:$F$140,"4.1",'Oprávnené výdavky'!$E$30:$E$140,"ostatné regióny"))</f>
        <v>0</v>
      </c>
      <c r="D36" s="115"/>
      <c r="E36" s="115"/>
      <c r="F36" s="108" t="str">
        <f t="shared" si="3"/>
        <v/>
      </c>
      <c r="G36" s="108" t="str">
        <f t="shared" si="4"/>
        <v/>
      </c>
      <c r="H36" s="116" t="str">
        <f t="shared" si="5"/>
        <v/>
      </c>
      <c r="I36" s="116" t="str">
        <f t="shared" si="6"/>
        <v/>
      </c>
      <c r="J36" s="165">
        <f>IF(A36="",0,SUMIFS('Oprávnené výdavky'!$U$30:$U$140,'Oprávnené výdavky'!$D$30:$D$140,A36,'Oprávnené výdavky'!$E$30:$E$140,"menej rozvinuté regióny",'Oprávnené výdavky'!$G$30:$G$140,"výstup na prílohe I. ZFEU menej rozvinuté regióny",'Oprávnené výdavky'!$F$30:$F$140,"4.2"))</f>
        <v>0</v>
      </c>
      <c r="K36" s="163">
        <f>IF(A36="",0,SUMIFS('Oprávnené výdavky'!$U$30:$U$140,'Oprávnené výdavky'!$D$30:$D$140,A36,'Oprávnené výdavky'!$E$30:$E$140,"ostatné regióny",'Oprávnené výdavky'!$G$30:$G$140,"výstup na prílohe I. ZFEU ostatné regióny (Bratislavský kraj)",'Oprávnené výdavky'!$F$30:$F$140,"4.2"))</f>
        <v>0</v>
      </c>
      <c r="L36" s="163">
        <f>IF(A36="",0,SUMIFS('Oprávnené výdavky'!$U$30:$U$140,'Oprávnené výdavky'!$D$30:$D$140,A36,'Oprávnené výdavky'!$E$30:$E$140,"menej rozvinuté regióny",'Oprávnené výdavky'!$G$30:$G$140,"výstup mimo prílohy I. ZFEU - PO, KE, BB, ZA kraj",'Oprávnené výdavky'!$F$30:$F$140,"4.2"))</f>
        <v>0</v>
      </c>
      <c r="M36" s="163">
        <f>IF(A36="",0,SUMIFS('Oprávnené výdavky'!$U$30:$U$140,'Oprávnené výdavky'!$D$30:$D$140,A36,'Oprávnené výdavky'!$E$30:$E$140,"menej rozvinuté regióny",'Oprávnené výdavky'!$G$30:$G$140,"výstup mimo prílohy I. ZFEU - TN, NR, TT kraj",'Oprávnené výdavky'!$F$30:$F$140,"4.2"))</f>
        <v>0</v>
      </c>
      <c r="N36" s="166">
        <f>IF(A36="",0,SUMIFS('Oprávnené výdavky'!$U$30:$U$140,'Oprávnené výdavky'!$D$30:$D$140,A36,'Oprávnené výdavky'!$E$30:$E$140,"ostatné regióny",'Oprávnené výdavky'!$G$30:$G$140,"výstup mimo prílohy I. ZFEU - Bratislavský kraj",'Oprávnené výdavky'!$F$30:$F$140,"4.2"))</f>
        <v>0</v>
      </c>
      <c r="O36" s="70"/>
      <c r="P36" s="64"/>
      <c r="Q36" s="64"/>
      <c r="R36" s="64"/>
      <c r="S36" s="120"/>
      <c r="T36" s="66" t="str">
        <f t="shared" si="7"/>
        <v/>
      </c>
      <c r="U36" s="59" t="str">
        <f t="shared" si="8"/>
        <v/>
      </c>
      <c r="V36" s="59" t="str">
        <f t="shared" si="9"/>
        <v/>
      </c>
      <c r="W36" s="59" t="str">
        <f t="shared" si="10"/>
        <v/>
      </c>
      <c r="X36" s="67" t="str">
        <f t="shared" si="11"/>
        <v/>
      </c>
      <c r="Y36" s="71" t="str">
        <f t="shared" si="12"/>
        <v/>
      </c>
      <c r="Z36" s="60" t="str">
        <f t="shared" si="13"/>
        <v/>
      </c>
      <c r="AA36" s="60" t="str">
        <f t="shared" si="14"/>
        <v/>
      </c>
      <c r="AB36" s="60" t="str">
        <f t="shared" si="15"/>
        <v/>
      </c>
      <c r="AC36" s="118" t="str">
        <f t="shared" si="16"/>
        <v/>
      </c>
      <c r="AD36" s="167">
        <f>IF(A36="",0,SUMIFS('Oprávnené výdavky'!$U$30:$U$140,'Oprávnené výdavky'!$D$30:$D$140,A36,'Oprávnené výdavky'!$F$30:$F$140,"16.4",'Oprávnené výdavky'!$E$30:$E$140,"menej rozvinuté regióny",'Oprávnené výdavky'!$G$30:$G$140,"výstup na prílohe I. ZFEU menej rozvinuté regióny"))</f>
        <v>0</v>
      </c>
      <c r="AE36" s="162">
        <f>IF(A36="",0,SUMIFS('Oprávnené výdavky'!$U$30:$U$140,'Oprávnené výdavky'!$D$30:$D$140,A36,'Oprávnené výdavky'!$F$30:$F$140,"16.4",'Oprávnené výdavky'!$E$30:$E$140,"ostatné regióny",'Oprávnené výdavky'!$G$30:$G$140,"výstup na prílohe I. ZFEU ostatné regióny (Bratislavský kraj)"))</f>
        <v>0</v>
      </c>
      <c r="AF36" s="162">
        <f>IF(A36="",0,SUMIFS('Oprávnené výdavky'!$U$30:$U$140,'Oprávnené výdavky'!$D$30:$D$140,A36,'Oprávnené výdavky'!$F$30:$F$140,"16.4",'Oprávnené výdavky'!$E$30:$E$140,"menej rozvinuté regióny",'Oprávnené výdavky'!$G$30:$G$140,"výstup mimo prílohy I. ZFEU - TN, NR, TT kraj"))+SUMIFS('Oprávnené výdavky'!$U$30:$U$140,'Oprávnené výdavky'!$D$30:$D$140,A36,'Oprávnené výdavky'!$F$30:$F$140,"16.4",'Oprávnené výdavky'!$E$30:$E$140,"menej rozvinuté regióny",'Oprávnené výdavky'!$G$30:$G$140,"výstup mimo prílohy I. ZFEU - PO, KE, BB, ZA kraj")</f>
        <v>0</v>
      </c>
      <c r="AG36" s="168">
        <f>IF(A36="",0,SUMIFS('Oprávnené výdavky'!$U$30:$U$140,'Oprávnené výdavky'!$D$30:$D$140,A36,'Oprávnené výdavky'!$F$30:$F$140,"16.4",'Oprávnené výdavky'!$E$30:$E$140,"ostatné regióny",'Oprávnené výdavky'!$G$30:$G$140,"výstup mimo prílohy I. ZFEU - Bratislavský kraj"))</f>
        <v>0</v>
      </c>
      <c r="AH36" s="222"/>
      <c r="AI36" s="164"/>
      <c r="AJ36" s="164"/>
      <c r="AK36" s="174"/>
      <c r="AL36" s="210" t="str">
        <f t="shared" si="17"/>
        <v/>
      </c>
      <c r="AM36" s="162" t="str">
        <f t="shared" si="18"/>
        <v/>
      </c>
      <c r="AN36" s="162" t="str">
        <f t="shared" si="19"/>
        <v/>
      </c>
      <c r="AO36" s="230" t="str">
        <f t="shared" si="20"/>
        <v/>
      </c>
      <c r="AP36" s="180" t="str">
        <f t="shared" si="21"/>
        <v/>
      </c>
      <c r="AQ36" s="53" t="str">
        <f t="shared" si="22"/>
        <v/>
      </c>
      <c r="AR36" s="53" t="str">
        <f t="shared" si="23"/>
        <v/>
      </c>
      <c r="AS36" s="238" t="str">
        <f t="shared" si="24"/>
        <v/>
      </c>
      <c r="AT36" s="232">
        <f t="shared" si="25"/>
        <v>0</v>
      </c>
      <c r="AV36" s="157" t="str">
        <f t="shared" si="26"/>
        <v/>
      </c>
      <c r="AW36" s="157" t="str">
        <f t="shared" si="27"/>
        <v/>
      </c>
      <c r="AX36" s="157" t="str">
        <f t="shared" si="28"/>
        <v/>
      </c>
      <c r="AY36" s="157" t="str">
        <f t="shared" si="29"/>
        <v/>
      </c>
      <c r="AZ36" s="157" t="str">
        <f t="shared" si="30"/>
        <v/>
      </c>
      <c r="BA36" s="157" t="str">
        <f t="shared" si="31"/>
        <v/>
      </c>
      <c r="BB36" s="157" t="str">
        <f t="shared" si="32"/>
        <v/>
      </c>
      <c r="BC36" s="157" t="str">
        <f t="shared" si="33"/>
        <v/>
      </c>
      <c r="BD36" s="157" t="str">
        <f t="shared" si="34"/>
        <v/>
      </c>
      <c r="BE36" s="157" t="str">
        <f t="shared" si="35"/>
        <v/>
      </c>
      <c r="BF36" s="157"/>
      <c r="BI36" s="117">
        <f t="shared" si="36"/>
        <v>0</v>
      </c>
      <c r="BJ36" s="117">
        <f t="shared" si="37"/>
        <v>0</v>
      </c>
      <c r="BK36" s="117">
        <f t="shared" si="38"/>
        <v>0</v>
      </c>
      <c r="BL36" s="117">
        <f t="shared" si="39"/>
        <v>0</v>
      </c>
      <c r="BM36" s="117">
        <f t="shared" si="40"/>
        <v>0</v>
      </c>
      <c r="BN36" s="117">
        <f t="shared" si="41"/>
        <v>0</v>
      </c>
      <c r="BO36" s="117">
        <f t="shared" si="42"/>
        <v>0</v>
      </c>
      <c r="BP36" s="117">
        <f t="shared" si="43"/>
        <v>0</v>
      </c>
      <c r="BQ36" s="117">
        <f t="shared" si="44"/>
        <v>0</v>
      </c>
      <c r="BR36" s="117">
        <f t="shared" si="45"/>
        <v>0</v>
      </c>
      <c r="BS36" s="117">
        <f t="shared" si="46"/>
        <v>0</v>
      </c>
      <c r="BT36" s="117">
        <f t="shared" si="47"/>
        <v>0</v>
      </c>
      <c r="BU36" s="117">
        <f t="shared" si="48"/>
        <v>0</v>
      </c>
      <c r="BV36" s="117">
        <f t="shared" si="49"/>
        <v>0</v>
      </c>
      <c r="BW36" s="203">
        <f t="shared" si="50"/>
        <v>0</v>
      </c>
      <c r="BX36" s="203">
        <f t="shared" si="51"/>
        <v>0</v>
      </c>
      <c r="BY36" s="203">
        <f t="shared" si="52"/>
        <v>0</v>
      </c>
      <c r="BZ36" s="203">
        <f t="shared" si="53"/>
        <v>0</v>
      </c>
      <c r="CA36" s="203">
        <f t="shared" si="54"/>
        <v>0</v>
      </c>
      <c r="CB36" s="203">
        <f t="shared" si="55"/>
        <v>0</v>
      </c>
      <c r="CC36" s="203">
        <f t="shared" si="56"/>
        <v>0</v>
      </c>
      <c r="CD36" s="203">
        <f t="shared" si="57"/>
        <v>0</v>
      </c>
      <c r="CE36" s="1" t="str">
        <f t="shared" si="58"/>
        <v/>
      </c>
      <c r="CF36" s="272">
        <f t="shared" si="59"/>
        <v>0</v>
      </c>
    </row>
    <row r="37" spans="1:84" ht="15" customHeight="1" x14ac:dyDescent="0.2">
      <c r="A37" s="220" t="str">
        <f>IF('zoznam partnerov'!C37&lt;&gt;"",TRANSPOSE('zoznam partnerov'!C37),"")</f>
        <v/>
      </c>
      <c r="B37" s="170">
        <f>IF(A37="",0,SUMIFS('Oprávnené výdavky'!$U$30:$U$140,'Oprávnené výdavky'!$D$30:$D$140,A37,'Oprávnené výdavky'!$F$30:$F$140,"4.1",'Oprávnené výdavky'!$E$30:$E$140,"menej rozvinuté regióny"))</f>
        <v>0</v>
      </c>
      <c r="C37" s="170">
        <f>IF(A37="",0,SUMIFS('Oprávnené výdavky'!$U$30:$U$140,'Oprávnené výdavky'!$D$30:$D$140,A37,'Oprávnené výdavky'!$F$30:$F$140,"4.1",'Oprávnené výdavky'!$E$30:$E$140,"ostatné regióny"))</f>
        <v>0</v>
      </c>
      <c r="D37" s="115"/>
      <c r="E37" s="115"/>
      <c r="F37" s="108" t="str">
        <f t="shared" si="3"/>
        <v/>
      </c>
      <c r="G37" s="108" t="str">
        <f t="shared" si="4"/>
        <v/>
      </c>
      <c r="H37" s="116" t="str">
        <f t="shared" si="5"/>
        <v/>
      </c>
      <c r="I37" s="116" t="str">
        <f t="shared" si="6"/>
        <v/>
      </c>
      <c r="J37" s="165">
        <f>IF(A37="",0,SUMIFS('Oprávnené výdavky'!$U$30:$U$140,'Oprávnené výdavky'!$D$30:$D$140,A37,'Oprávnené výdavky'!$E$30:$E$140,"menej rozvinuté regióny",'Oprávnené výdavky'!$G$30:$G$140,"výstup na prílohe I. ZFEU menej rozvinuté regióny",'Oprávnené výdavky'!$F$30:$F$140,"4.2"))</f>
        <v>0</v>
      </c>
      <c r="K37" s="163">
        <f>IF(A37="",0,SUMIFS('Oprávnené výdavky'!$U$30:$U$140,'Oprávnené výdavky'!$D$30:$D$140,A37,'Oprávnené výdavky'!$E$30:$E$140,"ostatné regióny",'Oprávnené výdavky'!$G$30:$G$140,"výstup na prílohe I. ZFEU ostatné regióny (Bratislavský kraj)",'Oprávnené výdavky'!$F$30:$F$140,"4.2"))</f>
        <v>0</v>
      </c>
      <c r="L37" s="163">
        <f>IF(A37="",0,SUMIFS('Oprávnené výdavky'!$U$30:$U$140,'Oprávnené výdavky'!$D$30:$D$140,A37,'Oprávnené výdavky'!$E$30:$E$140,"menej rozvinuté regióny",'Oprávnené výdavky'!$G$30:$G$140,"výstup mimo prílohy I. ZFEU - PO, KE, BB, ZA kraj",'Oprávnené výdavky'!$F$30:$F$140,"4.2"))</f>
        <v>0</v>
      </c>
      <c r="M37" s="163">
        <f>IF(A37="",0,SUMIFS('Oprávnené výdavky'!$U$30:$U$140,'Oprávnené výdavky'!$D$30:$D$140,A37,'Oprávnené výdavky'!$E$30:$E$140,"menej rozvinuté regióny",'Oprávnené výdavky'!$G$30:$G$140,"výstup mimo prílohy I. ZFEU - TN, NR, TT kraj",'Oprávnené výdavky'!$F$30:$F$140,"4.2"))</f>
        <v>0</v>
      </c>
      <c r="N37" s="166">
        <f>IF(A37="",0,SUMIFS('Oprávnené výdavky'!$U$30:$U$140,'Oprávnené výdavky'!$D$30:$D$140,A37,'Oprávnené výdavky'!$E$30:$E$140,"ostatné regióny",'Oprávnené výdavky'!$G$30:$G$140,"výstup mimo prílohy I. ZFEU - Bratislavský kraj",'Oprávnené výdavky'!$F$30:$F$140,"4.2"))</f>
        <v>0</v>
      </c>
      <c r="O37" s="70"/>
      <c r="P37" s="64"/>
      <c r="Q37" s="64"/>
      <c r="R37" s="64"/>
      <c r="S37" s="120"/>
      <c r="T37" s="66" t="str">
        <f t="shared" si="7"/>
        <v/>
      </c>
      <c r="U37" s="59" t="str">
        <f t="shared" si="8"/>
        <v/>
      </c>
      <c r="V37" s="59" t="str">
        <f t="shared" si="9"/>
        <v/>
      </c>
      <c r="W37" s="59" t="str">
        <f t="shared" si="10"/>
        <v/>
      </c>
      <c r="X37" s="67" t="str">
        <f t="shared" si="11"/>
        <v/>
      </c>
      <c r="Y37" s="71" t="str">
        <f t="shared" si="12"/>
        <v/>
      </c>
      <c r="Z37" s="60" t="str">
        <f t="shared" si="13"/>
        <v/>
      </c>
      <c r="AA37" s="60" t="str">
        <f t="shared" si="14"/>
        <v/>
      </c>
      <c r="AB37" s="60" t="str">
        <f t="shared" si="15"/>
        <v/>
      </c>
      <c r="AC37" s="118" t="str">
        <f t="shared" si="16"/>
        <v/>
      </c>
      <c r="AD37" s="167">
        <f>IF(A37="",0,SUMIFS('Oprávnené výdavky'!$U$30:$U$140,'Oprávnené výdavky'!$D$30:$D$140,A37,'Oprávnené výdavky'!$F$30:$F$140,"16.4",'Oprávnené výdavky'!$E$30:$E$140,"menej rozvinuté regióny",'Oprávnené výdavky'!$G$30:$G$140,"výstup na prílohe I. ZFEU menej rozvinuté regióny"))</f>
        <v>0</v>
      </c>
      <c r="AE37" s="162">
        <f>IF(A37="",0,SUMIFS('Oprávnené výdavky'!$U$30:$U$140,'Oprávnené výdavky'!$D$30:$D$140,A37,'Oprávnené výdavky'!$F$30:$F$140,"16.4",'Oprávnené výdavky'!$E$30:$E$140,"ostatné regióny",'Oprávnené výdavky'!$G$30:$G$140,"výstup na prílohe I. ZFEU ostatné regióny (Bratislavský kraj)"))</f>
        <v>0</v>
      </c>
      <c r="AF37" s="162">
        <f>IF(A37="",0,SUMIFS('Oprávnené výdavky'!$U$30:$U$140,'Oprávnené výdavky'!$D$30:$D$140,A37,'Oprávnené výdavky'!$F$30:$F$140,"16.4",'Oprávnené výdavky'!$E$30:$E$140,"menej rozvinuté regióny",'Oprávnené výdavky'!$G$30:$G$140,"výstup mimo prílohy I. ZFEU - TN, NR, TT kraj"))+SUMIFS('Oprávnené výdavky'!$U$30:$U$140,'Oprávnené výdavky'!$D$30:$D$140,A37,'Oprávnené výdavky'!$F$30:$F$140,"16.4",'Oprávnené výdavky'!$E$30:$E$140,"menej rozvinuté regióny",'Oprávnené výdavky'!$G$30:$G$140,"výstup mimo prílohy I. ZFEU - PO, KE, BB, ZA kraj")</f>
        <v>0</v>
      </c>
      <c r="AG37" s="168">
        <f>IF(A37="",0,SUMIFS('Oprávnené výdavky'!$U$30:$U$140,'Oprávnené výdavky'!$D$30:$D$140,A37,'Oprávnené výdavky'!$F$30:$F$140,"16.4",'Oprávnené výdavky'!$E$30:$E$140,"ostatné regióny",'Oprávnené výdavky'!$G$30:$G$140,"výstup mimo prílohy I. ZFEU - Bratislavský kraj"))</f>
        <v>0</v>
      </c>
      <c r="AH37" s="222"/>
      <c r="AI37" s="164"/>
      <c r="AJ37" s="164"/>
      <c r="AK37" s="174"/>
      <c r="AL37" s="210" t="str">
        <f t="shared" si="17"/>
        <v/>
      </c>
      <c r="AM37" s="162" t="str">
        <f t="shared" si="18"/>
        <v/>
      </c>
      <c r="AN37" s="162" t="str">
        <f t="shared" si="19"/>
        <v/>
      </c>
      <c r="AO37" s="230" t="str">
        <f t="shared" si="20"/>
        <v/>
      </c>
      <c r="AP37" s="180" t="str">
        <f t="shared" si="21"/>
        <v/>
      </c>
      <c r="AQ37" s="53" t="str">
        <f t="shared" si="22"/>
        <v/>
      </c>
      <c r="AR37" s="53" t="str">
        <f t="shared" si="23"/>
        <v/>
      </c>
      <c r="AS37" s="238" t="str">
        <f t="shared" si="24"/>
        <v/>
      </c>
      <c r="AT37" s="232">
        <f t="shared" si="25"/>
        <v>0</v>
      </c>
      <c r="AV37" s="157" t="str">
        <f t="shared" si="26"/>
        <v/>
      </c>
      <c r="AW37" s="157" t="str">
        <f t="shared" si="27"/>
        <v/>
      </c>
      <c r="AX37" s="157" t="str">
        <f t="shared" si="28"/>
        <v/>
      </c>
      <c r="AY37" s="157" t="str">
        <f t="shared" si="29"/>
        <v/>
      </c>
      <c r="AZ37" s="157" t="str">
        <f t="shared" si="30"/>
        <v/>
      </c>
      <c r="BA37" s="157" t="str">
        <f t="shared" si="31"/>
        <v/>
      </c>
      <c r="BB37" s="157" t="str">
        <f t="shared" si="32"/>
        <v/>
      </c>
      <c r="BC37" s="157" t="str">
        <f t="shared" si="33"/>
        <v/>
      </c>
      <c r="BD37" s="157" t="str">
        <f t="shared" si="34"/>
        <v/>
      </c>
      <c r="BE37" s="157" t="str">
        <f t="shared" si="35"/>
        <v/>
      </c>
      <c r="BF37" s="157"/>
      <c r="BI37" s="117">
        <f t="shared" si="36"/>
        <v>0</v>
      </c>
      <c r="BJ37" s="117">
        <f t="shared" si="37"/>
        <v>0</v>
      </c>
      <c r="BK37" s="117">
        <f t="shared" si="38"/>
        <v>0</v>
      </c>
      <c r="BL37" s="117">
        <f t="shared" si="39"/>
        <v>0</v>
      </c>
      <c r="BM37" s="117">
        <f t="shared" si="40"/>
        <v>0</v>
      </c>
      <c r="BN37" s="117">
        <f t="shared" si="41"/>
        <v>0</v>
      </c>
      <c r="BO37" s="117">
        <f t="shared" si="42"/>
        <v>0</v>
      </c>
      <c r="BP37" s="117">
        <f t="shared" si="43"/>
        <v>0</v>
      </c>
      <c r="BQ37" s="117">
        <f t="shared" si="44"/>
        <v>0</v>
      </c>
      <c r="BR37" s="117">
        <f t="shared" si="45"/>
        <v>0</v>
      </c>
      <c r="BS37" s="117">
        <f t="shared" si="46"/>
        <v>0</v>
      </c>
      <c r="BT37" s="117">
        <f t="shared" si="47"/>
        <v>0</v>
      </c>
      <c r="BU37" s="117">
        <f t="shared" si="48"/>
        <v>0</v>
      </c>
      <c r="BV37" s="117">
        <f t="shared" si="49"/>
        <v>0</v>
      </c>
      <c r="BW37" s="203">
        <f t="shared" si="50"/>
        <v>0</v>
      </c>
      <c r="BX37" s="203">
        <f t="shared" si="51"/>
        <v>0</v>
      </c>
      <c r="BY37" s="203">
        <f t="shared" si="52"/>
        <v>0</v>
      </c>
      <c r="BZ37" s="203">
        <f t="shared" si="53"/>
        <v>0</v>
      </c>
      <c r="CA37" s="203">
        <f t="shared" si="54"/>
        <v>0</v>
      </c>
      <c r="CB37" s="203">
        <f t="shared" si="55"/>
        <v>0</v>
      </c>
      <c r="CC37" s="203">
        <f t="shared" si="56"/>
        <v>0</v>
      </c>
      <c r="CD37" s="203">
        <f t="shared" si="57"/>
        <v>0</v>
      </c>
      <c r="CE37" s="1" t="str">
        <f t="shared" si="58"/>
        <v/>
      </c>
      <c r="CF37" s="272">
        <f t="shared" si="59"/>
        <v>0</v>
      </c>
    </row>
    <row r="38" spans="1:84" ht="15" customHeight="1" x14ac:dyDescent="0.2">
      <c r="A38" s="220" t="str">
        <f>IF('zoznam partnerov'!C38&lt;&gt;"",TRANSPOSE('zoznam partnerov'!C38),"")</f>
        <v/>
      </c>
      <c r="B38" s="170">
        <f>IF(A38="",0,SUMIFS('Oprávnené výdavky'!$U$30:$U$140,'Oprávnené výdavky'!$D$30:$D$140,A38,'Oprávnené výdavky'!$F$30:$F$140,"4.1",'Oprávnené výdavky'!$E$30:$E$140,"menej rozvinuté regióny"))</f>
        <v>0</v>
      </c>
      <c r="C38" s="170">
        <f>IF(A38="",0,SUMIFS('Oprávnené výdavky'!$U$30:$U$140,'Oprávnené výdavky'!$D$30:$D$140,A38,'Oprávnené výdavky'!$F$30:$F$140,"4.1",'Oprávnené výdavky'!$E$30:$E$140,"ostatné regióny"))</f>
        <v>0</v>
      </c>
      <c r="D38" s="115"/>
      <c r="E38" s="115"/>
      <c r="F38" s="108" t="str">
        <f t="shared" si="3"/>
        <v/>
      </c>
      <c r="G38" s="108" t="str">
        <f t="shared" si="4"/>
        <v/>
      </c>
      <c r="H38" s="116" t="str">
        <f t="shared" si="5"/>
        <v/>
      </c>
      <c r="I38" s="116" t="str">
        <f t="shared" si="6"/>
        <v/>
      </c>
      <c r="J38" s="165">
        <f>IF(A38="",0,SUMIFS('Oprávnené výdavky'!$U$30:$U$140,'Oprávnené výdavky'!$D$30:$D$140,A38,'Oprávnené výdavky'!$E$30:$E$140,"menej rozvinuté regióny",'Oprávnené výdavky'!$G$30:$G$140,"výstup na prílohe I. ZFEU menej rozvinuté regióny",'Oprávnené výdavky'!$F$30:$F$140,"4.2"))</f>
        <v>0</v>
      </c>
      <c r="K38" s="163">
        <f>IF(A38="",0,SUMIFS('Oprávnené výdavky'!$U$30:$U$140,'Oprávnené výdavky'!$D$30:$D$140,A38,'Oprávnené výdavky'!$E$30:$E$140,"ostatné regióny",'Oprávnené výdavky'!$G$30:$G$140,"výstup na prílohe I. ZFEU ostatné regióny (Bratislavský kraj)",'Oprávnené výdavky'!$F$30:$F$140,"4.2"))</f>
        <v>0</v>
      </c>
      <c r="L38" s="163">
        <f>IF(A38="",0,SUMIFS('Oprávnené výdavky'!$U$30:$U$140,'Oprávnené výdavky'!$D$30:$D$140,A38,'Oprávnené výdavky'!$E$30:$E$140,"menej rozvinuté regióny",'Oprávnené výdavky'!$G$30:$G$140,"výstup mimo prílohy I. ZFEU - PO, KE, BB, ZA kraj",'Oprávnené výdavky'!$F$30:$F$140,"4.2"))</f>
        <v>0</v>
      </c>
      <c r="M38" s="163">
        <f>IF(A38="",0,SUMIFS('Oprávnené výdavky'!$U$30:$U$140,'Oprávnené výdavky'!$D$30:$D$140,A38,'Oprávnené výdavky'!$E$30:$E$140,"menej rozvinuté regióny",'Oprávnené výdavky'!$G$30:$G$140,"výstup mimo prílohy I. ZFEU - TN, NR, TT kraj",'Oprávnené výdavky'!$F$30:$F$140,"4.2"))</f>
        <v>0</v>
      </c>
      <c r="N38" s="166">
        <f>IF(A38="",0,SUMIFS('Oprávnené výdavky'!$U$30:$U$140,'Oprávnené výdavky'!$D$30:$D$140,A38,'Oprávnené výdavky'!$E$30:$E$140,"ostatné regióny",'Oprávnené výdavky'!$G$30:$G$140,"výstup mimo prílohy I. ZFEU - Bratislavský kraj",'Oprávnené výdavky'!$F$30:$F$140,"4.2"))</f>
        <v>0</v>
      </c>
      <c r="O38" s="70"/>
      <c r="P38" s="64"/>
      <c r="Q38" s="64"/>
      <c r="R38" s="64"/>
      <c r="S38" s="120"/>
      <c r="T38" s="66" t="str">
        <f t="shared" si="7"/>
        <v/>
      </c>
      <c r="U38" s="59" t="str">
        <f t="shared" si="8"/>
        <v/>
      </c>
      <c r="V38" s="59" t="str">
        <f t="shared" si="9"/>
        <v/>
      </c>
      <c r="W38" s="59" t="str">
        <f t="shared" si="10"/>
        <v/>
      </c>
      <c r="X38" s="67" t="str">
        <f t="shared" si="11"/>
        <v/>
      </c>
      <c r="Y38" s="71" t="str">
        <f t="shared" si="12"/>
        <v/>
      </c>
      <c r="Z38" s="60" t="str">
        <f t="shared" si="13"/>
        <v/>
      </c>
      <c r="AA38" s="60" t="str">
        <f t="shared" si="14"/>
        <v/>
      </c>
      <c r="AB38" s="60" t="str">
        <f t="shared" si="15"/>
        <v/>
      </c>
      <c r="AC38" s="118" t="str">
        <f t="shared" si="16"/>
        <v/>
      </c>
      <c r="AD38" s="167">
        <f>IF(A38="",0,SUMIFS('Oprávnené výdavky'!$U$30:$U$140,'Oprávnené výdavky'!$D$30:$D$140,A38,'Oprávnené výdavky'!$F$30:$F$140,"16.4",'Oprávnené výdavky'!$E$30:$E$140,"menej rozvinuté regióny",'Oprávnené výdavky'!$G$30:$G$140,"výstup na prílohe I. ZFEU menej rozvinuté regióny"))</f>
        <v>0</v>
      </c>
      <c r="AE38" s="162">
        <f>IF(A38="",0,SUMIFS('Oprávnené výdavky'!$U$30:$U$140,'Oprávnené výdavky'!$D$30:$D$140,A38,'Oprávnené výdavky'!$F$30:$F$140,"16.4",'Oprávnené výdavky'!$E$30:$E$140,"ostatné regióny",'Oprávnené výdavky'!$G$30:$G$140,"výstup na prílohe I. ZFEU ostatné regióny (Bratislavský kraj)"))</f>
        <v>0</v>
      </c>
      <c r="AF38" s="162">
        <f>IF(A38="",0,SUMIFS('Oprávnené výdavky'!$U$30:$U$140,'Oprávnené výdavky'!$D$30:$D$140,A38,'Oprávnené výdavky'!$F$30:$F$140,"16.4",'Oprávnené výdavky'!$E$30:$E$140,"menej rozvinuté regióny",'Oprávnené výdavky'!$G$30:$G$140,"výstup mimo prílohy I. ZFEU - TN, NR, TT kraj"))+SUMIFS('Oprávnené výdavky'!$U$30:$U$140,'Oprávnené výdavky'!$D$30:$D$140,A38,'Oprávnené výdavky'!$F$30:$F$140,"16.4",'Oprávnené výdavky'!$E$30:$E$140,"menej rozvinuté regióny",'Oprávnené výdavky'!$G$30:$G$140,"výstup mimo prílohy I. ZFEU - PO, KE, BB, ZA kraj")</f>
        <v>0</v>
      </c>
      <c r="AG38" s="168">
        <f>IF(A38="",0,SUMIFS('Oprávnené výdavky'!$U$30:$U$140,'Oprávnené výdavky'!$D$30:$D$140,A38,'Oprávnené výdavky'!$F$30:$F$140,"16.4",'Oprávnené výdavky'!$E$30:$E$140,"ostatné regióny",'Oprávnené výdavky'!$G$30:$G$140,"výstup mimo prílohy I. ZFEU - Bratislavský kraj"))</f>
        <v>0</v>
      </c>
      <c r="AH38" s="222"/>
      <c r="AI38" s="164"/>
      <c r="AJ38" s="164"/>
      <c r="AK38" s="174"/>
      <c r="AL38" s="210" t="str">
        <f t="shared" si="17"/>
        <v/>
      </c>
      <c r="AM38" s="162" t="str">
        <f t="shared" si="18"/>
        <v/>
      </c>
      <c r="AN38" s="162" t="str">
        <f t="shared" si="19"/>
        <v/>
      </c>
      <c r="AO38" s="230" t="str">
        <f t="shared" si="20"/>
        <v/>
      </c>
      <c r="AP38" s="180" t="str">
        <f t="shared" si="21"/>
        <v/>
      </c>
      <c r="AQ38" s="53" t="str">
        <f t="shared" si="22"/>
        <v/>
      </c>
      <c r="AR38" s="53" t="str">
        <f t="shared" si="23"/>
        <v/>
      </c>
      <c r="AS38" s="238" t="str">
        <f t="shared" si="24"/>
        <v/>
      </c>
      <c r="AT38" s="232">
        <f t="shared" si="25"/>
        <v>0</v>
      </c>
      <c r="AV38" s="157" t="str">
        <f t="shared" si="26"/>
        <v/>
      </c>
      <c r="AW38" s="157" t="str">
        <f t="shared" si="27"/>
        <v/>
      </c>
      <c r="AX38" s="157" t="str">
        <f t="shared" si="28"/>
        <v/>
      </c>
      <c r="AY38" s="157" t="str">
        <f t="shared" si="29"/>
        <v/>
      </c>
      <c r="AZ38" s="157" t="str">
        <f t="shared" si="30"/>
        <v/>
      </c>
      <c r="BA38" s="157" t="str">
        <f t="shared" si="31"/>
        <v/>
      </c>
      <c r="BB38" s="157" t="str">
        <f t="shared" si="32"/>
        <v/>
      </c>
      <c r="BC38" s="157" t="str">
        <f t="shared" si="33"/>
        <v/>
      </c>
      <c r="BD38" s="157" t="str">
        <f t="shared" si="34"/>
        <v/>
      </c>
      <c r="BE38" s="157" t="str">
        <f t="shared" si="35"/>
        <v/>
      </c>
      <c r="BF38" s="157"/>
      <c r="BI38" s="117">
        <f t="shared" si="36"/>
        <v>0</v>
      </c>
      <c r="BJ38" s="117">
        <f t="shared" si="37"/>
        <v>0</v>
      </c>
      <c r="BK38" s="117">
        <f t="shared" si="38"/>
        <v>0</v>
      </c>
      <c r="BL38" s="117">
        <f t="shared" si="39"/>
        <v>0</v>
      </c>
      <c r="BM38" s="117">
        <f t="shared" si="40"/>
        <v>0</v>
      </c>
      <c r="BN38" s="117">
        <f t="shared" si="41"/>
        <v>0</v>
      </c>
      <c r="BO38" s="117">
        <f t="shared" si="42"/>
        <v>0</v>
      </c>
      <c r="BP38" s="117">
        <f t="shared" si="43"/>
        <v>0</v>
      </c>
      <c r="BQ38" s="117">
        <f t="shared" si="44"/>
        <v>0</v>
      </c>
      <c r="BR38" s="117">
        <f t="shared" si="45"/>
        <v>0</v>
      </c>
      <c r="BS38" s="117">
        <f t="shared" si="46"/>
        <v>0</v>
      </c>
      <c r="BT38" s="117">
        <f t="shared" si="47"/>
        <v>0</v>
      </c>
      <c r="BU38" s="117">
        <f t="shared" si="48"/>
        <v>0</v>
      </c>
      <c r="BV38" s="117">
        <f t="shared" si="49"/>
        <v>0</v>
      </c>
      <c r="BW38" s="203">
        <f t="shared" si="50"/>
        <v>0</v>
      </c>
      <c r="BX38" s="203">
        <f t="shared" si="51"/>
        <v>0</v>
      </c>
      <c r="BY38" s="203">
        <f t="shared" si="52"/>
        <v>0</v>
      </c>
      <c r="BZ38" s="203">
        <f t="shared" si="53"/>
        <v>0</v>
      </c>
      <c r="CA38" s="203">
        <f t="shared" si="54"/>
        <v>0</v>
      </c>
      <c r="CB38" s="203">
        <f t="shared" si="55"/>
        <v>0</v>
      </c>
      <c r="CC38" s="203">
        <f t="shared" si="56"/>
        <v>0</v>
      </c>
      <c r="CD38" s="203">
        <f t="shared" si="57"/>
        <v>0</v>
      </c>
      <c r="CE38" s="1" t="str">
        <f t="shared" si="58"/>
        <v/>
      </c>
      <c r="CF38" s="272">
        <f t="shared" si="59"/>
        <v>0</v>
      </c>
    </row>
    <row r="39" spans="1:84" ht="15" customHeight="1" x14ac:dyDescent="0.2">
      <c r="A39" s="220" t="str">
        <f>IF('zoznam partnerov'!C39&lt;&gt;"",TRANSPOSE('zoznam partnerov'!C39),"")</f>
        <v/>
      </c>
      <c r="B39" s="170">
        <f>IF(A39="",0,SUMIFS('Oprávnené výdavky'!$U$30:$U$140,'Oprávnené výdavky'!$D$30:$D$140,A39,'Oprávnené výdavky'!$F$30:$F$140,"4.1",'Oprávnené výdavky'!$E$30:$E$140,"menej rozvinuté regióny"))</f>
        <v>0</v>
      </c>
      <c r="C39" s="170">
        <f>IF(A39="",0,SUMIFS('Oprávnené výdavky'!$U$30:$U$140,'Oprávnené výdavky'!$D$30:$D$140,A39,'Oprávnené výdavky'!$F$30:$F$140,"4.1",'Oprávnené výdavky'!$E$30:$E$140,"ostatné regióny"))</f>
        <v>0</v>
      </c>
      <c r="D39" s="115"/>
      <c r="E39" s="115"/>
      <c r="F39" s="108" t="str">
        <f t="shared" si="3"/>
        <v/>
      </c>
      <c r="G39" s="108" t="str">
        <f t="shared" si="4"/>
        <v/>
      </c>
      <c r="H39" s="116" t="str">
        <f t="shared" si="5"/>
        <v/>
      </c>
      <c r="I39" s="116" t="str">
        <f t="shared" si="6"/>
        <v/>
      </c>
      <c r="J39" s="165">
        <f>IF(A39="",0,SUMIFS('Oprávnené výdavky'!$U$30:$U$140,'Oprávnené výdavky'!$D$30:$D$140,A39,'Oprávnené výdavky'!$E$30:$E$140,"menej rozvinuté regióny",'Oprávnené výdavky'!$G$30:$G$140,"výstup na prílohe I. ZFEU menej rozvinuté regióny",'Oprávnené výdavky'!$F$30:$F$140,"4.2"))</f>
        <v>0</v>
      </c>
      <c r="K39" s="163">
        <f>IF(A39="",0,SUMIFS('Oprávnené výdavky'!$U$30:$U$140,'Oprávnené výdavky'!$D$30:$D$140,A39,'Oprávnené výdavky'!$E$30:$E$140,"ostatné regióny",'Oprávnené výdavky'!$G$30:$G$140,"výstup na prílohe I. ZFEU ostatné regióny (Bratislavský kraj)",'Oprávnené výdavky'!$F$30:$F$140,"4.2"))</f>
        <v>0</v>
      </c>
      <c r="L39" s="163">
        <f>IF(A39="",0,SUMIFS('Oprávnené výdavky'!$U$30:$U$140,'Oprávnené výdavky'!$D$30:$D$140,A39,'Oprávnené výdavky'!$E$30:$E$140,"menej rozvinuté regióny",'Oprávnené výdavky'!$G$30:$G$140,"výstup mimo prílohy I. ZFEU - PO, KE, BB, ZA kraj",'Oprávnené výdavky'!$F$30:$F$140,"4.2"))</f>
        <v>0</v>
      </c>
      <c r="M39" s="163">
        <f>IF(A39="",0,SUMIFS('Oprávnené výdavky'!$U$30:$U$140,'Oprávnené výdavky'!$D$30:$D$140,A39,'Oprávnené výdavky'!$E$30:$E$140,"menej rozvinuté regióny",'Oprávnené výdavky'!$G$30:$G$140,"výstup mimo prílohy I. ZFEU - TN, NR, TT kraj",'Oprávnené výdavky'!$F$30:$F$140,"4.2"))</f>
        <v>0</v>
      </c>
      <c r="N39" s="166">
        <f>IF(A39="",0,SUMIFS('Oprávnené výdavky'!$U$30:$U$140,'Oprávnené výdavky'!$D$30:$D$140,A39,'Oprávnené výdavky'!$E$30:$E$140,"ostatné regióny",'Oprávnené výdavky'!$G$30:$G$140,"výstup mimo prílohy I. ZFEU - Bratislavský kraj",'Oprávnené výdavky'!$F$30:$F$140,"4.2"))</f>
        <v>0</v>
      </c>
      <c r="O39" s="70"/>
      <c r="P39" s="64"/>
      <c r="Q39" s="64"/>
      <c r="R39" s="64"/>
      <c r="S39" s="120"/>
      <c r="T39" s="66" t="str">
        <f t="shared" si="7"/>
        <v/>
      </c>
      <c r="U39" s="59" t="str">
        <f t="shared" si="8"/>
        <v/>
      </c>
      <c r="V39" s="59" t="str">
        <f t="shared" si="9"/>
        <v/>
      </c>
      <c r="W39" s="59" t="str">
        <f t="shared" si="10"/>
        <v/>
      </c>
      <c r="X39" s="67" t="str">
        <f t="shared" si="11"/>
        <v/>
      </c>
      <c r="Y39" s="71" t="str">
        <f t="shared" si="12"/>
        <v/>
      </c>
      <c r="Z39" s="60" t="str">
        <f t="shared" si="13"/>
        <v/>
      </c>
      <c r="AA39" s="60" t="str">
        <f t="shared" si="14"/>
        <v/>
      </c>
      <c r="AB39" s="60" t="str">
        <f t="shared" si="15"/>
        <v/>
      </c>
      <c r="AC39" s="118" t="str">
        <f t="shared" si="16"/>
        <v/>
      </c>
      <c r="AD39" s="167">
        <f>IF(A39="",0,SUMIFS('Oprávnené výdavky'!$U$30:$U$140,'Oprávnené výdavky'!$D$30:$D$140,A39,'Oprávnené výdavky'!$F$30:$F$140,"16.4",'Oprávnené výdavky'!$E$30:$E$140,"menej rozvinuté regióny",'Oprávnené výdavky'!$G$30:$G$140,"výstup na prílohe I. ZFEU menej rozvinuté regióny"))</f>
        <v>0</v>
      </c>
      <c r="AE39" s="162">
        <f>IF(A39="",0,SUMIFS('Oprávnené výdavky'!$U$30:$U$140,'Oprávnené výdavky'!$D$30:$D$140,A39,'Oprávnené výdavky'!$F$30:$F$140,"16.4",'Oprávnené výdavky'!$E$30:$E$140,"ostatné regióny",'Oprávnené výdavky'!$G$30:$G$140,"výstup na prílohe I. ZFEU ostatné regióny (Bratislavský kraj)"))</f>
        <v>0</v>
      </c>
      <c r="AF39" s="162">
        <f>IF(A39="",0,SUMIFS('Oprávnené výdavky'!$U$30:$U$140,'Oprávnené výdavky'!$D$30:$D$140,A39,'Oprávnené výdavky'!$F$30:$F$140,"16.4",'Oprávnené výdavky'!$E$30:$E$140,"menej rozvinuté regióny",'Oprávnené výdavky'!$G$30:$G$140,"výstup mimo prílohy I. ZFEU - TN, NR, TT kraj"))+SUMIFS('Oprávnené výdavky'!$U$30:$U$140,'Oprávnené výdavky'!$D$30:$D$140,A39,'Oprávnené výdavky'!$F$30:$F$140,"16.4",'Oprávnené výdavky'!$E$30:$E$140,"menej rozvinuté regióny",'Oprávnené výdavky'!$G$30:$G$140,"výstup mimo prílohy I. ZFEU - PO, KE, BB, ZA kraj")</f>
        <v>0</v>
      </c>
      <c r="AG39" s="168">
        <f>IF(A39="",0,SUMIFS('Oprávnené výdavky'!$U$30:$U$140,'Oprávnené výdavky'!$D$30:$D$140,A39,'Oprávnené výdavky'!$F$30:$F$140,"16.4",'Oprávnené výdavky'!$E$30:$E$140,"ostatné regióny",'Oprávnené výdavky'!$G$30:$G$140,"výstup mimo prílohy I. ZFEU - Bratislavský kraj"))</f>
        <v>0</v>
      </c>
      <c r="AH39" s="222"/>
      <c r="AI39" s="164"/>
      <c r="AJ39" s="164"/>
      <c r="AK39" s="174"/>
      <c r="AL39" s="210" t="str">
        <f t="shared" si="17"/>
        <v/>
      </c>
      <c r="AM39" s="162" t="str">
        <f t="shared" si="18"/>
        <v/>
      </c>
      <c r="AN39" s="162" t="str">
        <f t="shared" si="19"/>
        <v/>
      </c>
      <c r="AO39" s="230" t="str">
        <f t="shared" si="20"/>
        <v/>
      </c>
      <c r="AP39" s="180" t="str">
        <f t="shared" si="21"/>
        <v/>
      </c>
      <c r="AQ39" s="53" t="str">
        <f t="shared" si="22"/>
        <v/>
      </c>
      <c r="AR39" s="53" t="str">
        <f t="shared" si="23"/>
        <v/>
      </c>
      <c r="AS39" s="238" t="str">
        <f t="shared" si="24"/>
        <v/>
      </c>
      <c r="AT39" s="232">
        <f t="shared" si="25"/>
        <v>0</v>
      </c>
      <c r="AV39" s="157" t="str">
        <f t="shared" si="26"/>
        <v/>
      </c>
      <c r="AW39" s="157" t="str">
        <f t="shared" si="27"/>
        <v/>
      </c>
      <c r="AX39" s="157" t="str">
        <f t="shared" si="28"/>
        <v/>
      </c>
      <c r="AY39" s="157" t="str">
        <f t="shared" si="29"/>
        <v/>
      </c>
      <c r="AZ39" s="157" t="str">
        <f t="shared" si="30"/>
        <v/>
      </c>
      <c r="BA39" s="157" t="str">
        <f t="shared" si="31"/>
        <v/>
      </c>
      <c r="BB39" s="157" t="str">
        <f t="shared" si="32"/>
        <v/>
      </c>
      <c r="BC39" s="157" t="str">
        <f t="shared" si="33"/>
        <v/>
      </c>
      <c r="BD39" s="157" t="str">
        <f t="shared" si="34"/>
        <v/>
      </c>
      <c r="BE39" s="157" t="str">
        <f t="shared" si="35"/>
        <v/>
      </c>
      <c r="BF39" s="157"/>
      <c r="BI39" s="117">
        <f t="shared" si="36"/>
        <v>0</v>
      </c>
      <c r="BJ39" s="117">
        <f t="shared" si="37"/>
        <v>0</v>
      </c>
      <c r="BK39" s="117">
        <f t="shared" si="38"/>
        <v>0</v>
      </c>
      <c r="BL39" s="117">
        <f t="shared" si="39"/>
        <v>0</v>
      </c>
      <c r="BM39" s="117">
        <f t="shared" si="40"/>
        <v>0</v>
      </c>
      <c r="BN39" s="117">
        <f t="shared" si="41"/>
        <v>0</v>
      </c>
      <c r="BO39" s="117">
        <f t="shared" si="42"/>
        <v>0</v>
      </c>
      <c r="BP39" s="117">
        <f t="shared" si="43"/>
        <v>0</v>
      </c>
      <c r="BQ39" s="117">
        <f t="shared" si="44"/>
        <v>0</v>
      </c>
      <c r="BR39" s="117">
        <f t="shared" si="45"/>
        <v>0</v>
      </c>
      <c r="BS39" s="117">
        <f t="shared" si="46"/>
        <v>0</v>
      </c>
      <c r="BT39" s="117">
        <f t="shared" si="47"/>
        <v>0</v>
      </c>
      <c r="BU39" s="117">
        <f t="shared" si="48"/>
        <v>0</v>
      </c>
      <c r="BV39" s="117">
        <f t="shared" si="49"/>
        <v>0</v>
      </c>
      <c r="BW39" s="203">
        <f t="shared" si="50"/>
        <v>0</v>
      </c>
      <c r="BX39" s="203">
        <f t="shared" si="51"/>
        <v>0</v>
      </c>
      <c r="BY39" s="203">
        <f t="shared" si="52"/>
        <v>0</v>
      </c>
      <c r="BZ39" s="203">
        <f t="shared" si="53"/>
        <v>0</v>
      </c>
      <c r="CA39" s="203">
        <f t="shared" si="54"/>
        <v>0</v>
      </c>
      <c r="CB39" s="203">
        <f t="shared" si="55"/>
        <v>0</v>
      </c>
      <c r="CC39" s="203">
        <f t="shared" si="56"/>
        <v>0</v>
      </c>
      <c r="CD39" s="203">
        <f t="shared" si="57"/>
        <v>0</v>
      </c>
      <c r="CE39" s="1" t="str">
        <f t="shared" si="58"/>
        <v/>
      </c>
      <c r="CF39" s="272">
        <f t="shared" si="59"/>
        <v>0</v>
      </c>
    </row>
    <row r="40" spans="1:84" ht="15" customHeight="1" x14ac:dyDescent="0.2">
      <c r="A40" s="220" t="str">
        <f>IF('zoznam partnerov'!C40&lt;&gt;"",TRANSPOSE('zoznam partnerov'!C40),"")</f>
        <v/>
      </c>
      <c r="B40" s="170">
        <f>IF(A40="",0,SUMIFS('Oprávnené výdavky'!$U$30:$U$140,'Oprávnené výdavky'!$D$30:$D$140,A40,'Oprávnené výdavky'!$F$30:$F$140,"4.1",'Oprávnené výdavky'!$E$30:$E$140,"menej rozvinuté regióny"))</f>
        <v>0</v>
      </c>
      <c r="C40" s="170">
        <f>IF(A40="",0,SUMIFS('Oprávnené výdavky'!$U$30:$U$140,'Oprávnené výdavky'!$D$30:$D$140,A40,'Oprávnené výdavky'!$F$30:$F$140,"4.1",'Oprávnené výdavky'!$E$30:$E$140,"ostatné regióny"))</f>
        <v>0</v>
      </c>
      <c r="D40" s="115"/>
      <c r="E40" s="115"/>
      <c r="F40" s="108" t="str">
        <f t="shared" si="3"/>
        <v/>
      </c>
      <c r="G40" s="108" t="str">
        <f t="shared" si="4"/>
        <v/>
      </c>
      <c r="H40" s="116" t="str">
        <f t="shared" si="5"/>
        <v/>
      </c>
      <c r="I40" s="116" t="str">
        <f t="shared" si="6"/>
        <v/>
      </c>
      <c r="J40" s="165">
        <f>IF(A40="",0,SUMIFS('Oprávnené výdavky'!$U$30:$U$140,'Oprávnené výdavky'!$D$30:$D$140,A40,'Oprávnené výdavky'!$E$30:$E$140,"menej rozvinuté regióny",'Oprávnené výdavky'!$G$30:$G$140,"výstup na prílohe I. ZFEU menej rozvinuté regióny",'Oprávnené výdavky'!$F$30:$F$140,"4.2"))</f>
        <v>0</v>
      </c>
      <c r="K40" s="163">
        <f>IF(A40="",0,SUMIFS('Oprávnené výdavky'!$U$30:$U$140,'Oprávnené výdavky'!$D$30:$D$140,A40,'Oprávnené výdavky'!$E$30:$E$140,"ostatné regióny",'Oprávnené výdavky'!$G$30:$G$140,"výstup na prílohe I. ZFEU ostatné regióny (Bratislavský kraj)",'Oprávnené výdavky'!$F$30:$F$140,"4.2"))</f>
        <v>0</v>
      </c>
      <c r="L40" s="163">
        <f>IF(A40="",0,SUMIFS('Oprávnené výdavky'!$U$30:$U$140,'Oprávnené výdavky'!$D$30:$D$140,A40,'Oprávnené výdavky'!$E$30:$E$140,"menej rozvinuté regióny",'Oprávnené výdavky'!$G$30:$G$140,"výstup mimo prílohy I. ZFEU - PO, KE, BB, ZA kraj",'Oprávnené výdavky'!$F$30:$F$140,"4.2"))</f>
        <v>0</v>
      </c>
      <c r="M40" s="163">
        <f>IF(A40="",0,SUMIFS('Oprávnené výdavky'!$U$30:$U$140,'Oprávnené výdavky'!$D$30:$D$140,A40,'Oprávnené výdavky'!$E$30:$E$140,"menej rozvinuté regióny",'Oprávnené výdavky'!$G$30:$G$140,"výstup mimo prílohy I. ZFEU - TN, NR, TT kraj",'Oprávnené výdavky'!$F$30:$F$140,"4.2"))</f>
        <v>0</v>
      </c>
      <c r="N40" s="166">
        <f>IF(A40="",0,SUMIFS('Oprávnené výdavky'!$U$30:$U$140,'Oprávnené výdavky'!$D$30:$D$140,A40,'Oprávnené výdavky'!$E$30:$E$140,"ostatné regióny",'Oprávnené výdavky'!$G$30:$G$140,"výstup mimo prílohy I. ZFEU - Bratislavský kraj",'Oprávnené výdavky'!$F$30:$F$140,"4.2"))</f>
        <v>0</v>
      </c>
      <c r="O40" s="70"/>
      <c r="P40" s="64"/>
      <c r="Q40" s="64"/>
      <c r="R40" s="64"/>
      <c r="S40" s="120"/>
      <c r="T40" s="66" t="str">
        <f t="shared" si="7"/>
        <v/>
      </c>
      <c r="U40" s="59" t="str">
        <f t="shared" si="8"/>
        <v/>
      </c>
      <c r="V40" s="59" t="str">
        <f t="shared" si="9"/>
        <v/>
      </c>
      <c r="W40" s="59" t="str">
        <f t="shared" si="10"/>
        <v/>
      </c>
      <c r="X40" s="67" t="str">
        <f t="shared" si="11"/>
        <v/>
      </c>
      <c r="Y40" s="71" t="str">
        <f t="shared" si="12"/>
        <v/>
      </c>
      <c r="Z40" s="60" t="str">
        <f t="shared" si="13"/>
        <v/>
      </c>
      <c r="AA40" s="60" t="str">
        <f t="shared" si="14"/>
        <v/>
      </c>
      <c r="AB40" s="60" t="str">
        <f t="shared" si="15"/>
        <v/>
      </c>
      <c r="AC40" s="118" t="str">
        <f t="shared" si="16"/>
        <v/>
      </c>
      <c r="AD40" s="167">
        <f>IF(A40="",0,SUMIFS('Oprávnené výdavky'!$U$30:$U$140,'Oprávnené výdavky'!$D$30:$D$140,A40,'Oprávnené výdavky'!$F$30:$F$140,"16.4",'Oprávnené výdavky'!$E$30:$E$140,"menej rozvinuté regióny",'Oprávnené výdavky'!$G$30:$G$140,"výstup na prílohe I. ZFEU menej rozvinuté regióny"))</f>
        <v>0</v>
      </c>
      <c r="AE40" s="162">
        <f>IF(A40="",0,SUMIFS('Oprávnené výdavky'!$U$30:$U$140,'Oprávnené výdavky'!$D$30:$D$140,A40,'Oprávnené výdavky'!$F$30:$F$140,"16.4",'Oprávnené výdavky'!$E$30:$E$140,"ostatné regióny",'Oprávnené výdavky'!$G$30:$G$140,"výstup na prílohe I. ZFEU ostatné regióny (Bratislavský kraj)"))</f>
        <v>0</v>
      </c>
      <c r="AF40" s="162">
        <f>IF(A40="",0,SUMIFS('Oprávnené výdavky'!$U$30:$U$140,'Oprávnené výdavky'!$D$30:$D$140,A40,'Oprávnené výdavky'!$F$30:$F$140,"16.4",'Oprávnené výdavky'!$E$30:$E$140,"menej rozvinuté regióny",'Oprávnené výdavky'!$G$30:$G$140,"výstup mimo prílohy I. ZFEU - TN, NR, TT kraj"))+SUMIFS('Oprávnené výdavky'!$U$30:$U$140,'Oprávnené výdavky'!$D$30:$D$140,A40,'Oprávnené výdavky'!$F$30:$F$140,"16.4",'Oprávnené výdavky'!$E$30:$E$140,"menej rozvinuté regióny",'Oprávnené výdavky'!$G$30:$G$140,"výstup mimo prílohy I. ZFEU - PO, KE, BB, ZA kraj")</f>
        <v>0</v>
      </c>
      <c r="AG40" s="168">
        <f>IF(A40="",0,SUMIFS('Oprávnené výdavky'!$U$30:$U$140,'Oprávnené výdavky'!$D$30:$D$140,A40,'Oprávnené výdavky'!$F$30:$F$140,"16.4",'Oprávnené výdavky'!$E$30:$E$140,"ostatné regióny",'Oprávnené výdavky'!$G$30:$G$140,"výstup mimo prílohy I. ZFEU - Bratislavský kraj"))</f>
        <v>0</v>
      </c>
      <c r="AH40" s="222"/>
      <c r="AI40" s="164"/>
      <c r="AJ40" s="164"/>
      <c r="AK40" s="174"/>
      <c r="AL40" s="210" t="str">
        <f t="shared" si="17"/>
        <v/>
      </c>
      <c r="AM40" s="162" t="str">
        <f t="shared" si="18"/>
        <v/>
      </c>
      <c r="AN40" s="162" t="str">
        <f t="shared" si="19"/>
        <v/>
      </c>
      <c r="AO40" s="230" t="str">
        <f t="shared" si="20"/>
        <v/>
      </c>
      <c r="AP40" s="180" t="str">
        <f t="shared" si="21"/>
        <v/>
      </c>
      <c r="AQ40" s="53" t="str">
        <f t="shared" si="22"/>
        <v/>
      </c>
      <c r="AR40" s="53" t="str">
        <f t="shared" si="23"/>
        <v/>
      </c>
      <c r="AS40" s="238" t="str">
        <f t="shared" si="24"/>
        <v/>
      </c>
      <c r="AT40" s="232">
        <f t="shared" si="25"/>
        <v>0</v>
      </c>
      <c r="AV40" s="157" t="str">
        <f t="shared" si="26"/>
        <v/>
      </c>
      <c r="AW40" s="157" t="str">
        <f t="shared" si="27"/>
        <v/>
      </c>
      <c r="AX40" s="157" t="str">
        <f t="shared" si="28"/>
        <v/>
      </c>
      <c r="AY40" s="157" t="str">
        <f t="shared" si="29"/>
        <v/>
      </c>
      <c r="AZ40" s="157" t="str">
        <f t="shared" si="30"/>
        <v/>
      </c>
      <c r="BA40" s="157" t="str">
        <f t="shared" si="31"/>
        <v/>
      </c>
      <c r="BB40" s="157" t="str">
        <f t="shared" si="32"/>
        <v/>
      </c>
      <c r="BC40" s="157" t="str">
        <f t="shared" si="33"/>
        <v/>
      </c>
      <c r="BD40" s="157" t="str">
        <f t="shared" si="34"/>
        <v/>
      </c>
      <c r="BE40" s="157" t="str">
        <f t="shared" si="35"/>
        <v/>
      </c>
      <c r="BF40" s="157"/>
      <c r="BI40" s="117">
        <f t="shared" si="36"/>
        <v>0</v>
      </c>
      <c r="BJ40" s="117">
        <f t="shared" si="37"/>
        <v>0</v>
      </c>
      <c r="BK40" s="117">
        <f t="shared" si="38"/>
        <v>0</v>
      </c>
      <c r="BL40" s="117">
        <f t="shared" si="39"/>
        <v>0</v>
      </c>
      <c r="BM40" s="117">
        <f t="shared" si="40"/>
        <v>0</v>
      </c>
      <c r="BN40" s="117">
        <f t="shared" si="41"/>
        <v>0</v>
      </c>
      <c r="BO40" s="117">
        <f t="shared" si="42"/>
        <v>0</v>
      </c>
      <c r="BP40" s="117">
        <f t="shared" si="43"/>
        <v>0</v>
      </c>
      <c r="BQ40" s="117">
        <f t="shared" si="44"/>
        <v>0</v>
      </c>
      <c r="BR40" s="117">
        <f t="shared" si="45"/>
        <v>0</v>
      </c>
      <c r="BS40" s="117">
        <f t="shared" si="46"/>
        <v>0</v>
      </c>
      <c r="BT40" s="117">
        <f t="shared" si="47"/>
        <v>0</v>
      </c>
      <c r="BU40" s="117">
        <f t="shared" si="48"/>
        <v>0</v>
      </c>
      <c r="BV40" s="117">
        <f t="shared" si="49"/>
        <v>0</v>
      </c>
      <c r="BW40" s="203">
        <f t="shared" si="50"/>
        <v>0</v>
      </c>
      <c r="BX40" s="203">
        <f t="shared" si="51"/>
        <v>0</v>
      </c>
      <c r="BY40" s="203">
        <f t="shared" si="52"/>
        <v>0</v>
      </c>
      <c r="BZ40" s="203">
        <f t="shared" si="53"/>
        <v>0</v>
      </c>
      <c r="CA40" s="203">
        <f t="shared" si="54"/>
        <v>0</v>
      </c>
      <c r="CB40" s="203">
        <f t="shared" si="55"/>
        <v>0</v>
      </c>
      <c r="CC40" s="203">
        <f t="shared" si="56"/>
        <v>0</v>
      </c>
      <c r="CD40" s="203">
        <f t="shared" si="57"/>
        <v>0</v>
      </c>
      <c r="CE40" s="1" t="str">
        <f t="shared" si="58"/>
        <v/>
      </c>
      <c r="CF40" s="272">
        <f t="shared" si="59"/>
        <v>0</v>
      </c>
    </row>
    <row r="41" spans="1:84" ht="15" customHeight="1" x14ac:dyDescent="0.2">
      <c r="A41" s="220" t="str">
        <f>IF('zoznam partnerov'!C41&lt;&gt;"",TRANSPOSE('zoznam partnerov'!C41),"")</f>
        <v/>
      </c>
      <c r="B41" s="170">
        <f>IF(A41="",0,SUMIFS('Oprávnené výdavky'!$U$30:$U$140,'Oprávnené výdavky'!$D$30:$D$140,A41,'Oprávnené výdavky'!$F$30:$F$140,"4.1",'Oprávnené výdavky'!$E$30:$E$140,"menej rozvinuté regióny"))</f>
        <v>0</v>
      </c>
      <c r="C41" s="170">
        <f>IF(A41="",0,SUMIFS('Oprávnené výdavky'!$U$30:$U$140,'Oprávnené výdavky'!$D$30:$D$140,A41,'Oprávnené výdavky'!$F$30:$F$140,"4.1",'Oprávnené výdavky'!$E$30:$E$140,"ostatné regióny"))</f>
        <v>0</v>
      </c>
      <c r="D41" s="115"/>
      <c r="E41" s="115"/>
      <c r="F41" s="108" t="str">
        <f t="shared" si="3"/>
        <v/>
      </c>
      <c r="G41" s="108" t="str">
        <f t="shared" si="4"/>
        <v/>
      </c>
      <c r="H41" s="116" t="str">
        <f t="shared" si="5"/>
        <v/>
      </c>
      <c r="I41" s="116" t="str">
        <f t="shared" si="6"/>
        <v/>
      </c>
      <c r="J41" s="165">
        <f>IF(A41="",0,SUMIFS('Oprávnené výdavky'!$U$30:$U$140,'Oprávnené výdavky'!$D$30:$D$140,A41,'Oprávnené výdavky'!$E$30:$E$140,"menej rozvinuté regióny",'Oprávnené výdavky'!$G$30:$G$140,"výstup na prílohe I. ZFEU menej rozvinuté regióny",'Oprávnené výdavky'!$F$30:$F$140,"4.2"))</f>
        <v>0</v>
      </c>
      <c r="K41" s="163">
        <f>IF(A41="",0,SUMIFS('Oprávnené výdavky'!$U$30:$U$140,'Oprávnené výdavky'!$D$30:$D$140,A41,'Oprávnené výdavky'!$E$30:$E$140,"ostatné regióny",'Oprávnené výdavky'!$G$30:$G$140,"výstup na prílohe I. ZFEU ostatné regióny (Bratislavský kraj)",'Oprávnené výdavky'!$F$30:$F$140,"4.2"))</f>
        <v>0</v>
      </c>
      <c r="L41" s="163">
        <f>IF(A41="",0,SUMIFS('Oprávnené výdavky'!$U$30:$U$140,'Oprávnené výdavky'!$D$30:$D$140,A41,'Oprávnené výdavky'!$E$30:$E$140,"menej rozvinuté regióny",'Oprávnené výdavky'!$G$30:$G$140,"výstup mimo prílohy I. ZFEU - PO, KE, BB, ZA kraj",'Oprávnené výdavky'!$F$30:$F$140,"4.2"))</f>
        <v>0</v>
      </c>
      <c r="M41" s="163">
        <f>IF(A41="",0,SUMIFS('Oprávnené výdavky'!$U$30:$U$140,'Oprávnené výdavky'!$D$30:$D$140,A41,'Oprávnené výdavky'!$E$30:$E$140,"menej rozvinuté regióny",'Oprávnené výdavky'!$G$30:$G$140,"výstup mimo prílohy I. ZFEU - TN, NR, TT kraj",'Oprávnené výdavky'!$F$30:$F$140,"4.2"))</f>
        <v>0</v>
      </c>
      <c r="N41" s="166">
        <f>IF(A41="",0,SUMIFS('Oprávnené výdavky'!$U$30:$U$140,'Oprávnené výdavky'!$D$30:$D$140,A41,'Oprávnené výdavky'!$E$30:$E$140,"ostatné regióny",'Oprávnené výdavky'!$G$30:$G$140,"výstup mimo prílohy I. ZFEU - Bratislavský kraj",'Oprávnené výdavky'!$F$30:$F$140,"4.2"))</f>
        <v>0</v>
      </c>
      <c r="O41" s="70"/>
      <c r="P41" s="64"/>
      <c r="Q41" s="64"/>
      <c r="R41" s="64"/>
      <c r="S41" s="120"/>
      <c r="T41" s="66" t="str">
        <f t="shared" si="7"/>
        <v/>
      </c>
      <c r="U41" s="59" t="str">
        <f t="shared" si="8"/>
        <v/>
      </c>
      <c r="V41" s="59" t="str">
        <f t="shared" si="9"/>
        <v/>
      </c>
      <c r="W41" s="59" t="str">
        <f t="shared" si="10"/>
        <v/>
      </c>
      <c r="X41" s="67" t="str">
        <f t="shared" si="11"/>
        <v/>
      </c>
      <c r="Y41" s="71" t="str">
        <f t="shared" si="12"/>
        <v/>
      </c>
      <c r="Z41" s="60" t="str">
        <f t="shared" si="13"/>
        <v/>
      </c>
      <c r="AA41" s="60" t="str">
        <f t="shared" si="14"/>
        <v/>
      </c>
      <c r="AB41" s="60" t="str">
        <f t="shared" si="15"/>
        <v/>
      </c>
      <c r="AC41" s="118" t="str">
        <f t="shared" si="16"/>
        <v/>
      </c>
      <c r="AD41" s="167">
        <f>IF(A41="",0,SUMIFS('Oprávnené výdavky'!$U$30:$U$140,'Oprávnené výdavky'!$D$30:$D$140,A41,'Oprávnené výdavky'!$F$30:$F$140,"16.4",'Oprávnené výdavky'!$E$30:$E$140,"menej rozvinuté regióny",'Oprávnené výdavky'!$G$30:$G$140,"výstup na prílohe I. ZFEU menej rozvinuté regióny"))</f>
        <v>0</v>
      </c>
      <c r="AE41" s="162">
        <f>IF(A41="",0,SUMIFS('Oprávnené výdavky'!$U$30:$U$140,'Oprávnené výdavky'!$D$30:$D$140,A41,'Oprávnené výdavky'!$F$30:$F$140,"16.4",'Oprávnené výdavky'!$E$30:$E$140,"ostatné regióny",'Oprávnené výdavky'!$G$30:$G$140,"výstup na prílohe I. ZFEU ostatné regióny (Bratislavský kraj)"))</f>
        <v>0</v>
      </c>
      <c r="AF41" s="162">
        <f>IF(A41="",0,SUMIFS('Oprávnené výdavky'!$U$30:$U$140,'Oprávnené výdavky'!$D$30:$D$140,A41,'Oprávnené výdavky'!$F$30:$F$140,"16.4",'Oprávnené výdavky'!$E$30:$E$140,"menej rozvinuté regióny",'Oprávnené výdavky'!$G$30:$G$140,"výstup mimo prílohy I. ZFEU - TN, NR, TT kraj"))+SUMIFS('Oprávnené výdavky'!$U$30:$U$140,'Oprávnené výdavky'!$D$30:$D$140,A41,'Oprávnené výdavky'!$F$30:$F$140,"16.4",'Oprávnené výdavky'!$E$30:$E$140,"menej rozvinuté regióny",'Oprávnené výdavky'!$G$30:$G$140,"výstup mimo prílohy I. ZFEU - PO, KE, BB, ZA kraj")</f>
        <v>0</v>
      </c>
      <c r="AG41" s="168">
        <f>IF(A41="",0,SUMIFS('Oprávnené výdavky'!$U$30:$U$140,'Oprávnené výdavky'!$D$30:$D$140,A41,'Oprávnené výdavky'!$F$30:$F$140,"16.4",'Oprávnené výdavky'!$E$30:$E$140,"ostatné regióny",'Oprávnené výdavky'!$G$30:$G$140,"výstup mimo prílohy I. ZFEU - Bratislavský kraj"))</f>
        <v>0</v>
      </c>
      <c r="AH41" s="222"/>
      <c r="AI41" s="164"/>
      <c r="AJ41" s="164"/>
      <c r="AK41" s="174"/>
      <c r="AL41" s="210" t="str">
        <f t="shared" si="17"/>
        <v/>
      </c>
      <c r="AM41" s="162" t="str">
        <f t="shared" si="18"/>
        <v/>
      </c>
      <c r="AN41" s="162" t="str">
        <f t="shared" si="19"/>
        <v/>
      </c>
      <c r="AO41" s="230" t="str">
        <f t="shared" si="20"/>
        <v/>
      </c>
      <c r="AP41" s="180" t="str">
        <f t="shared" si="21"/>
        <v/>
      </c>
      <c r="AQ41" s="53" t="str">
        <f t="shared" si="22"/>
        <v/>
      </c>
      <c r="AR41" s="53" t="str">
        <f t="shared" si="23"/>
        <v/>
      </c>
      <c r="AS41" s="238" t="str">
        <f t="shared" si="24"/>
        <v/>
      </c>
      <c r="AT41" s="232">
        <f t="shared" si="25"/>
        <v>0</v>
      </c>
      <c r="AV41" s="157" t="str">
        <f t="shared" si="26"/>
        <v/>
      </c>
      <c r="AW41" s="157" t="str">
        <f t="shared" si="27"/>
        <v/>
      </c>
      <c r="AX41" s="157" t="str">
        <f t="shared" si="28"/>
        <v/>
      </c>
      <c r="AY41" s="157" t="str">
        <f t="shared" si="29"/>
        <v/>
      </c>
      <c r="AZ41" s="157" t="str">
        <f t="shared" si="30"/>
        <v/>
      </c>
      <c r="BA41" s="157" t="str">
        <f t="shared" si="31"/>
        <v/>
      </c>
      <c r="BB41" s="157" t="str">
        <f t="shared" si="32"/>
        <v/>
      </c>
      <c r="BC41" s="157" t="str">
        <f t="shared" si="33"/>
        <v/>
      </c>
      <c r="BD41" s="157" t="str">
        <f t="shared" si="34"/>
        <v/>
      </c>
      <c r="BE41" s="157" t="str">
        <f t="shared" si="35"/>
        <v/>
      </c>
      <c r="BF41" s="157"/>
      <c r="BI41" s="117">
        <f t="shared" si="36"/>
        <v>0</v>
      </c>
      <c r="BJ41" s="117">
        <f t="shared" si="37"/>
        <v>0</v>
      </c>
      <c r="BK41" s="117">
        <f t="shared" si="38"/>
        <v>0</v>
      </c>
      <c r="BL41" s="117">
        <f t="shared" si="39"/>
        <v>0</v>
      </c>
      <c r="BM41" s="117">
        <f t="shared" si="40"/>
        <v>0</v>
      </c>
      <c r="BN41" s="117">
        <f t="shared" si="41"/>
        <v>0</v>
      </c>
      <c r="BO41" s="117">
        <f t="shared" si="42"/>
        <v>0</v>
      </c>
      <c r="BP41" s="117">
        <f t="shared" si="43"/>
        <v>0</v>
      </c>
      <c r="BQ41" s="117">
        <f t="shared" si="44"/>
        <v>0</v>
      </c>
      <c r="BR41" s="117">
        <f t="shared" si="45"/>
        <v>0</v>
      </c>
      <c r="BS41" s="117">
        <f t="shared" si="46"/>
        <v>0</v>
      </c>
      <c r="BT41" s="117">
        <f t="shared" si="47"/>
        <v>0</v>
      </c>
      <c r="BU41" s="117">
        <f t="shared" si="48"/>
        <v>0</v>
      </c>
      <c r="BV41" s="117">
        <f t="shared" si="49"/>
        <v>0</v>
      </c>
      <c r="BW41" s="203">
        <f t="shared" si="50"/>
        <v>0</v>
      </c>
      <c r="BX41" s="203">
        <f t="shared" si="51"/>
        <v>0</v>
      </c>
      <c r="BY41" s="203">
        <f t="shared" si="52"/>
        <v>0</v>
      </c>
      <c r="BZ41" s="203">
        <f t="shared" si="53"/>
        <v>0</v>
      </c>
      <c r="CA41" s="203">
        <f t="shared" si="54"/>
        <v>0</v>
      </c>
      <c r="CB41" s="203">
        <f t="shared" si="55"/>
        <v>0</v>
      </c>
      <c r="CC41" s="203">
        <f t="shared" si="56"/>
        <v>0</v>
      </c>
      <c r="CD41" s="203">
        <f t="shared" si="57"/>
        <v>0</v>
      </c>
      <c r="CE41" s="1" t="str">
        <f t="shared" si="58"/>
        <v/>
      </c>
      <c r="CF41" s="272">
        <f t="shared" si="59"/>
        <v>0</v>
      </c>
    </row>
    <row r="42" spans="1:84" ht="15" customHeight="1" x14ac:dyDescent="0.2">
      <c r="A42" s="220" t="str">
        <f>IF('zoznam partnerov'!C42&lt;&gt;"",TRANSPOSE('zoznam partnerov'!C42),"")</f>
        <v/>
      </c>
      <c r="B42" s="170">
        <f>IF(A42="",0,SUMIFS('Oprávnené výdavky'!$U$30:$U$140,'Oprávnené výdavky'!$D$30:$D$140,A42,'Oprávnené výdavky'!$F$30:$F$140,"4.1",'Oprávnené výdavky'!$E$30:$E$140,"menej rozvinuté regióny"))</f>
        <v>0</v>
      </c>
      <c r="C42" s="170">
        <f>IF(A42="",0,SUMIFS('Oprávnené výdavky'!$U$30:$U$140,'Oprávnené výdavky'!$D$30:$D$140,A42,'Oprávnené výdavky'!$F$30:$F$140,"4.1",'Oprávnené výdavky'!$E$30:$E$140,"ostatné regióny"))</f>
        <v>0</v>
      </c>
      <c r="D42" s="115"/>
      <c r="E42" s="115"/>
      <c r="F42" s="108" t="str">
        <f t="shared" si="3"/>
        <v/>
      </c>
      <c r="G42" s="108" t="str">
        <f t="shared" si="4"/>
        <v/>
      </c>
      <c r="H42" s="116" t="str">
        <f t="shared" si="5"/>
        <v/>
      </c>
      <c r="I42" s="116" t="str">
        <f t="shared" si="6"/>
        <v/>
      </c>
      <c r="J42" s="165">
        <f>IF(A42="",0,SUMIFS('Oprávnené výdavky'!$U$30:$U$140,'Oprávnené výdavky'!$D$30:$D$140,A42,'Oprávnené výdavky'!$E$30:$E$140,"menej rozvinuté regióny",'Oprávnené výdavky'!$G$30:$G$140,"výstup na prílohe I. ZFEU menej rozvinuté regióny",'Oprávnené výdavky'!$F$30:$F$140,"4.2"))</f>
        <v>0</v>
      </c>
      <c r="K42" s="163">
        <f>IF(A42="",0,SUMIFS('Oprávnené výdavky'!$U$30:$U$140,'Oprávnené výdavky'!$D$30:$D$140,A42,'Oprávnené výdavky'!$E$30:$E$140,"ostatné regióny",'Oprávnené výdavky'!$G$30:$G$140,"výstup na prílohe I. ZFEU ostatné regióny (Bratislavský kraj)",'Oprávnené výdavky'!$F$30:$F$140,"4.2"))</f>
        <v>0</v>
      </c>
      <c r="L42" s="163">
        <f>IF(A42="",0,SUMIFS('Oprávnené výdavky'!$U$30:$U$140,'Oprávnené výdavky'!$D$30:$D$140,A42,'Oprávnené výdavky'!$E$30:$E$140,"menej rozvinuté regióny",'Oprávnené výdavky'!$G$30:$G$140,"výstup mimo prílohy I. ZFEU - PO, KE, BB, ZA kraj",'Oprávnené výdavky'!$F$30:$F$140,"4.2"))</f>
        <v>0</v>
      </c>
      <c r="M42" s="163">
        <f>IF(A42="",0,SUMIFS('Oprávnené výdavky'!$U$30:$U$140,'Oprávnené výdavky'!$D$30:$D$140,A42,'Oprávnené výdavky'!$E$30:$E$140,"menej rozvinuté regióny",'Oprávnené výdavky'!$G$30:$G$140,"výstup mimo prílohy I. ZFEU - TN, NR, TT kraj",'Oprávnené výdavky'!$F$30:$F$140,"4.2"))</f>
        <v>0</v>
      </c>
      <c r="N42" s="166">
        <f>IF(A42="",0,SUMIFS('Oprávnené výdavky'!$U$30:$U$140,'Oprávnené výdavky'!$D$30:$D$140,A42,'Oprávnené výdavky'!$E$30:$E$140,"ostatné regióny",'Oprávnené výdavky'!$G$30:$G$140,"výstup mimo prílohy I. ZFEU - Bratislavský kraj",'Oprávnené výdavky'!$F$30:$F$140,"4.2"))</f>
        <v>0</v>
      </c>
      <c r="O42" s="70"/>
      <c r="P42" s="64"/>
      <c r="Q42" s="64"/>
      <c r="R42" s="64"/>
      <c r="S42" s="120"/>
      <c r="T42" s="66" t="str">
        <f t="shared" si="7"/>
        <v/>
      </c>
      <c r="U42" s="59" t="str">
        <f t="shared" si="8"/>
        <v/>
      </c>
      <c r="V42" s="59" t="str">
        <f t="shared" si="9"/>
        <v/>
      </c>
      <c r="W42" s="59" t="str">
        <f t="shared" si="10"/>
        <v/>
      </c>
      <c r="X42" s="67" t="str">
        <f t="shared" si="11"/>
        <v/>
      </c>
      <c r="Y42" s="71" t="str">
        <f t="shared" si="12"/>
        <v/>
      </c>
      <c r="Z42" s="60" t="str">
        <f t="shared" si="13"/>
        <v/>
      </c>
      <c r="AA42" s="60" t="str">
        <f t="shared" si="14"/>
        <v/>
      </c>
      <c r="AB42" s="60" t="str">
        <f t="shared" si="15"/>
        <v/>
      </c>
      <c r="AC42" s="118" t="str">
        <f t="shared" si="16"/>
        <v/>
      </c>
      <c r="AD42" s="167">
        <f>IF(A42="",0,SUMIFS('Oprávnené výdavky'!$U$30:$U$140,'Oprávnené výdavky'!$D$30:$D$140,A42,'Oprávnené výdavky'!$F$30:$F$140,"16.4",'Oprávnené výdavky'!$E$30:$E$140,"menej rozvinuté regióny",'Oprávnené výdavky'!$G$30:$G$140,"výstup na prílohe I. ZFEU menej rozvinuté regióny"))</f>
        <v>0</v>
      </c>
      <c r="AE42" s="162">
        <f>IF(A42="",0,SUMIFS('Oprávnené výdavky'!$U$30:$U$140,'Oprávnené výdavky'!$D$30:$D$140,A42,'Oprávnené výdavky'!$F$30:$F$140,"16.4",'Oprávnené výdavky'!$E$30:$E$140,"ostatné regióny",'Oprávnené výdavky'!$G$30:$G$140,"výstup na prílohe I. ZFEU ostatné regióny (Bratislavský kraj)"))</f>
        <v>0</v>
      </c>
      <c r="AF42" s="162">
        <f>IF(A42="",0,SUMIFS('Oprávnené výdavky'!$U$30:$U$140,'Oprávnené výdavky'!$D$30:$D$140,A42,'Oprávnené výdavky'!$F$30:$F$140,"16.4",'Oprávnené výdavky'!$E$30:$E$140,"menej rozvinuté regióny",'Oprávnené výdavky'!$G$30:$G$140,"výstup mimo prílohy I. ZFEU - TN, NR, TT kraj"))+SUMIFS('Oprávnené výdavky'!$U$30:$U$140,'Oprávnené výdavky'!$D$30:$D$140,A42,'Oprávnené výdavky'!$F$30:$F$140,"16.4",'Oprávnené výdavky'!$E$30:$E$140,"menej rozvinuté regióny",'Oprávnené výdavky'!$G$30:$G$140,"výstup mimo prílohy I. ZFEU - PO, KE, BB, ZA kraj")</f>
        <v>0</v>
      </c>
      <c r="AG42" s="168">
        <f>IF(A42="",0,SUMIFS('Oprávnené výdavky'!$U$30:$U$140,'Oprávnené výdavky'!$D$30:$D$140,A42,'Oprávnené výdavky'!$F$30:$F$140,"16.4",'Oprávnené výdavky'!$E$30:$E$140,"ostatné regióny",'Oprávnené výdavky'!$G$30:$G$140,"výstup mimo prílohy I. ZFEU - Bratislavský kraj"))</f>
        <v>0</v>
      </c>
      <c r="AH42" s="222"/>
      <c r="AI42" s="164"/>
      <c r="AJ42" s="164"/>
      <c r="AK42" s="174"/>
      <c r="AL42" s="210" t="str">
        <f t="shared" si="17"/>
        <v/>
      </c>
      <c r="AM42" s="162" t="str">
        <f t="shared" si="18"/>
        <v/>
      </c>
      <c r="AN42" s="162" t="str">
        <f t="shared" si="19"/>
        <v/>
      </c>
      <c r="AO42" s="230" t="str">
        <f t="shared" si="20"/>
        <v/>
      </c>
      <c r="AP42" s="180" t="str">
        <f t="shared" si="21"/>
        <v/>
      </c>
      <c r="AQ42" s="53" t="str">
        <f t="shared" si="22"/>
        <v/>
      </c>
      <c r="AR42" s="53" t="str">
        <f t="shared" si="23"/>
        <v/>
      </c>
      <c r="AS42" s="238" t="str">
        <f t="shared" si="24"/>
        <v/>
      </c>
      <c r="AT42" s="232">
        <f t="shared" si="25"/>
        <v>0</v>
      </c>
      <c r="AV42" s="157" t="str">
        <f t="shared" si="26"/>
        <v/>
      </c>
      <c r="AW42" s="157" t="str">
        <f t="shared" si="27"/>
        <v/>
      </c>
      <c r="AX42" s="157" t="str">
        <f t="shared" si="28"/>
        <v/>
      </c>
      <c r="AY42" s="157" t="str">
        <f t="shared" si="29"/>
        <v/>
      </c>
      <c r="AZ42" s="157" t="str">
        <f t="shared" si="30"/>
        <v/>
      </c>
      <c r="BA42" s="157" t="str">
        <f t="shared" si="31"/>
        <v/>
      </c>
      <c r="BB42" s="157" t="str">
        <f t="shared" si="32"/>
        <v/>
      </c>
      <c r="BC42" s="157" t="str">
        <f t="shared" si="33"/>
        <v/>
      </c>
      <c r="BD42" s="157" t="str">
        <f t="shared" si="34"/>
        <v/>
      </c>
      <c r="BE42" s="157" t="str">
        <f t="shared" si="35"/>
        <v/>
      </c>
      <c r="BF42" s="157"/>
      <c r="BI42" s="117">
        <f t="shared" si="36"/>
        <v>0</v>
      </c>
      <c r="BJ42" s="117">
        <f t="shared" si="37"/>
        <v>0</v>
      </c>
      <c r="BK42" s="117">
        <f t="shared" si="38"/>
        <v>0</v>
      </c>
      <c r="BL42" s="117">
        <f t="shared" si="39"/>
        <v>0</v>
      </c>
      <c r="BM42" s="117">
        <f t="shared" si="40"/>
        <v>0</v>
      </c>
      <c r="BN42" s="117">
        <f t="shared" si="41"/>
        <v>0</v>
      </c>
      <c r="BO42" s="117">
        <f t="shared" si="42"/>
        <v>0</v>
      </c>
      <c r="BP42" s="117">
        <f t="shared" si="43"/>
        <v>0</v>
      </c>
      <c r="BQ42" s="117">
        <f t="shared" si="44"/>
        <v>0</v>
      </c>
      <c r="BR42" s="117">
        <f t="shared" si="45"/>
        <v>0</v>
      </c>
      <c r="BS42" s="117">
        <f t="shared" si="46"/>
        <v>0</v>
      </c>
      <c r="BT42" s="117">
        <f t="shared" si="47"/>
        <v>0</v>
      </c>
      <c r="BU42" s="117">
        <f t="shared" si="48"/>
        <v>0</v>
      </c>
      <c r="BV42" s="117">
        <f t="shared" si="49"/>
        <v>0</v>
      </c>
      <c r="BW42" s="203">
        <f t="shared" si="50"/>
        <v>0</v>
      </c>
      <c r="BX42" s="203">
        <f t="shared" si="51"/>
        <v>0</v>
      </c>
      <c r="BY42" s="203">
        <f t="shared" si="52"/>
        <v>0</v>
      </c>
      <c r="BZ42" s="203">
        <f t="shared" si="53"/>
        <v>0</v>
      </c>
      <c r="CA42" s="203">
        <f t="shared" si="54"/>
        <v>0</v>
      </c>
      <c r="CB42" s="203">
        <f t="shared" si="55"/>
        <v>0</v>
      </c>
      <c r="CC42" s="203">
        <f t="shared" si="56"/>
        <v>0</v>
      </c>
      <c r="CD42" s="203">
        <f t="shared" si="57"/>
        <v>0</v>
      </c>
      <c r="CE42" s="1" t="str">
        <f t="shared" si="58"/>
        <v/>
      </c>
      <c r="CF42" s="272">
        <f t="shared" si="59"/>
        <v>0</v>
      </c>
    </row>
    <row r="43" spans="1:84" ht="15" customHeight="1" x14ac:dyDescent="0.2">
      <c r="A43" s="220" t="str">
        <f>IF('zoznam partnerov'!C43&lt;&gt;"",TRANSPOSE('zoznam partnerov'!C43),"")</f>
        <v/>
      </c>
      <c r="B43" s="170">
        <f>IF(A43="",0,SUMIFS('Oprávnené výdavky'!$U$30:$U$140,'Oprávnené výdavky'!$D$30:$D$140,A43,'Oprávnené výdavky'!$F$30:$F$140,"4.1",'Oprávnené výdavky'!$E$30:$E$140,"menej rozvinuté regióny"))</f>
        <v>0</v>
      </c>
      <c r="C43" s="170">
        <f>IF(A43="",0,SUMIFS('Oprávnené výdavky'!$U$30:$U$140,'Oprávnené výdavky'!$D$30:$D$140,A43,'Oprávnené výdavky'!$F$30:$F$140,"4.1",'Oprávnené výdavky'!$E$30:$E$140,"ostatné regióny"))</f>
        <v>0</v>
      </c>
      <c r="D43" s="115"/>
      <c r="E43" s="115"/>
      <c r="F43" s="108" t="str">
        <f t="shared" si="3"/>
        <v/>
      </c>
      <c r="G43" s="108" t="str">
        <f t="shared" si="4"/>
        <v/>
      </c>
      <c r="H43" s="116" t="str">
        <f t="shared" si="5"/>
        <v/>
      </c>
      <c r="I43" s="116" t="str">
        <f t="shared" si="6"/>
        <v/>
      </c>
      <c r="J43" s="165">
        <f>IF(A43="",0,SUMIFS('Oprávnené výdavky'!$U$30:$U$140,'Oprávnené výdavky'!$D$30:$D$140,A43,'Oprávnené výdavky'!$E$30:$E$140,"menej rozvinuté regióny",'Oprávnené výdavky'!$G$30:$G$140,"výstup na prílohe I. ZFEU menej rozvinuté regióny",'Oprávnené výdavky'!$F$30:$F$140,"4.2"))</f>
        <v>0</v>
      </c>
      <c r="K43" s="163">
        <f>IF(A43="",0,SUMIFS('Oprávnené výdavky'!$U$30:$U$140,'Oprávnené výdavky'!$D$30:$D$140,A43,'Oprávnené výdavky'!$E$30:$E$140,"ostatné regióny",'Oprávnené výdavky'!$G$30:$G$140,"výstup na prílohe I. ZFEU ostatné regióny (Bratislavský kraj)",'Oprávnené výdavky'!$F$30:$F$140,"4.2"))</f>
        <v>0</v>
      </c>
      <c r="L43" s="163">
        <f>IF(A43="",0,SUMIFS('Oprávnené výdavky'!$U$30:$U$140,'Oprávnené výdavky'!$D$30:$D$140,A43,'Oprávnené výdavky'!$E$30:$E$140,"menej rozvinuté regióny",'Oprávnené výdavky'!$G$30:$G$140,"výstup mimo prílohy I. ZFEU - PO, KE, BB, ZA kraj",'Oprávnené výdavky'!$F$30:$F$140,"4.2"))</f>
        <v>0</v>
      </c>
      <c r="M43" s="163">
        <f>IF(A43="",0,SUMIFS('Oprávnené výdavky'!$U$30:$U$140,'Oprávnené výdavky'!$D$30:$D$140,A43,'Oprávnené výdavky'!$E$30:$E$140,"menej rozvinuté regióny",'Oprávnené výdavky'!$G$30:$G$140,"výstup mimo prílohy I. ZFEU - TN, NR, TT kraj",'Oprávnené výdavky'!$F$30:$F$140,"4.2"))</f>
        <v>0</v>
      </c>
      <c r="N43" s="166">
        <f>IF(A43="",0,SUMIFS('Oprávnené výdavky'!$U$30:$U$140,'Oprávnené výdavky'!$D$30:$D$140,A43,'Oprávnené výdavky'!$E$30:$E$140,"ostatné regióny",'Oprávnené výdavky'!$G$30:$G$140,"výstup mimo prílohy I. ZFEU - Bratislavský kraj",'Oprávnené výdavky'!$F$30:$F$140,"4.2"))</f>
        <v>0</v>
      </c>
      <c r="O43" s="70"/>
      <c r="P43" s="64"/>
      <c r="Q43" s="64"/>
      <c r="R43" s="64"/>
      <c r="S43" s="120"/>
      <c r="T43" s="66" t="str">
        <f t="shared" si="7"/>
        <v/>
      </c>
      <c r="U43" s="59" t="str">
        <f t="shared" si="8"/>
        <v/>
      </c>
      <c r="V43" s="59" t="str">
        <f t="shared" si="9"/>
        <v/>
      </c>
      <c r="W43" s="59" t="str">
        <f t="shared" si="10"/>
        <v/>
      </c>
      <c r="X43" s="67" t="str">
        <f t="shared" si="11"/>
        <v/>
      </c>
      <c r="Y43" s="71" t="str">
        <f t="shared" si="12"/>
        <v/>
      </c>
      <c r="Z43" s="60" t="str">
        <f t="shared" si="13"/>
        <v/>
      </c>
      <c r="AA43" s="60" t="str">
        <f t="shared" si="14"/>
        <v/>
      </c>
      <c r="AB43" s="60" t="str">
        <f t="shared" si="15"/>
        <v/>
      </c>
      <c r="AC43" s="118" t="str">
        <f t="shared" si="16"/>
        <v/>
      </c>
      <c r="AD43" s="167">
        <f>IF(A43="",0,SUMIFS('Oprávnené výdavky'!$U$30:$U$140,'Oprávnené výdavky'!$D$30:$D$140,A43,'Oprávnené výdavky'!$F$30:$F$140,"16.4",'Oprávnené výdavky'!$E$30:$E$140,"menej rozvinuté regióny",'Oprávnené výdavky'!$G$30:$G$140,"výstup na prílohe I. ZFEU menej rozvinuté regióny"))</f>
        <v>0</v>
      </c>
      <c r="AE43" s="162">
        <f>IF(A43="",0,SUMIFS('Oprávnené výdavky'!$U$30:$U$140,'Oprávnené výdavky'!$D$30:$D$140,A43,'Oprávnené výdavky'!$F$30:$F$140,"16.4",'Oprávnené výdavky'!$E$30:$E$140,"ostatné regióny",'Oprávnené výdavky'!$G$30:$G$140,"výstup na prílohe I. ZFEU ostatné regióny (Bratislavský kraj)"))</f>
        <v>0</v>
      </c>
      <c r="AF43" s="162">
        <f>IF(A43="",0,SUMIFS('Oprávnené výdavky'!$U$30:$U$140,'Oprávnené výdavky'!$D$30:$D$140,A43,'Oprávnené výdavky'!$F$30:$F$140,"16.4",'Oprávnené výdavky'!$E$30:$E$140,"menej rozvinuté regióny",'Oprávnené výdavky'!$G$30:$G$140,"výstup mimo prílohy I. ZFEU - TN, NR, TT kraj"))+SUMIFS('Oprávnené výdavky'!$U$30:$U$140,'Oprávnené výdavky'!$D$30:$D$140,A43,'Oprávnené výdavky'!$F$30:$F$140,"16.4",'Oprávnené výdavky'!$E$30:$E$140,"menej rozvinuté regióny",'Oprávnené výdavky'!$G$30:$G$140,"výstup mimo prílohy I. ZFEU - PO, KE, BB, ZA kraj")</f>
        <v>0</v>
      </c>
      <c r="AG43" s="168">
        <f>IF(A43="",0,SUMIFS('Oprávnené výdavky'!$U$30:$U$140,'Oprávnené výdavky'!$D$30:$D$140,A43,'Oprávnené výdavky'!$F$30:$F$140,"16.4",'Oprávnené výdavky'!$E$30:$E$140,"ostatné regióny",'Oprávnené výdavky'!$G$30:$G$140,"výstup mimo prílohy I. ZFEU - Bratislavský kraj"))</f>
        <v>0</v>
      </c>
      <c r="AH43" s="222"/>
      <c r="AI43" s="164"/>
      <c r="AJ43" s="164"/>
      <c r="AK43" s="174"/>
      <c r="AL43" s="210" t="str">
        <f t="shared" si="17"/>
        <v/>
      </c>
      <c r="AM43" s="162" t="str">
        <f t="shared" si="18"/>
        <v/>
      </c>
      <c r="AN43" s="162" t="str">
        <f t="shared" si="19"/>
        <v/>
      </c>
      <c r="AO43" s="230" t="str">
        <f t="shared" si="20"/>
        <v/>
      </c>
      <c r="AP43" s="180" t="str">
        <f t="shared" si="21"/>
        <v/>
      </c>
      <c r="AQ43" s="53" t="str">
        <f t="shared" si="22"/>
        <v/>
      </c>
      <c r="AR43" s="53" t="str">
        <f t="shared" si="23"/>
        <v/>
      </c>
      <c r="AS43" s="238" t="str">
        <f t="shared" si="24"/>
        <v/>
      </c>
      <c r="AT43" s="232">
        <f t="shared" si="25"/>
        <v>0</v>
      </c>
      <c r="AV43" s="157" t="str">
        <f t="shared" si="26"/>
        <v/>
      </c>
      <c r="AW43" s="157" t="str">
        <f t="shared" si="27"/>
        <v/>
      </c>
      <c r="AX43" s="157" t="str">
        <f t="shared" si="28"/>
        <v/>
      </c>
      <c r="AY43" s="157" t="str">
        <f t="shared" si="29"/>
        <v/>
      </c>
      <c r="AZ43" s="157" t="str">
        <f t="shared" si="30"/>
        <v/>
      </c>
      <c r="BA43" s="157" t="str">
        <f t="shared" si="31"/>
        <v/>
      </c>
      <c r="BB43" s="157" t="str">
        <f t="shared" si="32"/>
        <v/>
      </c>
      <c r="BC43" s="157" t="str">
        <f t="shared" si="33"/>
        <v/>
      </c>
      <c r="BD43" s="157" t="str">
        <f t="shared" si="34"/>
        <v/>
      </c>
      <c r="BE43" s="157" t="str">
        <f t="shared" si="35"/>
        <v/>
      </c>
      <c r="BF43" s="157"/>
      <c r="BI43" s="117">
        <f t="shared" si="36"/>
        <v>0</v>
      </c>
      <c r="BJ43" s="117">
        <f t="shared" si="37"/>
        <v>0</v>
      </c>
      <c r="BK43" s="117">
        <f t="shared" si="38"/>
        <v>0</v>
      </c>
      <c r="BL43" s="117">
        <f t="shared" si="39"/>
        <v>0</v>
      </c>
      <c r="BM43" s="117">
        <f t="shared" si="40"/>
        <v>0</v>
      </c>
      <c r="BN43" s="117">
        <f t="shared" si="41"/>
        <v>0</v>
      </c>
      <c r="BO43" s="117">
        <f t="shared" si="42"/>
        <v>0</v>
      </c>
      <c r="BP43" s="117">
        <f t="shared" si="43"/>
        <v>0</v>
      </c>
      <c r="BQ43" s="117">
        <f t="shared" si="44"/>
        <v>0</v>
      </c>
      <c r="BR43" s="117">
        <f t="shared" si="45"/>
        <v>0</v>
      </c>
      <c r="BS43" s="117">
        <f t="shared" si="46"/>
        <v>0</v>
      </c>
      <c r="BT43" s="117">
        <f t="shared" si="47"/>
        <v>0</v>
      </c>
      <c r="BU43" s="117">
        <f t="shared" si="48"/>
        <v>0</v>
      </c>
      <c r="BV43" s="117">
        <f t="shared" si="49"/>
        <v>0</v>
      </c>
      <c r="BW43" s="203">
        <f t="shared" si="50"/>
        <v>0</v>
      </c>
      <c r="BX43" s="203">
        <f t="shared" si="51"/>
        <v>0</v>
      </c>
      <c r="BY43" s="203">
        <f t="shared" si="52"/>
        <v>0</v>
      </c>
      <c r="BZ43" s="203">
        <f t="shared" si="53"/>
        <v>0</v>
      </c>
      <c r="CA43" s="203">
        <f t="shared" si="54"/>
        <v>0</v>
      </c>
      <c r="CB43" s="203">
        <f t="shared" si="55"/>
        <v>0</v>
      </c>
      <c r="CC43" s="203">
        <f t="shared" si="56"/>
        <v>0</v>
      </c>
      <c r="CD43" s="203">
        <f t="shared" si="57"/>
        <v>0</v>
      </c>
      <c r="CE43" s="1" t="str">
        <f t="shared" si="58"/>
        <v/>
      </c>
      <c r="CF43" s="272">
        <f t="shared" si="59"/>
        <v>0</v>
      </c>
    </row>
    <row r="44" spans="1:84" ht="15" customHeight="1" x14ac:dyDescent="0.2">
      <c r="A44" s="220" t="str">
        <f>IF('zoznam partnerov'!C44&lt;&gt;"",TRANSPOSE('zoznam partnerov'!C44),"")</f>
        <v/>
      </c>
      <c r="B44" s="170">
        <f>IF(A44="",0,SUMIFS('Oprávnené výdavky'!$U$30:$U$140,'Oprávnené výdavky'!$D$30:$D$140,A44,'Oprávnené výdavky'!$F$30:$F$140,"4.1",'Oprávnené výdavky'!$E$30:$E$140,"menej rozvinuté regióny"))</f>
        <v>0</v>
      </c>
      <c r="C44" s="170">
        <f>IF(A44="",0,SUMIFS('Oprávnené výdavky'!$U$30:$U$140,'Oprávnené výdavky'!$D$30:$D$140,A44,'Oprávnené výdavky'!$F$30:$F$140,"4.1",'Oprávnené výdavky'!$E$30:$E$140,"ostatné regióny"))</f>
        <v>0</v>
      </c>
      <c r="D44" s="115"/>
      <c r="E44" s="115"/>
      <c r="F44" s="108" t="str">
        <f t="shared" si="3"/>
        <v/>
      </c>
      <c r="G44" s="108" t="str">
        <f t="shared" si="4"/>
        <v/>
      </c>
      <c r="H44" s="116" t="str">
        <f t="shared" si="5"/>
        <v/>
      </c>
      <c r="I44" s="116" t="str">
        <f t="shared" si="6"/>
        <v/>
      </c>
      <c r="J44" s="165">
        <f>IF(A44="",0,SUMIFS('Oprávnené výdavky'!$U$30:$U$140,'Oprávnené výdavky'!$D$30:$D$140,A44,'Oprávnené výdavky'!$E$30:$E$140,"menej rozvinuté regióny",'Oprávnené výdavky'!$G$30:$G$140,"výstup na prílohe I. ZFEU menej rozvinuté regióny",'Oprávnené výdavky'!$F$30:$F$140,"4.2"))</f>
        <v>0</v>
      </c>
      <c r="K44" s="163">
        <f>IF(A44="",0,SUMIFS('Oprávnené výdavky'!$U$30:$U$140,'Oprávnené výdavky'!$D$30:$D$140,A44,'Oprávnené výdavky'!$E$30:$E$140,"ostatné regióny",'Oprávnené výdavky'!$G$30:$G$140,"výstup na prílohe I. ZFEU ostatné regióny (Bratislavský kraj)",'Oprávnené výdavky'!$F$30:$F$140,"4.2"))</f>
        <v>0</v>
      </c>
      <c r="L44" s="163">
        <f>IF(A44="",0,SUMIFS('Oprávnené výdavky'!$U$30:$U$140,'Oprávnené výdavky'!$D$30:$D$140,A44,'Oprávnené výdavky'!$E$30:$E$140,"menej rozvinuté regióny",'Oprávnené výdavky'!$G$30:$G$140,"výstup mimo prílohy I. ZFEU - PO, KE, BB, ZA kraj",'Oprávnené výdavky'!$F$30:$F$140,"4.2"))</f>
        <v>0</v>
      </c>
      <c r="M44" s="163">
        <f>IF(A44="",0,SUMIFS('Oprávnené výdavky'!$U$30:$U$140,'Oprávnené výdavky'!$D$30:$D$140,A44,'Oprávnené výdavky'!$E$30:$E$140,"menej rozvinuté regióny",'Oprávnené výdavky'!$G$30:$G$140,"výstup mimo prílohy I. ZFEU - TN, NR, TT kraj",'Oprávnené výdavky'!$F$30:$F$140,"4.2"))</f>
        <v>0</v>
      </c>
      <c r="N44" s="166">
        <f>IF(A44="",0,SUMIFS('Oprávnené výdavky'!$U$30:$U$140,'Oprávnené výdavky'!$D$30:$D$140,A44,'Oprávnené výdavky'!$E$30:$E$140,"ostatné regióny",'Oprávnené výdavky'!$G$30:$G$140,"výstup mimo prílohy I. ZFEU - Bratislavský kraj",'Oprávnené výdavky'!$F$30:$F$140,"4.2"))</f>
        <v>0</v>
      </c>
      <c r="O44" s="70"/>
      <c r="P44" s="64"/>
      <c r="Q44" s="64"/>
      <c r="R44" s="64"/>
      <c r="S44" s="120"/>
      <c r="T44" s="66" t="str">
        <f t="shared" si="7"/>
        <v/>
      </c>
      <c r="U44" s="59" t="str">
        <f t="shared" si="8"/>
        <v/>
      </c>
      <c r="V44" s="59" t="str">
        <f t="shared" si="9"/>
        <v/>
      </c>
      <c r="W44" s="59" t="str">
        <f t="shared" si="10"/>
        <v/>
      </c>
      <c r="X44" s="67" t="str">
        <f t="shared" si="11"/>
        <v/>
      </c>
      <c r="Y44" s="71" t="str">
        <f t="shared" si="12"/>
        <v/>
      </c>
      <c r="Z44" s="60" t="str">
        <f t="shared" si="13"/>
        <v/>
      </c>
      <c r="AA44" s="60" t="str">
        <f t="shared" si="14"/>
        <v/>
      </c>
      <c r="AB44" s="60" t="str">
        <f t="shared" si="15"/>
        <v/>
      </c>
      <c r="AC44" s="118" t="str">
        <f t="shared" si="16"/>
        <v/>
      </c>
      <c r="AD44" s="167">
        <f>IF(A44="",0,SUMIFS('Oprávnené výdavky'!$U$30:$U$140,'Oprávnené výdavky'!$D$30:$D$140,A44,'Oprávnené výdavky'!$F$30:$F$140,"16.4",'Oprávnené výdavky'!$E$30:$E$140,"menej rozvinuté regióny",'Oprávnené výdavky'!$G$30:$G$140,"výstup na prílohe I. ZFEU menej rozvinuté regióny"))</f>
        <v>0</v>
      </c>
      <c r="AE44" s="162">
        <f>IF(A44="",0,SUMIFS('Oprávnené výdavky'!$U$30:$U$140,'Oprávnené výdavky'!$D$30:$D$140,A44,'Oprávnené výdavky'!$F$30:$F$140,"16.4",'Oprávnené výdavky'!$E$30:$E$140,"ostatné regióny",'Oprávnené výdavky'!$G$30:$G$140,"výstup na prílohe I. ZFEU ostatné regióny (Bratislavský kraj)"))</f>
        <v>0</v>
      </c>
      <c r="AF44" s="162">
        <f>IF(A44="",0,SUMIFS('Oprávnené výdavky'!$U$30:$U$140,'Oprávnené výdavky'!$D$30:$D$140,A44,'Oprávnené výdavky'!$F$30:$F$140,"16.4",'Oprávnené výdavky'!$E$30:$E$140,"menej rozvinuté regióny",'Oprávnené výdavky'!$G$30:$G$140,"výstup mimo prílohy I. ZFEU - TN, NR, TT kraj"))+SUMIFS('Oprávnené výdavky'!$U$30:$U$140,'Oprávnené výdavky'!$D$30:$D$140,A44,'Oprávnené výdavky'!$F$30:$F$140,"16.4",'Oprávnené výdavky'!$E$30:$E$140,"menej rozvinuté regióny",'Oprávnené výdavky'!$G$30:$G$140,"výstup mimo prílohy I. ZFEU - PO, KE, BB, ZA kraj")</f>
        <v>0</v>
      </c>
      <c r="AG44" s="168">
        <f>IF(A44="",0,SUMIFS('Oprávnené výdavky'!$U$30:$U$140,'Oprávnené výdavky'!$D$30:$D$140,A44,'Oprávnené výdavky'!$F$30:$F$140,"16.4",'Oprávnené výdavky'!$E$30:$E$140,"ostatné regióny",'Oprávnené výdavky'!$G$30:$G$140,"výstup mimo prílohy I. ZFEU - Bratislavský kraj"))</f>
        <v>0</v>
      </c>
      <c r="AH44" s="222"/>
      <c r="AI44" s="164"/>
      <c r="AJ44" s="164"/>
      <c r="AK44" s="174"/>
      <c r="AL44" s="210" t="str">
        <f t="shared" si="17"/>
        <v/>
      </c>
      <c r="AM44" s="162" t="str">
        <f t="shared" si="18"/>
        <v/>
      </c>
      <c r="AN44" s="162" t="str">
        <f t="shared" si="19"/>
        <v/>
      </c>
      <c r="AO44" s="230" t="str">
        <f t="shared" si="20"/>
        <v/>
      </c>
      <c r="AP44" s="180" t="str">
        <f t="shared" si="21"/>
        <v/>
      </c>
      <c r="AQ44" s="53" t="str">
        <f t="shared" si="22"/>
        <v/>
      </c>
      <c r="AR44" s="53" t="str">
        <f t="shared" si="23"/>
        <v/>
      </c>
      <c r="AS44" s="238" t="str">
        <f t="shared" si="24"/>
        <v/>
      </c>
      <c r="AT44" s="232">
        <f t="shared" si="25"/>
        <v>0</v>
      </c>
      <c r="AV44" s="157" t="str">
        <f t="shared" si="26"/>
        <v/>
      </c>
      <c r="AW44" s="157" t="str">
        <f t="shared" si="27"/>
        <v/>
      </c>
      <c r="AX44" s="157" t="str">
        <f t="shared" si="28"/>
        <v/>
      </c>
      <c r="AY44" s="157" t="str">
        <f t="shared" si="29"/>
        <v/>
      </c>
      <c r="AZ44" s="157" t="str">
        <f t="shared" si="30"/>
        <v/>
      </c>
      <c r="BA44" s="157" t="str">
        <f t="shared" si="31"/>
        <v/>
      </c>
      <c r="BB44" s="157" t="str">
        <f t="shared" si="32"/>
        <v/>
      </c>
      <c r="BC44" s="157" t="str">
        <f t="shared" si="33"/>
        <v/>
      </c>
      <c r="BD44" s="157" t="str">
        <f t="shared" si="34"/>
        <v/>
      </c>
      <c r="BE44" s="157" t="str">
        <f t="shared" si="35"/>
        <v/>
      </c>
      <c r="BF44" s="157"/>
      <c r="BI44" s="117">
        <f t="shared" si="36"/>
        <v>0</v>
      </c>
      <c r="BJ44" s="117">
        <f t="shared" si="37"/>
        <v>0</v>
      </c>
      <c r="BK44" s="117">
        <f t="shared" si="38"/>
        <v>0</v>
      </c>
      <c r="BL44" s="117">
        <f t="shared" si="39"/>
        <v>0</v>
      </c>
      <c r="BM44" s="117">
        <f t="shared" si="40"/>
        <v>0</v>
      </c>
      <c r="BN44" s="117">
        <f t="shared" si="41"/>
        <v>0</v>
      </c>
      <c r="BO44" s="117">
        <f t="shared" si="42"/>
        <v>0</v>
      </c>
      <c r="BP44" s="117">
        <f t="shared" si="43"/>
        <v>0</v>
      </c>
      <c r="BQ44" s="117">
        <f t="shared" si="44"/>
        <v>0</v>
      </c>
      <c r="BR44" s="117">
        <f t="shared" si="45"/>
        <v>0</v>
      </c>
      <c r="BS44" s="117">
        <f t="shared" si="46"/>
        <v>0</v>
      </c>
      <c r="BT44" s="117">
        <f t="shared" si="47"/>
        <v>0</v>
      </c>
      <c r="BU44" s="117">
        <f t="shared" si="48"/>
        <v>0</v>
      </c>
      <c r="BV44" s="117">
        <f t="shared" si="49"/>
        <v>0</v>
      </c>
      <c r="BW44" s="203">
        <f t="shared" si="50"/>
        <v>0</v>
      </c>
      <c r="BX44" s="203">
        <f t="shared" si="51"/>
        <v>0</v>
      </c>
      <c r="BY44" s="203">
        <f t="shared" si="52"/>
        <v>0</v>
      </c>
      <c r="BZ44" s="203">
        <f t="shared" si="53"/>
        <v>0</v>
      </c>
      <c r="CA44" s="203">
        <f t="shared" si="54"/>
        <v>0</v>
      </c>
      <c r="CB44" s="203">
        <f t="shared" si="55"/>
        <v>0</v>
      </c>
      <c r="CC44" s="203">
        <f t="shared" si="56"/>
        <v>0</v>
      </c>
      <c r="CD44" s="203">
        <f t="shared" si="57"/>
        <v>0</v>
      </c>
      <c r="CE44" s="1" t="str">
        <f t="shared" si="58"/>
        <v/>
      </c>
      <c r="CF44" s="272">
        <f t="shared" si="59"/>
        <v>0</v>
      </c>
    </row>
    <row r="45" spans="1:84" ht="15" customHeight="1" x14ac:dyDescent="0.2">
      <c r="A45" s="220" t="str">
        <f>IF('zoznam partnerov'!C45&lt;&gt;"",TRANSPOSE('zoznam partnerov'!C45),"")</f>
        <v/>
      </c>
      <c r="B45" s="170">
        <f>IF(A45="",0,SUMIFS('Oprávnené výdavky'!$U$30:$U$140,'Oprávnené výdavky'!$D$30:$D$140,A45,'Oprávnené výdavky'!$F$30:$F$140,"4.1",'Oprávnené výdavky'!$E$30:$E$140,"menej rozvinuté regióny"))</f>
        <v>0</v>
      </c>
      <c r="C45" s="170">
        <f>IF(A45="",0,SUMIFS('Oprávnené výdavky'!$U$30:$U$140,'Oprávnené výdavky'!$D$30:$D$140,A45,'Oprávnené výdavky'!$F$30:$F$140,"4.1",'Oprávnené výdavky'!$E$30:$E$140,"ostatné regióny"))</f>
        <v>0</v>
      </c>
      <c r="D45" s="115"/>
      <c r="E45" s="115"/>
      <c r="F45" s="108" t="str">
        <f t="shared" si="3"/>
        <v/>
      </c>
      <c r="G45" s="108" t="str">
        <f t="shared" si="4"/>
        <v/>
      </c>
      <c r="H45" s="116" t="str">
        <f t="shared" si="5"/>
        <v/>
      </c>
      <c r="I45" s="116" t="str">
        <f t="shared" si="6"/>
        <v/>
      </c>
      <c r="J45" s="165">
        <f>IF(A45="",0,SUMIFS('Oprávnené výdavky'!$U$30:$U$140,'Oprávnené výdavky'!$D$30:$D$140,A45,'Oprávnené výdavky'!$E$30:$E$140,"menej rozvinuté regióny",'Oprávnené výdavky'!$G$30:$G$140,"výstup na prílohe I. ZFEU menej rozvinuté regióny",'Oprávnené výdavky'!$F$30:$F$140,"4.2"))</f>
        <v>0</v>
      </c>
      <c r="K45" s="163">
        <f>IF(A45="",0,SUMIFS('Oprávnené výdavky'!$U$30:$U$140,'Oprávnené výdavky'!$D$30:$D$140,A45,'Oprávnené výdavky'!$E$30:$E$140,"ostatné regióny",'Oprávnené výdavky'!$G$30:$G$140,"výstup na prílohe I. ZFEU ostatné regióny (Bratislavský kraj)",'Oprávnené výdavky'!$F$30:$F$140,"4.2"))</f>
        <v>0</v>
      </c>
      <c r="L45" s="163">
        <f>IF(A45="",0,SUMIFS('Oprávnené výdavky'!$U$30:$U$140,'Oprávnené výdavky'!$D$30:$D$140,A45,'Oprávnené výdavky'!$E$30:$E$140,"menej rozvinuté regióny",'Oprávnené výdavky'!$G$30:$G$140,"výstup mimo prílohy I. ZFEU - PO, KE, BB, ZA kraj",'Oprávnené výdavky'!$F$30:$F$140,"4.2"))</f>
        <v>0</v>
      </c>
      <c r="M45" s="163">
        <f>IF(A45="",0,SUMIFS('Oprávnené výdavky'!$U$30:$U$140,'Oprávnené výdavky'!$D$30:$D$140,A45,'Oprávnené výdavky'!$E$30:$E$140,"menej rozvinuté regióny",'Oprávnené výdavky'!$G$30:$G$140,"výstup mimo prílohy I. ZFEU - TN, NR, TT kraj",'Oprávnené výdavky'!$F$30:$F$140,"4.2"))</f>
        <v>0</v>
      </c>
      <c r="N45" s="166">
        <f>IF(A45="",0,SUMIFS('Oprávnené výdavky'!$U$30:$U$140,'Oprávnené výdavky'!$D$30:$D$140,A45,'Oprávnené výdavky'!$E$30:$E$140,"ostatné regióny",'Oprávnené výdavky'!$G$30:$G$140,"výstup mimo prílohy I. ZFEU - Bratislavský kraj",'Oprávnené výdavky'!$F$30:$F$140,"4.2"))</f>
        <v>0</v>
      </c>
      <c r="O45" s="70"/>
      <c r="P45" s="64"/>
      <c r="Q45" s="64"/>
      <c r="R45" s="64"/>
      <c r="S45" s="120"/>
      <c r="T45" s="66" t="str">
        <f t="shared" si="7"/>
        <v/>
      </c>
      <c r="U45" s="59" t="str">
        <f t="shared" si="8"/>
        <v/>
      </c>
      <c r="V45" s="59" t="str">
        <f t="shared" si="9"/>
        <v/>
      </c>
      <c r="W45" s="59" t="str">
        <f t="shared" si="10"/>
        <v/>
      </c>
      <c r="X45" s="67" t="str">
        <f t="shared" si="11"/>
        <v/>
      </c>
      <c r="Y45" s="71" t="str">
        <f t="shared" si="12"/>
        <v/>
      </c>
      <c r="Z45" s="60" t="str">
        <f t="shared" si="13"/>
        <v/>
      </c>
      <c r="AA45" s="60" t="str">
        <f t="shared" si="14"/>
        <v/>
      </c>
      <c r="AB45" s="60" t="str">
        <f t="shared" si="15"/>
        <v/>
      </c>
      <c r="AC45" s="118" t="str">
        <f t="shared" si="16"/>
        <v/>
      </c>
      <c r="AD45" s="167">
        <f>IF(A45="",0,SUMIFS('Oprávnené výdavky'!$U$30:$U$140,'Oprávnené výdavky'!$D$30:$D$140,A45,'Oprávnené výdavky'!$F$30:$F$140,"16.4",'Oprávnené výdavky'!$E$30:$E$140,"menej rozvinuté regióny",'Oprávnené výdavky'!$G$30:$G$140,"výstup na prílohe I. ZFEU menej rozvinuté regióny"))</f>
        <v>0</v>
      </c>
      <c r="AE45" s="162">
        <f>IF(A45="",0,SUMIFS('Oprávnené výdavky'!$U$30:$U$140,'Oprávnené výdavky'!$D$30:$D$140,A45,'Oprávnené výdavky'!$F$30:$F$140,"16.4",'Oprávnené výdavky'!$E$30:$E$140,"ostatné regióny",'Oprávnené výdavky'!$G$30:$G$140,"výstup na prílohe I. ZFEU ostatné regióny (Bratislavský kraj)"))</f>
        <v>0</v>
      </c>
      <c r="AF45" s="162">
        <f>IF(A45="",0,SUMIFS('Oprávnené výdavky'!$U$30:$U$140,'Oprávnené výdavky'!$D$30:$D$140,A45,'Oprávnené výdavky'!$F$30:$F$140,"16.4",'Oprávnené výdavky'!$E$30:$E$140,"menej rozvinuté regióny",'Oprávnené výdavky'!$G$30:$G$140,"výstup mimo prílohy I. ZFEU - TN, NR, TT kraj"))+SUMIFS('Oprávnené výdavky'!$U$30:$U$140,'Oprávnené výdavky'!$D$30:$D$140,A45,'Oprávnené výdavky'!$F$30:$F$140,"16.4",'Oprávnené výdavky'!$E$30:$E$140,"menej rozvinuté regióny",'Oprávnené výdavky'!$G$30:$G$140,"výstup mimo prílohy I. ZFEU - PO, KE, BB, ZA kraj")</f>
        <v>0</v>
      </c>
      <c r="AG45" s="168">
        <f>IF(A45="",0,SUMIFS('Oprávnené výdavky'!$U$30:$U$140,'Oprávnené výdavky'!$D$30:$D$140,A45,'Oprávnené výdavky'!$F$30:$F$140,"16.4",'Oprávnené výdavky'!$E$30:$E$140,"ostatné regióny",'Oprávnené výdavky'!$G$30:$G$140,"výstup mimo prílohy I. ZFEU - Bratislavský kraj"))</f>
        <v>0</v>
      </c>
      <c r="AH45" s="222"/>
      <c r="AI45" s="164"/>
      <c r="AJ45" s="164"/>
      <c r="AK45" s="174"/>
      <c r="AL45" s="210" t="str">
        <f t="shared" si="17"/>
        <v/>
      </c>
      <c r="AM45" s="162" t="str">
        <f t="shared" si="18"/>
        <v/>
      </c>
      <c r="AN45" s="162" t="str">
        <f t="shared" si="19"/>
        <v/>
      </c>
      <c r="AO45" s="230" t="str">
        <f t="shared" si="20"/>
        <v/>
      </c>
      <c r="AP45" s="180" t="str">
        <f t="shared" si="21"/>
        <v/>
      </c>
      <c r="AQ45" s="53" t="str">
        <f t="shared" si="22"/>
        <v/>
      </c>
      <c r="AR45" s="53" t="str">
        <f t="shared" si="23"/>
        <v/>
      </c>
      <c r="AS45" s="238" t="str">
        <f t="shared" si="24"/>
        <v/>
      </c>
      <c r="AT45" s="232">
        <f t="shared" si="25"/>
        <v>0</v>
      </c>
      <c r="AV45" s="157" t="str">
        <f t="shared" si="26"/>
        <v/>
      </c>
      <c r="AW45" s="157" t="str">
        <f t="shared" si="27"/>
        <v/>
      </c>
      <c r="AX45" s="157" t="str">
        <f t="shared" si="28"/>
        <v/>
      </c>
      <c r="AY45" s="157" t="str">
        <f t="shared" si="29"/>
        <v/>
      </c>
      <c r="AZ45" s="157" t="str">
        <f t="shared" si="30"/>
        <v/>
      </c>
      <c r="BA45" s="157" t="str">
        <f t="shared" si="31"/>
        <v/>
      </c>
      <c r="BB45" s="157" t="str">
        <f t="shared" si="32"/>
        <v/>
      </c>
      <c r="BC45" s="157" t="str">
        <f t="shared" si="33"/>
        <v/>
      </c>
      <c r="BD45" s="157" t="str">
        <f t="shared" si="34"/>
        <v/>
      </c>
      <c r="BE45" s="157" t="str">
        <f t="shared" si="35"/>
        <v/>
      </c>
      <c r="BF45" s="157"/>
      <c r="BI45" s="117">
        <f t="shared" si="36"/>
        <v>0</v>
      </c>
      <c r="BJ45" s="117">
        <f t="shared" si="37"/>
        <v>0</v>
      </c>
      <c r="BK45" s="117">
        <f t="shared" si="38"/>
        <v>0</v>
      </c>
      <c r="BL45" s="117">
        <f t="shared" si="39"/>
        <v>0</v>
      </c>
      <c r="BM45" s="117">
        <f t="shared" si="40"/>
        <v>0</v>
      </c>
      <c r="BN45" s="117">
        <f t="shared" si="41"/>
        <v>0</v>
      </c>
      <c r="BO45" s="117">
        <f t="shared" si="42"/>
        <v>0</v>
      </c>
      <c r="BP45" s="117">
        <f t="shared" si="43"/>
        <v>0</v>
      </c>
      <c r="BQ45" s="117">
        <f t="shared" si="44"/>
        <v>0</v>
      </c>
      <c r="BR45" s="117">
        <f t="shared" si="45"/>
        <v>0</v>
      </c>
      <c r="BS45" s="117">
        <f t="shared" si="46"/>
        <v>0</v>
      </c>
      <c r="BT45" s="117">
        <f t="shared" si="47"/>
        <v>0</v>
      </c>
      <c r="BU45" s="117">
        <f t="shared" si="48"/>
        <v>0</v>
      </c>
      <c r="BV45" s="117">
        <f t="shared" si="49"/>
        <v>0</v>
      </c>
      <c r="BW45" s="203">
        <f t="shared" si="50"/>
        <v>0</v>
      </c>
      <c r="BX45" s="203">
        <f t="shared" si="51"/>
        <v>0</v>
      </c>
      <c r="BY45" s="203">
        <f t="shared" si="52"/>
        <v>0</v>
      </c>
      <c r="BZ45" s="203">
        <f t="shared" si="53"/>
        <v>0</v>
      </c>
      <c r="CA45" s="203">
        <f t="shared" si="54"/>
        <v>0</v>
      </c>
      <c r="CB45" s="203">
        <f t="shared" si="55"/>
        <v>0</v>
      </c>
      <c r="CC45" s="203">
        <f t="shared" si="56"/>
        <v>0</v>
      </c>
      <c r="CD45" s="203">
        <f t="shared" si="57"/>
        <v>0</v>
      </c>
      <c r="CE45" s="1" t="str">
        <f t="shared" si="58"/>
        <v/>
      </c>
      <c r="CF45" s="272">
        <f t="shared" si="59"/>
        <v>0</v>
      </c>
    </row>
    <row r="46" spans="1:84" ht="15" customHeight="1" x14ac:dyDescent="0.2">
      <c r="A46" s="220" t="str">
        <f>IF('zoznam partnerov'!C46&lt;&gt;"",TRANSPOSE('zoznam partnerov'!C46),"")</f>
        <v/>
      </c>
      <c r="B46" s="170">
        <f>IF(A46="",0,SUMIFS('Oprávnené výdavky'!$U$30:$U$140,'Oprávnené výdavky'!$D$30:$D$140,A46,'Oprávnené výdavky'!$F$30:$F$140,"4.1",'Oprávnené výdavky'!$E$30:$E$140,"menej rozvinuté regióny"))</f>
        <v>0</v>
      </c>
      <c r="C46" s="170">
        <f>IF(A46="",0,SUMIFS('Oprávnené výdavky'!$U$30:$U$140,'Oprávnené výdavky'!$D$30:$D$140,A46,'Oprávnené výdavky'!$F$30:$F$140,"4.1",'Oprávnené výdavky'!$E$30:$E$140,"ostatné regióny"))</f>
        <v>0</v>
      </c>
      <c r="D46" s="115"/>
      <c r="E46" s="115"/>
      <c r="F46" s="108" t="str">
        <f t="shared" si="3"/>
        <v/>
      </c>
      <c r="G46" s="108" t="str">
        <f t="shared" si="4"/>
        <v/>
      </c>
      <c r="H46" s="116" t="str">
        <f t="shared" si="5"/>
        <v/>
      </c>
      <c r="I46" s="116" t="str">
        <f t="shared" si="6"/>
        <v/>
      </c>
      <c r="J46" s="165">
        <f>IF(A46="",0,SUMIFS('Oprávnené výdavky'!$U$30:$U$140,'Oprávnené výdavky'!$D$30:$D$140,A46,'Oprávnené výdavky'!$E$30:$E$140,"menej rozvinuté regióny",'Oprávnené výdavky'!$G$30:$G$140,"výstup na prílohe I. ZFEU menej rozvinuté regióny",'Oprávnené výdavky'!$F$30:$F$140,"4.2"))</f>
        <v>0</v>
      </c>
      <c r="K46" s="163">
        <f>IF(A46="",0,SUMIFS('Oprávnené výdavky'!$U$30:$U$140,'Oprávnené výdavky'!$D$30:$D$140,A46,'Oprávnené výdavky'!$E$30:$E$140,"ostatné regióny",'Oprávnené výdavky'!$G$30:$G$140,"výstup na prílohe I. ZFEU ostatné regióny (Bratislavský kraj)",'Oprávnené výdavky'!$F$30:$F$140,"4.2"))</f>
        <v>0</v>
      </c>
      <c r="L46" s="163">
        <f>IF(A46="",0,SUMIFS('Oprávnené výdavky'!$U$30:$U$140,'Oprávnené výdavky'!$D$30:$D$140,A46,'Oprávnené výdavky'!$E$30:$E$140,"menej rozvinuté regióny",'Oprávnené výdavky'!$G$30:$G$140,"výstup mimo prílohy I. ZFEU - PO, KE, BB, ZA kraj",'Oprávnené výdavky'!$F$30:$F$140,"4.2"))</f>
        <v>0</v>
      </c>
      <c r="M46" s="163">
        <f>IF(A46="",0,SUMIFS('Oprávnené výdavky'!$U$30:$U$140,'Oprávnené výdavky'!$D$30:$D$140,A46,'Oprávnené výdavky'!$E$30:$E$140,"menej rozvinuté regióny",'Oprávnené výdavky'!$G$30:$G$140,"výstup mimo prílohy I. ZFEU - TN, NR, TT kraj",'Oprávnené výdavky'!$F$30:$F$140,"4.2"))</f>
        <v>0</v>
      </c>
      <c r="N46" s="166">
        <f>IF(A46="",0,SUMIFS('Oprávnené výdavky'!$U$30:$U$140,'Oprávnené výdavky'!$D$30:$D$140,A46,'Oprávnené výdavky'!$E$30:$E$140,"ostatné regióny",'Oprávnené výdavky'!$G$30:$G$140,"výstup mimo prílohy I. ZFEU - Bratislavský kraj",'Oprávnené výdavky'!$F$30:$F$140,"4.2"))</f>
        <v>0</v>
      </c>
      <c r="O46" s="70"/>
      <c r="P46" s="64"/>
      <c r="Q46" s="64"/>
      <c r="R46" s="64"/>
      <c r="S46" s="120"/>
      <c r="T46" s="66" t="str">
        <f t="shared" si="7"/>
        <v/>
      </c>
      <c r="U46" s="59" t="str">
        <f t="shared" si="8"/>
        <v/>
      </c>
      <c r="V46" s="59" t="str">
        <f t="shared" si="9"/>
        <v/>
      </c>
      <c r="W46" s="59" t="str">
        <f t="shared" si="10"/>
        <v/>
      </c>
      <c r="X46" s="67" t="str">
        <f t="shared" si="11"/>
        <v/>
      </c>
      <c r="Y46" s="71" t="str">
        <f t="shared" si="12"/>
        <v/>
      </c>
      <c r="Z46" s="60" t="str">
        <f t="shared" si="13"/>
        <v/>
      </c>
      <c r="AA46" s="60" t="str">
        <f t="shared" si="14"/>
        <v/>
      </c>
      <c r="AB46" s="60" t="str">
        <f t="shared" si="15"/>
        <v/>
      </c>
      <c r="AC46" s="118" t="str">
        <f t="shared" si="16"/>
        <v/>
      </c>
      <c r="AD46" s="167">
        <f>IF(A46="",0,SUMIFS('Oprávnené výdavky'!$U$30:$U$140,'Oprávnené výdavky'!$D$30:$D$140,A46,'Oprávnené výdavky'!$F$30:$F$140,"16.4",'Oprávnené výdavky'!$E$30:$E$140,"menej rozvinuté regióny",'Oprávnené výdavky'!$G$30:$G$140,"výstup na prílohe I. ZFEU menej rozvinuté regióny"))</f>
        <v>0</v>
      </c>
      <c r="AE46" s="162">
        <f>IF(A46="",0,SUMIFS('Oprávnené výdavky'!$U$30:$U$140,'Oprávnené výdavky'!$D$30:$D$140,A46,'Oprávnené výdavky'!$F$30:$F$140,"16.4",'Oprávnené výdavky'!$E$30:$E$140,"ostatné regióny",'Oprávnené výdavky'!$G$30:$G$140,"výstup na prílohe I. ZFEU ostatné regióny (Bratislavský kraj)"))</f>
        <v>0</v>
      </c>
      <c r="AF46" s="162">
        <f>IF(A46="",0,SUMIFS('Oprávnené výdavky'!$U$30:$U$140,'Oprávnené výdavky'!$D$30:$D$140,A46,'Oprávnené výdavky'!$F$30:$F$140,"16.4",'Oprávnené výdavky'!$E$30:$E$140,"menej rozvinuté regióny",'Oprávnené výdavky'!$G$30:$G$140,"výstup mimo prílohy I. ZFEU - TN, NR, TT kraj"))+SUMIFS('Oprávnené výdavky'!$U$30:$U$140,'Oprávnené výdavky'!$D$30:$D$140,A46,'Oprávnené výdavky'!$F$30:$F$140,"16.4",'Oprávnené výdavky'!$E$30:$E$140,"menej rozvinuté regióny",'Oprávnené výdavky'!$G$30:$G$140,"výstup mimo prílohy I. ZFEU - PO, KE, BB, ZA kraj")</f>
        <v>0</v>
      </c>
      <c r="AG46" s="168">
        <f>IF(A46="",0,SUMIFS('Oprávnené výdavky'!$U$30:$U$140,'Oprávnené výdavky'!$D$30:$D$140,A46,'Oprávnené výdavky'!$F$30:$F$140,"16.4",'Oprávnené výdavky'!$E$30:$E$140,"ostatné regióny",'Oprávnené výdavky'!$G$30:$G$140,"výstup mimo prílohy I. ZFEU - Bratislavský kraj"))</f>
        <v>0</v>
      </c>
      <c r="AH46" s="222"/>
      <c r="AI46" s="164"/>
      <c r="AJ46" s="164"/>
      <c r="AK46" s="174"/>
      <c r="AL46" s="210" t="str">
        <f t="shared" si="17"/>
        <v/>
      </c>
      <c r="AM46" s="162" t="str">
        <f t="shared" si="18"/>
        <v/>
      </c>
      <c r="AN46" s="162" t="str">
        <f t="shared" si="19"/>
        <v/>
      </c>
      <c r="AO46" s="230" t="str">
        <f t="shared" si="20"/>
        <v/>
      </c>
      <c r="AP46" s="180" t="str">
        <f t="shared" si="21"/>
        <v/>
      </c>
      <c r="AQ46" s="53" t="str">
        <f t="shared" si="22"/>
        <v/>
      </c>
      <c r="AR46" s="53" t="str">
        <f t="shared" si="23"/>
        <v/>
      </c>
      <c r="AS46" s="238" t="str">
        <f t="shared" si="24"/>
        <v/>
      </c>
      <c r="AT46" s="232">
        <f t="shared" si="25"/>
        <v>0</v>
      </c>
      <c r="AV46" s="157" t="str">
        <f t="shared" si="26"/>
        <v/>
      </c>
      <c r="AW46" s="157" t="str">
        <f t="shared" si="27"/>
        <v/>
      </c>
      <c r="AX46" s="157" t="str">
        <f t="shared" si="28"/>
        <v/>
      </c>
      <c r="AY46" s="157" t="str">
        <f t="shared" si="29"/>
        <v/>
      </c>
      <c r="AZ46" s="157" t="str">
        <f t="shared" si="30"/>
        <v/>
      </c>
      <c r="BA46" s="157" t="str">
        <f t="shared" si="31"/>
        <v/>
      </c>
      <c r="BB46" s="157" t="str">
        <f t="shared" si="32"/>
        <v/>
      </c>
      <c r="BC46" s="157" t="str">
        <f t="shared" si="33"/>
        <v/>
      </c>
      <c r="BD46" s="157" t="str">
        <f t="shared" si="34"/>
        <v/>
      </c>
      <c r="BE46" s="157" t="str">
        <f t="shared" si="35"/>
        <v/>
      </c>
      <c r="BF46" s="157"/>
      <c r="BI46" s="117">
        <f t="shared" si="36"/>
        <v>0</v>
      </c>
      <c r="BJ46" s="117">
        <f t="shared" si="37"/>
        <v>0</v>
      </c>
      <c r="BK46" s="117">
        <f t="shared" si="38"/>
        <v>0</v>
      </c>
      <c r="BL46" s="117">
        <f t="shared" si="39"/>
        <v>0</v>
      </c>
      <c r="BM46" s="117">
        <f t="shared" si="40"/>
        <v>0</v>
      </c>
      <c r="BN46" s="117">
        <f t="shared" si="41"/>
        <v>0</v>
      </c>
      <c r="BO46" s="117">
        <f t="shared" si="42"/>
        <v>0</v>
      </c>
      <c r="BP46" s="117">
        <f t="shared" si="43"/>
        <v>0</v>
      </c>
      <c r="BQ46" s="117">
        <f t="shared" si="44"/>
        <v>0</v>
      </c>
      <c r="BR46" s="117">
        <f t="shared" si="45"/>
        <v>0</v>
      </c>
      <c r="BS46" s="117">
        <f t="shared" si="46"/>
        <v>0</v>
      </c>
      <c r="BT46" s="117">
        <f t="shared" si="47"/>
        <v>0</v>
      </c>
      <c r="BU46" s="117">
        <f t="shared" si="48"/>
        <v>0</v>
      </c>
      <c r="BV46" s="117">
        <f t="shared" si="49"/>
        <v>0</v>
      </c>
      <c r="BW46" s="203">
        <f t="shared" si="50"/>
        <v>0</v>
      </c>
      <c r="BX46" s="203">
        <f t="shared" si="51"/>
        <v>0</v>
      </c>
      <c r="BY46" s="203">
        <f t="shared" si="52"/>
        <v>0</v>
      </c>
      <c r="BZ46" s="203">
        <f t="shared" si="53"/>
        <v>0</v>
      </c>
      <c r="CA46" s="203">
        <f t="shared" si="54"/>
        <v>0</v>
      </c>
      <c r="CB46" s="203">
        <f t="shared" si="55"/>
        <v>0</v>
      </c>
      <c r="CC46" s="203">
        <f t="shared" si="56"/>
        <v>0</v>
      </c>
      <c r="CD46" s="203">
        <f t="shared" si="57"/>
        <v>0</v>
      </c>
      <c r="CE46" s="1" t="str">
        <f t="shared" si="58"/>
        <v/>
      </c>
      <c r="CF46" s="272">
        <f t="shared" si="59"/>
        <v>0</v>
      </c>
    </row>
    <row r="47" spans="1:84" ht="15" customHeight="1" x14ac:dyDescent="0.2">
      <c r="A47" s="220" t="str">
        <f>IF('zoznam partnerov'!C47&lt;&gt;"",TRANSPOSE('zoznam partnerov'!C47),"")</f>
        <v/>
      </c>
      <c r="B47" s="170">
        <f>IF(A47="",0,SUMIFS('Oprávnené výdavky'!$U$30:$U$140,'Oprávnené výdavky'!$D$30:$D$140,A47,'Oprávnené výdavky'!$F$30:$F$140,"4.1",'Oprávnené výdavky'!$E$30:$E$140,"menej rozvinuté regióny"))</f>
        <v>0</v>
      </c>
      <c r="C47" s="170">
        <f>IF(A47="",0,SUMIFS('Oprávnené výdavky'!$U$30:$U$140,'Oprávnené výdavky'!$D$30:$D$140,A47,'Oprávnené výdavky'!$F$30:$F$140,"4.1",'Oprávnené výdavky'!$E$30:$E$140,"ostatné regióny"))</f>
        <v>0</v>
      </c>
      <c r="D47" s="115"/>
      <c r="E47" s="115"/>
      <c r="F47" s="108" t="str">
        <f t="shared" si="3"/>
        <v/>
      </c>
      <c r="G47" s="108" t="str">
        <f t="shared" si="4"/>
        <v/>
      </c>
      <c r="H47" s="116" t="str">
        <f t="shared" si="5"/>
        <v/>
      </c>
      <c r="I47" s="116" t="str">
        <f t="shared" si="6"/>
        <v/>
      </c>
      <c r="J47" s="165">
        <f>IF(A47="",0,SUMIFS('Oprávnené výdavky'!$U$30:$U$140,'Oprávnené výdavky'!$D$30:$D$140,A47,'Oprávnené výdavky'!$E$30:$E$140,"menej rozvinuté regióny",'Oprávnené výdavky'!$G$30:$G$140,"výstup na prílohe I. ZFEU menej rozvinuté regióny",'Oprávnené výdavky'!$F$30:$F$140,"4.2"))</f>
        <v>0</v>
      </c>
      <c r="K47" s="163">
        <f>IF(A47="",0,SUMIFS('Oprávnené výdavky'!$U$30:$U$140,'Oprávnené výdavky'!$D$30:$D$140,A47,'Oprávnené výdavky'!$E$30:$E$140,"ostatné regióny",'Oprávnené výdavky'!$G$30:$G$140,"výstup na prílohe I. ZFEU ostatné regióny (Bratislavský kraj)",'Oprávnené výdavky'!$F$30:$F$140,"4.2"))</f>
        <v>0</v>
      </c>
      <c r="L47" s="163">
        <f>IF(A47="",0,SUMIFS('Oprávnené výdavky'!$U$30:$U$140,'Oprávnené výdavky'!$D$30:$D$140,A47,'Oprávnené výdavky'!$E$30:$E$140,"menej rozvinuté regióny",'Oprávnené výdavky'!$G$30:$G$140,"výstup mimo prílohy I. ZFEU - PO, KE, BB, ZA kraj",'Oprávnené výdavky'!$F$30:$F$140,"4.2"))</f>
        <v>0</v>
      </c>
      <c r="M47" s="163">
        <f>IF(A47="",0,SUMIFS('Oprávnené výdavky'!$U$30:$U$140,'Oprávnené výdavky'!$D$30:$D$140,A47,'Oprávnené výdavky'!$E$30:$E$140,"menej rozvinuté regióny",'Oprávnené výdavky'!$G$30:$G$140,"výstup mimo prílohy I. ZFEU - TN, NR, TT kraj",'Oprávnené výdavky'!$F$30:$F$140,"4.2"))</f>
        <v>0</v>
      </c>
      <c r="N47" s="166">
        <f>IF(A47="",0,SUMIFS('Oprávnené výdavky'!$U$30:$U$140,'Oprávnené výdavky'!$D$30:$D$140,A47,'Oprávnené výdavky'!$E$30:$E$140,"ostatné regióny",'Oprávnené výdavky'!$G$30:$G$140,"výstup mimo prílohy I. ZFEU - Bratislavský kraj",'Oprávnené výdavky'!$F$30:$F$140,"4.2"))</f>
        <v>0</v>
      </c>
      <c r="O47" s="70"/>
      <c r="P47" s="64"/>
      <c r="Q47" s="64"/>
      <c r="R47" s="64"/>
      <c r="S47" s="120"/>
      <c r="T47" s="66" t="str">
        <f t="shared" si="7"/>
        <v/>
      </c>
      <c r="U47" s="59" t="str">
        <f t="shared" si="8"/>
        <v/>
      </c>
      <c r="V47" s="59" t="str">
        <f t="shared" si="9"/>
        <v/>
      </c>
      <c r="W47" s="59" t="str">
        <f t="shared" si="10"/>
        <v/>
      </c>
      <c r="X47" s="67" t="str">
        <f t="shared" si="11"/>
        <v/>
      </c>
      <c r="Y47" s="71" t="str">
        <f t="shared" si="12"/>
        <v/>
      </c>
      <c r="Z47" s="60" t="str">
        <f t="shared" si="13"/>
        <v/>
      </c>
      <c r="AA47" s="60" t="str">
        <f t="shared" si="14"/>
        <v/>
      </c>
      <c r="AB47" s="60" t="str">
        <f t="shared" si="15"/>
        <v/>
      </c>
      <c r="AC47" s="118" t="str">
        <f t="shared" si="16"/>
        <v/>
      </c>
      <c r="AD47" s="167">
        <f>IF(A47="",0,SUMIFS('Oprávnené výdavky'!$U$30:$U$140,'Oprávnené výdavky'!$D$30:$D$140,A47,'Oprávnené výdavky'!$F$30:$F$140,"16.4",'Oprávnené výdavky'!$E$30:$E$140,"menej rozvinuté regióny",'Oprávnené výdavky'!$G$30:$G$140,"výstup na prílohe I. ZFEU menej rozvinuté regióny"))</f>
        <v>0</v>
      </c>
      <c r="AE47" s="162">
        <f>IF(A47="",0,SUMIFS('Oprávnené výdavky'!$U$30:$U$140,'Oprávnené výdavky'!$D$30:$D$140,A47,'Oprávnené výdavky'!$F$30:$F$140,"16.4",'Oprávnené výdavky'!$E$30:$E$140,"ostatné regióny",'Oprávnené výdavky'!$G$30:$G$140,"výstup na prílohe I. ZFEU ostatné regióny (Bratislavský kraj)"))</f>
        <v>0</v>
      </c>
      <c r="AF47" s="162">
        <f>IF(A47="",0,SUMIFS('Oprávnené výdavky'!$U$30:$U$140,'Oprávnené výdavky'!$D$30:$D$140,A47,'Oprávnené výdavky'!$F$30:$F$140,"16.4",'Oprávnené výdavky'!$E$30:$E$140,"menej rozvinuté regióny",'Oprávnené výdavky'!$G$30:$G$140,"výstup mimo prílohy I. ZFEU - TN, NR, TT kraj"))+SUMIFS('Oprávnené výdavky'!$U$30:$U$140,'Oprávnené výdavky'!$D$30:$D$140,A47,'Oprávnené výdavky'!$F$30:$F$140,"16.4",'Oprávnené výdavky'!$E$30:$E$140,"menej rozvinuté regióny",'Oprávnené výdavky'!$G$30:$G$140,"výstup mimo prílohy I. ZFEU - PO, KE, BB, ZA kraj")</f>
        <v>0</v>
      </c>
      <c r="AG47" s="168">
        <f>IF(A47="",0,SUMIFS('Oprávnené výdavky'!$U$30:$U$140,'Oprávnené výdavky'!$D$30:$D$140,A47,'Oprávnené výdavky'!$F$30:$F$140,"16.4",'Oprávnené výdavky'!$E$30:$E$140,"ostatné regióny",'Oprávnené výdavky'!$G$30:$G$140,"výstup mimo prílohy I. ZFEU - Bratislavský kraj"))</f>
        <v>0</v>
      </c>
      <c r="AH47" s="222"/>
      <c r="AI47" s="164"/>
      <c r="AJ47" s="164"/>
      <c r="AK47" s="174"/>
      <c r="AL47" s="210" t="str">
        <f t="shared" si="17"/>
        <v/>
      </c>
      <c r="AM47" s="162" t="str">
        <f t="shared" si="18"/>
        <v/>
      </c>
      <c r="AN47" s="162" t="str">
        <f t="shared" si="19"/>
        <v/>
      </c>
      <c r="AO47" s="230" t="str">
        <f t="shared" si="20"/>
        <v/>
      </c>
      <c r="AP47" s="180" t="str">
        <f t="shared" si="21"/>
        <v/>
      </c>
      <c r="AQ47" s="53" t="str">
        <f t="shared" si="22"/>
        <v/>
      </c>
      <c r="AR47" s="53" t="str">
        <f t="shared" si="23"/>
        <v/>
      </c>
      <c r="AS47" s="238" t="str">
        <f t="shared" si="24"/>
        <v/>
      </c>
      <c r="AT47" s="232">
        <f t="shared" si="25"/>
        <v>0</v>
      </c>
      <c r="AV47" s="157" t="str">
        <f t="shared" si="26"/>
        <v/>
      </c>
      <c r="AW47" s="157" t="str">
        <f t="shared" si="27"/>
        <v/>
      </c>
      <c r="AX47" s="157" t="str">
        <f t="shared" si="28"/>
        <v/>
      </c>
      <c r="AY47" s="157" t="str">
        <f t="shared" si="29"/>
        <v/>
      </c>
      <c r="AZ47" s="157" t="str">
        <f t="shared" si="30"/>
        <v/>
      </c>
      <c r="BA47" s="157" t="str">
        <f t="shared" si="31"/>
        <v/>
      </c>
      <c r="BB47" s="157" t="str">
        <f t="shared" si="32"/>
        <v/>
      </c>
      <c r="BC47" s="157" t="str">
        <f t="shared" si="33"/>
        <v/>
      </c>
      <c r="BD47" s="157" t="str">
        <f t="shared" si="34"/>
        <v/>
      </c>
      <c r="BE47" s="157" t="str">
        <f t="shared" si="35"/>
        <v/>
      </c>
      <c r="BF47" s="157"/>
      <c r="BI47" s="117">
        <f t="shared" si="36"/>
        <v>0</v>
      </c>
      <c r="BJ47" s="117">
        <f t="shared" si="37"/>
        <v>0</v>
      </c>
      <c r="BK47" s="117">
        <f t="shared" si="38"/>
        <v>0</v>
      </c>
      <c r="BL47" s="117">
        <f t="shared" si="39"/>
        <v>0</v>
      </c>
      <c r="BM47" s="117">
        <f t="shared" si="40"/>
        <v>0</v>
      </c>
      <c r="BN47" s="117">
        <f t="shared" si="41"/>
        <v>0</v>
      </c>
      <c r="BO47" s="117">
        <f t="shared" si="42"/>
        <v>0</v>
      </c>
      <c r="BP47" s="117">
        <f t="shared" si="43"/>
        <v>0</v>
      </c>
      <c r="BQ47" s="117">
        <f t="shared" si="44"/>
        <v>0</v>
      </c>
      <c r="BR47" s="117">
        <f t="shared" si="45"/>
        <v>0</v>
      </c>
      <c r="BS47" s="117">
        <f t="shared" si="46"/>
        <v>0</v>
      </c>
      <c r="BT47" s="117">
        <f t="shared" si="47"/>
        <v>0</v>
      </c>
      <c r="BU47" s="117">
        <f t="shared" si="48"/>
        <v>0</v>
      </c>
      <c r="BV47" s="117">
        <f t="shared" si="49"/>
        <v>0</v>
      </c>
      <c r="BW47" s="203">
        <f t="shared" si="50"/>
        <v>0</v>
      </c>
      <c r="BX47" s="203">
        <f t="shared" si="51"/>
        <v>0</v>
      </c>
      <c r="BY47" s="203">
        <f t="shared" si="52"/>
        <v>0</v>
      </c>
      <c r="BZ47" s="203">
        <f t="shared" si="53"/>
        <v>0</v>
      </c>
      <c r="CA47" s="203">
        <f t="shared" si="54"/>
        <v>0</v>
      </c>
      <c r="CB47" s="203">
        <f t="shared" si="55"/>
        <v>0</v>
      </c>
      <c r="CC47" s="203">
        <f t="shared" si="56"/>
        <v>0</v>
      </c>
      <c r="CD47" s="203">
        <f t="shared" si="57"/>
        <v>0</v>
      </c>
      <c r="CE47" s="1" t="str">
        <f t="shared" si="58"/>
        <v/>
      </c>
      <c r="CF47" s="272">
        <f t="shared" si="59"/>
        <v>0</v>
      </c>
    </row>
    <row r="48" spans="1:84" ht="15" customHeight="1" x14ac:dyDescent="0.2">
      <c r="A48" s="220" t="str">
        <f>IF('zoznam partnerov'!C48&lt;&gt;"",TRANSPOSE('zoznam partnerov'!C48),"")</f>
        <v/>
      </c>
      <c r="B48" s="170">
        <f>IF(A48="",0,SUMIFS('Oprávnené výdavky'!$U$30:$U$140,'Oprávnené výdavky'!$D$30:$D$140,A48,'Oprávnené výdavky'!$F$30:$F$140,"4.1",'Oprávnené výdavky'!$E$30:$E$140,"menej rozvinuté regióny"))</f>
        <v>0</v>
      </c>
      <c r="C48" s="170">
        <f>IF(A48="",0,SUMIFS('Oprávnené výdavky'!$U$30:$U$140,'Oprávnené výdavky'!$D$30:$D$140,A48,'Oprávnené výdavky'!$F$30:$F$140,"4.1",'Oprávnené výdavky'!$E$30:$E$140,"ostatné regióny"))</f>
        <v>0</v>
      </c>
      <c r="D48" s="115"/>
      <c r="E48" s="115"/>
      <c r="F48" s="108" t="str">
        <f t="shared" si="3"/>
        <v/>
      </c>
      <c r="G48" s="108" t="str">
        <f t="shared" si="4"/>
        <v/>
      </c>
      <c r="H48" s="116" t="str">
        <f t="shared" si="5"/>
        <v/>
      </c>
      <c r="I48" s="116" t="str">
        <f t="shared" si="6"/>
        <v/>
      </c>
      <c r="J48" s="165">
        <f>IF(A48="",0,SUMIFS('Oprávnené výdavky'!$U$30:$U$140,'Oprávnené výdavky'!$D$30:$D$140,A48,'Oprávnené výdavky'!$E$30:$E$140,"menej rozvinuté regióny",'Oprávnené výdavky'!$G$30:$G$140,"výstup na prílohe I. ZFEU menej rozvinuté regióny",'Oprávnené výdavky'!$F$30:$F$140,"4.2"))</f>
        <v>0</v>
      </c>
      <c r="K48" s="163">
        <f>IF(A48="",0,SUMIFS('Oprávnené výdavky'!$U$30:$U$140,'Oprávnené výdavky'!$D$30:$D$140,A48,'Oprávnené výdavky'!$E$30:$E$140,"ostatné regióny",'Oprávnené výdavky'!$G$30:$G$140,"výstup na prílohe I. ZFEU ostatné regióny (Bratislavský kraj)",'Oprávnené výdavky'!$F$30:$F$140,"4.2"))</f>
        <v>0</v>
      </c>
      <c r="L48" s="163">
        <f>IF(A48="",0,SUMIFS('Oprávnené výdavky'!$U$30:$U$140,'Oprávnené výdavky'!$D$30:$D$140,A48,'Oprávnené výdavky'!$E$30:$E$140,"menej rozvinuté regióny",'Oprávnené výdavky'!$G$30:$G$140,"výstup mimo prílohy I. ZFEU - PO, KE, BB, ZA kraj",'Oprávnené výdavky'!$F$30:$F$140,"4.2"))</f>
        <v>0</v>
      </c>
      <c r="M48" s="163">
        <f>IF(A48="",0,SUMIFS('Oprávnené výdavky'!$U$30:$U$140,'Oprávnené výdavky'!$D$30:$D$140,A48,'Oprávnené výdavky'!$E$30:$E$140,"menej rozvinuté regióny",'Oprávnené výdavky'!$G$30:$G$140,"výstup mimo prílohy I. ZFEU - TN, NR, TT kraj",'Oprávnené výdavky'!$F$30:$F$140,"4.2"))</f>
        <v>0</v>
      </c>
      <c r="N48" s="166">
        <f>IF(A48="",0,SUMIFS('Oprávnené výdavky'!$U$30:$U$140,'Oprávnené výdavky'!$D$30:$D$140,A48,'Oprávnené výdavky'!$E$30:$E$140,"ostatné regióny",'Oprávnené výdavky'!$G$30:$G$140,"výstup mimo prílohy I. ZFEU - Bratislavský kraj",'Oprávnené výdavky'!$F$30:$F$140,"4.2"))</f>
        <v>0</v>
      </c>
      <c r="O48" s="70"/>
      <c r="P48" s="64"/>
      <c r="Q48" s="64"/>
      <c r="R48" s="64"/>
      <c r="S48" s="120"/>
      <c r="T48" s="66" t="str">
        <f t="shared" si="7"/>
        <v/>
      </c>
      <c r="U48" s="59" t="str">
        <f t="shared" si="8"/>
        <v/>
      </c>
      <c r="V48" s="59" t="str">
        <f t="shared" si="9"/>
        <v/>
      </c>
      <c r="W48" s="59" t="str">
        <f t="shared" si="10"/>
        <v/>
      </c>
      <c r="X48" s="67" t="str">
        <f t="shared" si="11"/>
        <v/>
      </c>
      <c r="Y48" s="71" t="str">
        <f t="shared" si="12"/>
        <v/>
      </c>
      <c r="Z48" s="60" t="str">
        <f t="shared" si="13"/>
        <v/>
      </c>
      <c r="AA48" s="60" t="str">
        <f t="shared" si="14"/>
        <v/>
      </c>
      <c r="AB48" s="60" t="str">
        <f t="shared" si="15"/>
        <v/>
      </c>
      <c r="AC48" s="118" t="str">
        <f t="shared" si="16"/>
        <v/>
      </c>
      <c r="AD48" s="167">
        <f>IF(A48="",0,SUMIFS('Oprávnené výdavky'!$U$30:$U$140,'Oprávnené výdavky'!$D$30:$D$140,A48,'Oprávnené výdavky'!$F$30:$F$140,"16.4",'Oprávnené výdavky'!$E$30:$E$140,"menej rozvinuté regióny",'Oprávnené výdavky'!$G$30:$G$140,"výstup na prílohe I. ZFEU menej rozvinuté regióny"))</f>
        <v>0</v>
      </c>
      <c r="AE48" s="162">
        <f>IF(A48="",0,SUMIFS('Oprávnené výdavky'!$U$30:$U$140,'Oprávnené výdavky'!$D$30:$D$140,A48,'Oprávnené výdavky'!$F$30:$F$140,"16.4",'Oprávnené výdavky'!$E$30:$E$140,"ostatné regióny",'Oprávnené výdavky'!$G$30:$G$140,"výstup na prílohe I. ZFEU ostatné regióny (Bratislavský kraj)"))</f>
        <v>0</v>
      </c>
      <c r="AF48" s="162">
        <f>IF(A48="",0,SUMIFS('Oprávnené výdavky'!$U$30:$U$140,'Oprávnené výdavky'!$D$30:$D$140,A48,'Oprávnené výdavky'!$F$30:$F$140,"16.4",'Oprávnené výdavky'!$E$30:$E$140,"menej rozvinuté regióny",'Oprávnené výdavky'!$G$30:$G$140,"výstup mimo prílohy I. ZFEU - TN, NR, TT kraj"))+SUMIFS('Oprávnené výdavky'!$U$30:$U$140,'Oprávnené výdavky'!$D$30:$D$140,A48,'Oprávnené výdavky'!$F$30:$F$140,"16.4",'Oprávnené výdavky'!$E$30:$E$140,"menej rozvinuté regióny",'Oprávnené výdavky'!$G$30:$G$140,"výstup mimo prílohy I. ZFEU - PO, KE, BB, ZA kraj")</f>
        <v>0</v>
      </c>
      <c r="AG48" s="168">
        <f>IF(A48="",0,SUMIFS('Oprávnené výdavky'!$U$30:$U$140,'Oprávnené výdavky'!$D$30:$D$140,A48,'Oprávnené výdavky'!$F$30:$F$140,"16.4",'Oprávnené výdavky'!$E$30:$E$140,"ostatné regióny",'Oprávnené výdavky'!$G$30:$G$140,"výstup mimo prílohy I. ZFEU - Bratislavský kraj"))</f>
        <v>0</v>
      </c>
      <c r="AH48" s="222"/>
      <c r="AI48" s="164"/>
      <c r="AJ48" s="164"/>
      <c r="AK48" s="174"/>
      <c r="AL48" s="210" t="str">
        <f t="shared" si="17"/>
        <v/>
      </c>
      <c r="AM48" s="162" t="str">
        <f t="shared" si="18"/>
        <v/>
      </c>
      <c r="AN48" s="162" t="str">
        <f t="shared" si="19"/>
        <v/>
      </c>
      <c r="AO48" s="230" t="str">
        <f t="shared" si="20"/>
        <v/>
      </c>
      <c r="AP48" s="180" t="str">
        <f t="shared" si="21"/>
        <v/>
      </c>
      <c r="AQ48" s="53" t="str">
        <f t="shared" si="22"/>
        <v/>
      </c>
      <c r="AR48" s="53" t="str">
        <f t="shared" si="23"/>
        <v/>
      </c>
      <c r="AS48" s="238" t="str">
        <f t="shared" si="24"/>
        <v/>
      </c>
      <c r="AT48" s="232">
        <f t="shared" si="25"/>
        <v>0</v>
      </c>
      <c r="AV48" s="157" t="str">
        <f t="shared" si="26"/>
        <v/>
      </c>
      <c r="AW48" s="157" t="str">
        <f t="shared" si="27"/>
        <v/>
      </c>
      <c r="AX48" s="157" t="str">
        <f t="shared" si="28"/>
        <v/>
      </c>
      <c r="AY48" s="157" t="str">
        <f t="shared" si="29"/>
        <v/>
      </c>
      <c r="AZ48" s="157" t="str">
        <f t="shared" si="30"/>
        <v/>
      </c>
      <c r="BA48" s="157" t="str">
        <f t="shared" si="31"/>
        <v/>
      </c>
      <c r="BB48" s="157" t="str">
        <f t="shared" si="32"/>
        <v/>
      </c>
      <c r="BC48" s="157" t="str">
        <f t="shared" si="33"/>
        <v/>
      </c>
      <c r="BD48" s="157" t="str">
        <f t="shared" si="34"/>
        <v/>
      </c>
      <c r="BE48" s="157" t="str">
        <f t="shared" si="35"/>
        <v/>
      </c>
      <c r="BF48" s="157"/>
      <c r="BI48" s="117">
        <f t="shared" si="36"/>
        <v>0</v>
      </c>
      <c r="BJ48" s="117">
        <f t="shared" si="37"/>
        <v>0</v>
      </c>
      <c r="BK48" s="117">
        <f t="shared" si="38"/>
        <v>0</v>
      </c>
      <c r="BL48" s="117">
        <f t="shared" si="39"/>
        <v>0</v>
      </c>
      <c r="BM48" s="117">
        <f t="shared" si="40"/>
        <v>0</v>
      </c>
      <c r="BN48" s="117">
        <f t="shared" si="41"/>
        <v>0</v>
      </c>
      <c r="BO48" s="117">
        <f t="shared" si="42"/>
        <v>0</v>
      </c>
      <c r="BP48" s="117">
        <f t="shared" si="43"/>
        <v>0</v>
      </c>
      <c r="BQ48" s="117">
        <f t="shared" si="44"/>
        <v>0</v>
      </c>
      <c r="BR48" s="117">
        <f t="shared" si="45"/>
        <v>0</v>
      </c>
      <c r="BS48" s="117">
        <f t="shared" si="46"/>
        <v>0</v>
      </c>
      <c r="BT48" s="117">
        <f t="shared" si="47"/>
        <v>0</v>
      </c>
      <c r="BU48" s="117">
        <f t="shared" si="48"/>
        <v>0</v>
      </c>
      <c r="BV48" s="117">
        <f t="shared" si="49"/>
        <v>0</v>
      </c>
      <c r="BW48" s="203">
        <f t="shared" si="50"/>
        <v>0</v>
      </c>
      <c r="BX48" s="203">
        <f t="shared" si="51"/>
        <v>0</v>
      </c>
      <c r="BY48" s="203">
        <f t="shared" si="52"/>
        <v>0</v>
      </c>
      <c r="BZ48" s="203">
        <f t="shared" si="53"/>
        <v>0</v>
      </c>
      <c r="CA48" s="203">
        <f t="shared" si="54"/>
        <v>0</v>
      </c>
      <c r="CB48" s="203">
        <f t="shared" si="55"/>
        <v>0</v>
      </c>
      <c r="CC48" s="203">
        <f t="shared" si="56"/>
        <v>0</v>
      </c>
      <c r="CD48" s="203">
        <f t="shared" si="57"/>
        <v>0</v>
      </c>
      <c r="CE48" s="1" t="str">
        <f t="shared" si="58"/>
        <v/>
      </c>
      <c r="CF48" s="272">
        <f t="shared" si="59"/>
        <v>0</v>
      </c>
    </row>
    <row r="49" spans="1:84" ht="15" customHeight="1" x14ac:dyDescent="0.2">
      <c r="A49" s="220" t="str">
        <f>IF('zoznam partnerov'!C49&lt;&gt;"",TRANSPOSE('zoznam partnerov'!C49),"")</f>
        <v/>
      </c>
      <c r="B49" s="170">
        <f>IF(A49="",0,SUMIFS('Oprávnené výdavky'!$U$30:$U$140,'Oprávnené výdavky'!$D$30:$D$140,A49,'Oprávnené výdavky'!$F$30:$F$140,"4.1",'Oprávnené výdavky'!$E$30:$E$140,"menej rozvinuté regióny"))</f>
        <v>0</v>
      </c>
      <c r="C49" s="170">
        <f>IF(A49="",0,SUMIFS('Oprávnené výdavky'!$U$30:$U$140,'Oprávnené výdavky'!$D$30:$D$140,A49,'Oprávnené výdavky'!$F$30:$F$140,"4.1",'Oprávnené výdavky'!$E$30:$E$140,"ostatné regióny"))</f>
        <v>0</v>
      </c>
      <c r="D49" s="115"/>
      <c r="E49" s="115"/>
      <c r="F49" s="108" t="str">
        <f t="shared" si="3"/>
        <v/>
      </c>
      <c r="G49" s="108" t="str">
        <f t="shared" si="4"/>
        <v/>
      </c>
      <c r="H49" s="116" t="str">
        <f t="shared" si="5"/>
        <v/>
      </c>
      <c r="I49" s="116" t="str">
        <f t="shared" si="6"/>
        <v/>
      </c>
      <c r="J49" s="165">
        <f>IF(A49="",0,SUMIFS('Oprávnené výdavky'!$U$30:$U$140,'Oprávnené výdavky'!$D$30:$D$140,A49,'Oprávnené výdavky'!$E$30:$E$140,"menej rozvinuté regióny",'Oprávnené výdavky'!$G$30:$G$140,"výstup na prílohe I. ZFEU menej rozvinuté regióny",'Oprávnené výdavky'!$F$30:$F$140,"4.2"))</f>
        <v>0</v>
      </c>
      <c r="K49" s="163">
        <f>IF(A49="",0,SUMIFS('Oprávnené výdavky'!$U$30:$U$140,'Oprávnené výdavky'!$D$30:$D$140,A49,'Oprávnené výdavky'!$E$30:$E$140,"ostatné regióny",'Oprávnené výdavky'!$G$30:$G$140,"výstup na prílohe I. ZFEU ostatné regióny (Bratislavský kraj)",'Oprávnené výdavky'!$F$30:$F$140,"4.2"))</f>
        <v>0</v>
      </c>
      <c r="L49" s="163">
        <f>IF(A49="",0,SUMIFS('Oprávnené výdavky'!$U$30:$U$140,'Oprávnené výdavky'!$D$30:$D$140,A49,'Oprávnené výdavky'!$E$30:$E$140,"menej rozvinuté regióny",'Oprávnené výdavky'!$G$30:$G$140,"výstup mimo prílohy I. ZFEU - PO, KE, BB, ZA kraj",'Oprávnené výdavky'!$F$30:$F$140,"4.2"))</f>
        <v>0</v>
      </c>
      <c r="M49" s="163">
        <f>IF(A49="",0,SUMIFS('Oprávnené výdavky'!$U$30:$U$140,'Oprávnené výdavky'!$D$30:$D$140,A49,'Oprávnené výdavky'!$E$30:$E$140,"menej rozvinuté regióny",'Oprávnené výdavky'!$G$30:$G$140,"výstup mimo prílohy I. ZFEU - TN, NR, TT kraj",'Oprávnené výdavky'!$F$30:$F$140,"4.2"))</f>
        <v>0</v>
      </c>
      <c r="N49" s="166">
        <f>IF(A49="",0,SUMIFS('Oprávnené výdavky'!$U$30:$U$140,'Oprávnené výdavky'!$D$30:$D$140,A49,'Oprávnené výdavky'!$E$30:$E$140,"ostatné regióny",'Oprávnené výdavky'!$G$30:$G$140,"výstup mimo prílohy I. ZFEU - Bratislavský kraj",'Oprávnené výdavky'!$F$30:$F$140,"4.2"))</f>
        <v>0</v>
      </c>
      <c r="O49" s="70"/>
      <c r="P49" s="64"/>
      <c r="Q49" s="64"/>
      <c r="R49" s="64"/>
      <c r="S49" s="120"/>
      <c r="T49" s="66" t="str">
        <f t="shared" si="7"/>
        <v/>
      </c>
      <c r="U49" s="59" t="str">
        <f t="shared" si="8"/>
        <v/>
      </c>
      <c r="V49" s="59" t="str">
        <f t="shared" si="9"/>
        <v/>
      </c>
      <c r="W49" s="59" t="str">
        <f t="shared" si="10"/>
        <v/>
      </c>
      <c r="X49" s="67" t="str">
        <f t="shared" si="11"/>
        <v/>
      </c>
      <c r="Y49" s="71" t="str">
        <f t="shared" si="12"/>
        <v/>
      </c>
      <c r="Z49" s="60" t="str">
        <f t="shared" si="13"/>
        <v/>
      </c>
      <c r="AA49" s="60" t="str">
        <f t="shared" si="14"/>
        <v/>
      </c>
      <c r="AB49" s="60" t="str">
        <f t="shared" si="15"/>
        <v/>
      </c>
      <c r="AC49" s="118" t="str">
        <f t="shared" si="16"/>
        <v/>
      </c>
      <c r="AD49" s="167">
        <f>IF(A49="",0,SUMIFS('Oprávnené výdavky'!$U$30:$U$140,'Oprávnené výdavky'!$D$30:$D$140,A49,'Oprávnené výdavky'!$F$30:$F$140,"16.4",'Oprávnené výdavky'!$E$30:$E$140,"menej rozvinuté regióny",'Oprávnené výdavky'!$G$30:$G$140,"výstup na prílohe I. ZFEU menej rozvinuté regióny"))</f>
        <v>0</v>
      </c>
      <c r="AE49" s="162">
        <f>IF(A49="",0,SUMIFS('Oprávnené výdavky'!$U$30:$U$140,'Oprávnené výdavky'!$D$30:$D$140,A49,'Oprávnené výdavky'!$F$30:$F$140,"16.4",'Oprávnené výdavky'!$E$30:$E$140,"ostatné regióny",'Oprávnené výdavky'!$G$30:$G$140,"výstup na prílohe I. ZFEU ostatné regióny (Bratislavský kraj)"))</f>
        <v>0</v>
      </c>
      <c r="AF49" s="162">
        <f>IF(A49="",0,SUMIFS('Oprávnené výdavky'!$U$30:$U$140,'Oprávnené výdavky'!$D$30:$D$140,A49,'Oprávnené výdavky'!$F$30:$F$140,"16.4",'Oprávnené výdavky'!$E$30:$E$140,"menej rozvinuté regióny",'Oprávnené výdavky'!$G$30:$G$140,"výstup mimo prílohy I. ZFEU - TN, NR, TT kraj"))+SUMIFS('Oprávnené výdavky'!$U$30:$U$140,'Oprávnené výdavky'!$D$30:$D$140,A49,'Oprávnené výdavky'!$F$30:$F$140,"16.4",'Oprávnené výdavky'!$E$30:$E$140,"menej rozvinuté regióny",'Oprávnené výdavky'!$G$30:$G$140,"výstup mimo prílohy I. ZFEU - PO, KE, BB, ZA kraj")</f>
        <v>0</v>
      </c>
      <c r="AG49" s="168">
        <f>IF(A49="",0,SUMIFS('Oprávnené výdavky'!$U$30:$U$140,'Oprávnené výdavky'!$D$30:$D$140,A49,'Oprávnené výdavky'!$F$30:$F$140,"16.4",'Oprávnené výdavky'!$E$30:$E$140,"ostatné regióny",'Oprávnené výdavky'!$G$30:$G$140,"výstup mimo prílohy I. ZFEU - Bratislavský kraj"))</f>
        <v>0</v>
      </c>
      <c r="AH49" s="222"/>
      <c r="AI49" s="164"/>
      <c r="AJ49" s="164"/>
      <c r="AK49" s="174"/>
      <c r="AL49" s="210" t="str">
        <f t="shared" si="17"/>
        <v/>
      </c>
      <c r="AM49" s="162" t="str">
        <f t="shared" si="18"/>
        <v/>
      </c>
      <c r="AN49" s="162" t="str">
        <f t="shared" si="19"/>
        <v/>
      </c>
      <c r="AO49" s="230" t="str">
        <f t="shared" si="20"/>
        <v/>
      </c>
      <c r="AP49" s="180" t="str">
        <f t="shared" si="21"/>
        <v/>
      </c>
      <c r="AQ49" s="53" t="str">
        <f t="shared" si="22"/>
        <v/>
      </c>
      <c r="AR49" s="53" t="str">
        <f t="shared" si="23"/>
        <v/>
      </c>
      <c r="AS49" s="238" t="str">
        <f t="shared" si="24"/>
        <v/>
      </c>
      <c r="AT49" s="232">
        <f t="shared" si="25"/>
        <v>0</v>
      </c>
      <c r="AV49" s="157" t="str">
        <f t="shared" si="26"/>
        <v/>
      </c>
      <c r="AW49" s="157" t="str">
        <f t="shared" si="27"/>
        <v/>
      </c>
      <c r="AX49" s="157" t="str">
        <f t="shared" si="28"/>
        <v/>
      </c>
      <c r="AY49" s="157" t="str">
        <f t="shared" si="29"/>
        <v/>
      </c>
      <c r="AZ49" s="157" t="str">
        <f t="shared" si="30"/>
        <v/>
      </c>
      <c r="BA49" s="157" t="str">
        <f t="shared" si="31"/>
        <v/>
      </c>
      <c r="BB49" s="157" t="str">
        <f t="shared" si="32"/>
        <v/>
      </c>
      <c r="BC49" s="157" t="str">
        <f t="shared" si="33"/>
        <v/>
      </c>
      <c r="BD49" s="157" t="str">
        <f t="shared" si="34"/>
        <v/>
      </c>
      <c r="BE49" s="157" t="str">
        <f t="shared" si="35"/>
        <v/>
      </c>
      <c r="BF49" s="157"/>
      <c r="BI49" s="117">
        <f t="shared" si="36"/>
        <v>0</v>
      </c>
      <c r="BJ49" s="117">
        <f t="shared" si="37"/>
        <v>0</v>
      </c>
      <c r="BK49" s="117">
        <f t="shared" si="38"/>
        <v>0</v>
      </c>
      <c r="BL49" s="117">
        <f t="shared" si="39"/>
        <v>0</v>
      </c>
      <c r="BM49" s="117">
        <f t="shared" si="40"/>
        <v>0</v>
      </c>
      <c r="BN49" s="117">
        <f t="shared" si="41"/>
        <v>0</v>
      </c>
      <c r="BO49" s="117">
        <f t="shared" si="42"/>
        <v>0</v>
      </c>
      <c r="BP49" s="117">
        <f t="shared" si="43"/>
        <v>0</v>
      </c>
      <c r="BQ49" s="117">
        <f t="shared" si="44"/>
        <v>0</v>
      </c>
      <c r="BR49" s="117">
        <f t="shared" si="45"/>
        <v>0</v>
      </c>
      <c r="BS49" s="117">
        <f t="shared" si="46"/>
        <v>0</v>
      </c>
      <c r="BT49" s="117">
        <f t="shared" si="47"/>
        <v>0</v>
      </c>
      <c r="BU49" s="117">
        <f t="shared" si="48"/>
        <v>0</v>
      </c>
      <c r="BV49" s="117">
        <f t="shared" si="49"/>
        <v>0</v>
      </c>
      <c r="BW49" s="203">
        <f t="shared" si="50"/>
        <v>0</v>
      </c>
      <c r="BX49" s="203">
        <f t="shared" si="51"/>
        <v>0</v>
      </c>
      <c r="BY49" s="203">
        <f t="shared" si="52"/>
        <v>0</v>
      </c>
      <c r="BZ49" s="203">
        <f t="shared" si="53"/>
        <v>0</v>
      </c>
      <c r="CA49" s="203">
        <f t="shared" si="54"/>
        <v>0</v>
      </c>
      <c r="CB49" s="203">
        <f t="shared" si="55"/>
        <v>0</v>
      </c>
      <c r="CC49" s="203">
        <f t="shared" si="56"/>
        <v>0</v>
      </c>
      <c r="CD49" s="203">
        <f t="shared" si="57"/>
        <v>0</v>
      </c>
      <c r="CE49" s="1" t="str">
        <f t="shared" si="58"/>
        <v/>
      </c>
      <c r="CF49" s="272">
        <f t="shared" si="59"/>
        <v>0</v>
      </c>
    </row>
    <row r="50" spans="1:84" ht="15" customHeight="1" x14ac:dyDescent="0.2">
      <c r="A50" s="220" t="str">
        <f>IF('zoznam partnerov'!C50&lt;&gt;"",TRANSPOSE('zoznam partnerov'!C50),"")</f>
        <v/>
      </c>
      <c r="B50" s="170">
        <f>IF(A50="",0,SUMIFS('Oprávnené výdavky'!$U$30:$U$140,'Oprávnené výdavky'!$D$30:$D$140,A50,'Oprávnené výdavky'!$F$30:$F$140,"4.1",'Oprávnené výdavky'!$E$30:$E$140,"menej rozvinuté regióny"))</f>
        <v>0</v>
      </c>
      <c r="C50" s="170">
        <f>IF(A50="",0,SUMIFS('Oprávnené výdavky'!$U$30:$U$140,'Oprávnené výdavky'!$D$30:$D$140,A50,'Oprávnené výdavky'!$F$30:$F$140,"4.1",'Oprávnené výdavky'!$E$30:$E$140,"ostatné regióny"))</f>
        <v>0</v>
      </c>
      <c r="D50" s="115"/>
      <c r="E50" s="115"/>
      <c r="F50" s="108" t="str">
        <f t="shared" si="3"/>
        <v/>
      </c>
      <c r="G50" s="108" t="str">
        <f t="shared" si="4"/>
        <v/>
      </c>
      <c r="H50" s="116" t="str">
        <f t="shared" si="5"/>
        <v/>
      </c>
      <c r="I50" s="116" t="str">
        <f t="shared" si="6"/>
        <v/>
      </c>
      <c r="J50" s="165">
        <f>IF(A50="",0,SUMIFS('Oprávnené výdavky'!$U$30:$U$140,'Oprávnené výdavky'!$D$30:$D$140,A50,'Oprávnené výdavky'!$E$30:$E$140,"menej rozvinuté regióny",'Oprávnené výdavky'!$G$30:$G$140,"výstup na prílohe I. ZFEU menej rozvinuté regióny",'Oprávnené výdavky'!$F$30:$F$140,"4.2"))</f>
        <v>0</v>
      </c>
      <c r="K50" s="163">
        <f>IF(A50="",0,SUMIFS('Oprávnené výdavky'!$U$30:$U$140,'Oprávnené výdavky'!$D$30:$D$140,A50,'Oprávnené výdavky'!$E$30:$E$140,"ostatné regióny",'Oprávnené výdavky'!$G$30:$G$140,"výstup na prílohe I. ZFEU ostatné regióny (Bratislavský kraj)",'Oprávnené výdavky'!$F$30:$F$140,"4.2"))</f>
        <v>0</v>
      </c>
      <c r="L50" s="163">
        <f>IF(A50="",0,SUMIFS('Oprávnené výdavky'!$U$30:$U$140,'Oprávnené výdavky'!$D$30:$D$140,A50,'Oprávnené výdavky'!$E$30:$E$140,"menej rozvinuté regióny",'Oprávnené výdavky'!$G$30:$G$140,"výstup mimo prílohy I. ZFEU - PO, KE, BB, ZA kraj",'Oprávnené výdavky'!$F$30:$F$140,"4.2"))</f>
        <v>0</v>
      </c>
      <c r="M50" s="163">
        <f>IF(A50="",0,SUMIFS('Oprávnené výdavky'!$U$30:$U$140,'Oprávnené výdavky'!$D$30:$D$140,A50,'Oprávnené výdavky'!$E$30:$E$140,"menej rozvinuté regióny",'Oprávnené výdavky'!$G$30:$G$140,"výstup mimo prílohy I. ZFEU - TN, NR, TT kraj",'Oprávnené výdavky'!$F$30:$F$140,"4.2"))</f>
        <v>0</v>
      </c>
      <c r="N50" s="166">
        <f>IF(A50="",0,SUMIFS('Oprávnené výdavky'!$U$30:$U$140,'Oprávnené výdavky'!$D$30:$D$140,A50,'Oprávnené výdavky'!$E$30:$E$140,"ostatné regióny",'Oprávnené výdavky'!$G$30:$G$140,"výstup mimo prílohy I. ZFEU - Bratislavský kraj",'Oprávnené výdavky'!$F$30:$F$140,"4.2"))</f>
        <v>0</v>
      </c>
      <c r="O50" s="70"/>
      <c r="P50" s="64"/>
      <c r="Q50" s="64"/>
      <c r="R50" s="64"/>
      <c r="S50" s="120"/>
      <c r="T50" s="66" t="str">
        <f t="shared" si="7"/>
        <v/>
      </c>
      <c r="U50" s="59" t="str">
        <f t="shared" si="8"/>
        <v/>
      </c>
      <c r="V50" s="59" t="str">
        <f t="shared" si="9"/>
        <v/>
      </c>
      <c r="W50" s="59" t="str">
        <f t="shared" si="10"/>
        <v/>
      </c>
      <c r="X50" s="67" t="str">
        <f t="shared" si="11"/>
        <v/>
      </c>
      <c r="Y50" s="71" t="str">
        <f t="shared" si="12"/>
        <v/>
      </c>
      <c r="Z50" s="60" t="str">
        <f t="shared" si="13"/>
        <v/>
      </c>
      <c r="AA50" s="60" t="str">
        <f t="shared" si="14"/>
        <v/>
      </c>
      <c r="AB50" s="60" t="str">
        <f t="shared" si="15"/>
        <v/>
      </c>
      <c r="AC50" s="118" t="str">
        <f t="shared" si="16"/>
        <v/>
      </c>
      <c r="AD50" s="167">
        <f>IF(A50="",0,SUMIFS('Oprávnené výdavky'!$U$30:$U$140,'Oprávnené výdavky'!$D$30:$D$140,A50,'Oprávnené výdavky'!$F$30:$F$140,"16.4",'Oprávnené výdavky'!$E$30:$E$140,"menej rozvinuté regióny",'Oprávnené výdavky'!$G$30:$G$140,"výstup na prílohe I. ZFEU menej rozvinuté regióny"))</f>
        <v>0</v>
      </c>
      <c r="AE50" s="162">
        <f>IF(A50="",0,SUMIFS('Oprávnené výdavky'!$U$30:$U$140,'Oprávnené výdavky'!$D$30:$D$140,A50,'Oprávnené výdavky'!$F$30:$F$140,"16.4",'Oprávnené výdavky'!$E$30:$E$140,"ostatné regióny",'Oprávnené výdavky'!$G$30:$G$140,"výstup na prílohe I. ZFEU ostatné regióny (Bratislavský kraj)"))</f>
        <v>0</v>
      </c>
      <c r="AF50" s="162">
        <f>IF(A50="",0,SUMIFS('Oprávnené výdavky'!$U$30:$U$140,'Oprávnené výdavky'!$D$30:$D$140,A50,'Oprávnené výdavky'!$F$30:$F$140,"16.4",'Oprávnené výdavky'!$E$30:$E$140,"menej rozvinuté regióny",'Oprávnené výdavky'!$G$30:$G$140,"výstup mimo prílohy I. ZFEU - TN, NR, TT kraj"))+SUMIFS('Oprávnené výdavky'!$U$30:$U$140,'Oprávnené výdavky'!$D$30:$D$140,A50,'Oprávnené výdavky'!$F$30:$F$140,"16.4",'Oprávnené výdavky'!$E$30:$E$140,"menej rozvinuté regióny",'Oprávnené výdavky'!$G$30:$G$140,"výstup mimo prílohy I. ZFEU - PO, KE, BB, ZA kraj")</f>
        <v>0</v>
      </c>
      <c r="AG50" s="168">
        <f>IF(A50="",0,SUMIFS('Oprávnené výdavky'!$U$30:$U$140,'Oprávnené výdavky'!$D$30:$D$140,A50,'Oprávnené výdavky'!$F$30:$F$140,"16.4",'Oprávnené výdavky'!$E$30:$E$140,"ostatné regióny",'Oprávnené výdavky'!$G$30:$G$140,"výstup mimo prílohy I. ZFEU - Bratislavský kraj"))</f>
        <v>0</v>
      </c>
      <c r="AH50" s="222"/>
      <c r="AI50" s="164"/>
      <c r="AJ50" s="164"/>
      <c r="AK50" s="174"/>
      <c r="AL50" s="210" t="str">
        <f t="shared" si="17"/>
        <v/>
      </c>
      <c r="AM50" s="162" t="str">
        <f t="shared" si="18"/>
        <v/>
      </c>
      <c r="AN50" s="162" t="str">
        <f t="shared" si="19"/>
        <v/>
      </c>
      <c r="AO50" s="230" t="str">
        <f t="shared" si="20"/>
        <v/>
      </c>
      <c r="AP50" s="180" t="str">
        <f t="shared" si="21"/>
        <v/>
      </c>
      <c r="AQ50" s="53" t="str">
        <f t="shared" si="22"/>
        <v/>
      </c>
      <c r="AR50" s="53" t="str">
        <f t="shared" si="23"/>
        <v/>
      </c>
      <c r="AS50" s="238" t="str">
        <f t="shared" si="24"/>
        <v/>
      </c>
      <c r="AT50" s="232">
        <f t="shared" si="25"/>
        <v>0</v>
      </c>
      <c r="AV50" s="157" t="str">
        <f t="shared" si="26"/>
        <v/>
      </c>
      <c r="AW50" s="157" t="str">
        <f t="shared" si="27"/>
        <v/>
      </c>
      <c r="AX50" s="157" t="str">
        <f t="shared" si="28"/>
        <v/>
      </c>
      <c r="AY50" s="157" t="str">
        <f t="shared" si="29"/>
        <v/>
      </c>
      <c r="AZ50" s="157" t="str">
        <f t="shared" si="30"/>
        <v/>
      </c>
      <c r="BA50" s="157" t="str">
        <f t="shared" si="31"/>
        <v/>
      </c>
      <c r="BB50" s="157" t="str">
        <f t="shared" si="32"/>
        <v/>
      </c>
      <c r="BC50" s="157" t="str">
        <f t="shared" si="33"/>
        <v/>
      </c>
      <c r="BD50" s="157" t="str">
        <f t="shared" si="34"/>
        <v/>
      </c>
      <c r="BE50" s="157" t="str">
        <f t="shared" si="35"/>
        <v/>
      </c>
      <c r="BF50" s="157"/>
      <c r="BI50" s="117">
        <f t="shared" si="36"/>
        <v>0</v>
      </c>
      <c r="BJ50" s="117">
        <f t="shared" si="37"/>
        <v>0</v>
      </c>
      <c r="BK50" s="117">
        <f t="shared" si="38"/>
        <v>0</v>
      </c>
      <c r="BL50" s="117">
        <f t="shared" si="39"/>
        <v>0</v>
      </c>
      <c r="BM50" s="117">
        <f t="shared" si="40"/>
        <v>0</v>
      </c>
      <c r="BN50" s="117">
        <f t="shared" si="41"/>
        <v>0</v>
      </c>
      <c r="BO50" s="117">
        <f t="shared" si="42"/>
        <v>0</v>
      </c>
      <c r="BP50" s="117">
        <f t="shared" si="43"/>
        <v>0</v>
      </c>
      <c r="BQ50" s="117">
        <f t="shared" si="44"/>
        <v>0</v>
      </c>
      <c r="BR50" s="117">
        <f t="shared" si="45"/>
        <v>0</v>
      </c>
      <c r="BS50" s="117">
        <f t="shared" si="46"/>
        <v>0</v>
      </c>
      <c r="BT50" s="117">
        <f t="shared" si="47"/>
        <v>0</v>
      </c>
      <c r="BU50" s="117">
        <f t="shared" si="48"/>
        <v>0</v>
      </c>
      <c r="BV50" s="117">
        <f t="shared" si="49"/>
        <v>0</v>
      </c>
      <c r="BW50" s="203">
        <f t="shared" si="50"/>
        <v>0</v>
      </c>
      <c r="BX50" s="203">
        <f t="shared" si="51"/>
        <v>0</v>
      </c>
      <c r="BY50" s="203">
        <f t="shared" si="52"/>
        <v>0</v>
      </c>
      <c r="BZ50" s="203">
        <f t="shared" si="53"/>
        <v>0</v>
      </c>
      <c r="CA50" s="203">
        <f t="shared" si="54"/>
        <v>0</v>
      </c>
      <c r="CB50" s="203">
        <f t="shared" si="55"/>
        <v>0</v>
      </c>
      <c r="CC50" s="203">
        <f t="shared" si="56"/>
        <v>0</v>
      </c>
      <c r="CD50" s="203">
        <f t="shared" si="57"/>
        <v>0</v>
      </c>
      <c r="CE50" s="1" t="str">
        <f t="shared" si="58"/>
        <v/>
      </c>
      <c r="CF50" s="272">
        <f t="shared" si="59"/>
        <v>0</v>
      </c>
    </row>
    <row r="51" spans="1:84" ht="15" customHeight="1" x14ac:dyDescent="0.2">
      <c r="A51" s="220" t="str">
        <f>IF('zoznam partnerov'!C51&lt;&gt;"",TRANSPOSE('zoznam partnerov'!C51),"")</f>
        <v/>
      </c>
      <c r="B51" s="170">
        <f>IF(A51="",0,SUMIFS('Oprávnené výdavky'!$U$30:$U$140,'Oprávnené výdavky'!$D$30:$D$140,A51,'Oprávnené výdavky'!$F$30:$F$140,"4.1",'Oprávnené výdavky'!$E$30:$E$140,"menej rozvinuté regióny"))</f>
        <v>0</v>
      </c>
      <c r="C51" s="170">
        <f>IF(A51="",0,SUMIFS('Oprávnené výdavky'!$U$30:$U$140,'Oprávnené výdavky'!$D$30:$D$140,A51,'Oprávnené výdavky'!$F$30:$F$140,"4.1",'Oprávnené výdavky'!$E$30:$E$140,"ostatné regióny"))</f>
        <v>0</v>
      </c>
      <c r="D51" s="115"/>
      <c r="E51" s="115"/>
      <c r="F51" s="108" t="str">
        <f t="shared" si="3"/>
        <v/>
      </c>
      <c r="G51" s="108" t="str">
        <f t="shared" si="4"/>
        <v/>
      </c>
      <c r="H51" s="116" t="str">
        <f t="shared" si="5"/>
        <v/>
      </c>
      <c r="I51" s="116" t="str">
        <f t="shared" si="6"/>
        <v/>
      </c>
      <c r="J51" s="165">
        <f>IF(A51="",0,SUMIFS('Oprávnené výdavky'!$U$30:$U$140,'Oprávnené výdavky'!$D$30:$D$140,A51,'Oprávnené výdavky'!$E$30:$E$140,"menej rozvinuté regióny",'Oprávnené výdavky'!$G$30:$G$140,"výstup na prílohe I. ZFEU menej rozvinuté regióny",'Oprávnené výdavky'!$F$30:$F$140,"4.2"))</f>
        <v>0</v>
      </c>
      <c r="K51" s="163">
        <f>IF(A51="",0,SUMIFS('Oprávnené výdavky'!$U$30:$U$140,'Oprávnené výdavky'!$D$30:$D$140,A51,'Oprávnené výdavky'!$E$30:$E$140,"ostatné regióny",'Oprávnené výdavky'!$G$30:$G$140,"výstup na prílohe I. ZFEU ostatné regióny (Bratislavský kraj)",'Oprávnené výdavky'!$F$30:$F$140,"4.2"))</f>
        <v>0</v>
      </c>
      <c r="L51" s="163">
        <f>IF(A51="",0,SUMIFS('Oprávnené výdavky'!$U$30:$U$140,'Oprávnené výdavky'!$D$30:$D$140,A51,'Oprávnené výdavky'!$E$30:$E$140,"menej rozvinuté regióny",'Oprávnené výdavky'!$G$30:$G$140,"výstup mimo prílohy I. ZFEU - PO, KE, BB, ZA kraj",'Oprávnené výdavky'!$F$30:$F$140,"4.2"))</f>
        <v>0</v>
      </c>
      <c r="M51" s="163">
        <f>IF(A51="",0,SUMIFS('Oprávnené výdavky'!$U$30:$U$140,'Oprávnené výdavky'!$D$30:$D$140,A51,'Oprávnené výdavky'!$E$30:$E$140,"menej rozvinuté regióny",'Oprávnené výdavky'!$G$30:$G$140,"výstup mimo prílohy I. ZFEU - TN, NR, TT kraj",'Oprávnené výdavky'!$F$30:$F$140,"4.2"))</f>
        <v>0</v>
      </c>
      <c r="N51" s="166">
        <f>IF(A51="",0,SUMIFS('Oprávnené výdavky'!$U$30:$U$140,'Oprávnené výdavky'!$D$30:$D$140,A51,'Oprávnené výdavky'!$E$30:$E$140,"ostatné regióny",'Oprávnené výdavky'!$G$30:$G$140,"výstup mimo prílohy I. ZFEU - Bratislavský kraj",'Oprávnené výdavky'!$F$30:$F$140,"4.2"))</f>
        <v>0</v>
      </c>
      <c r="O51" s="70"/>
      <c r="P51" s="64"/>
      <c r="Q51" s="64"/>
      <c r="R51" s="64"/>
      <c r="S51" s="120"/>
      <c r="T51" s="66" t="str">
        <f t="shared" si="7"/>
        <v/>
      </c>
      <c r="U51" s="59" t="str">
        <f t="shared" si="8"/>
        <v/>
      </c>
      <c r="V51" s="59" t="str">
        <f t="shared" si="9"/>
        <v/>
      </c>
      <c r="W51" s="59" t="str">
        <f t="shared" si="10"/>
        <v/>
      </c>
      <c r="X51" s="67" t="str">
        <f t="shared" si="11"/>
        <v/>
      </c>
      <c r="Y51" s="71" t="str">
        <f t="shared" si="12"/>
        <v/>
      </c>
      <c r="Z51" s="60" t="str">
        <f t="shared" si="13"/>
        <v/>
      </c>
      <c r="AA51" s="60" t="str">
        <f t="shared" si="14"/>
        <v/>
      </c>
      <c r="AB51" s="60" t="str">
        <f t="shared" si="15"/>
        <v/>
      </c>
      <c r="AC51" s="118" t="str">
        <f t="shared" si="16"/>
        <v/>
      </c>
      <c r="AD51" s="167">
        <f>IF(A51="",0,SUMIFS('Oprávnené výdavky'!$U$30:$U$140,'Oprávnené výdavky'!$D$30:$D$140,A51,'Oprávnené výdavky'!$F$30:$F$140,"16.4",'Oprávnené výdavky'!$E$30:$E$140,"menej rozvinuté regióny",'Oprávnené výdavky'!$G$30:$G$140,"výstup na prílohe I. ZFEU menej rozvinuté regióny"))</f>
        <v>0</v>
      </c>
      <c r="AE51" s="162">
        <f>IF(A51="",0,SUMIFS('Oprávnené výdavky'!$U$30:$U$140,'Oprávnené výdavky'!$D$30:$D$140,A51,'Oprávnené výdavky'!$F$30:$F$140,"16.4",'Oprávnené výdavky'!$E$30:$E$140,"ostatné regióny",'Oprávnené výdavky'!$G$30:$G$140,"výstup na prílohe I. ZFEU ostatné regióny (Bratislavský kraj)"))</f>
        <v>0</v>
      </c>
      <c r="AF51" s="162">
        <f>IF(A51="",0,SUMIFS('Oprávnené výdavky'!$U$30:$U$140,'Oprávnené výdavky'!$D$30:$D$140,A51,'Oprávnené výdavky'!$F$30:$F$140,"16.4",'Oprávnené výdavky'!$E$30:$E$140,"menej rozvinuté regióny",'Oprávnené výdavky'!$G$30:$G$140,"výstup mimo prílohy I. ZFEU - TN, NR, TT kraj"))+SUMIFS('Oprávnené výdavky'!$U$30:$U$140,'Oprávnené výdavky'!$D$30:$D$140,A51,'Oprávnené výdavky'!$F$30:$F$140,"16.4",'Oprávnené výdavky'!$E$30:$E$140,"menej rozvinuté regióny",'Oprávnené výdavky'!$G$30:$G$140,"výstup mimo prílohy I. ZFEU - PO, KE, BB, ZA kraj")</f>
        <v>0</v>
      </c>
      <c r="AG51" s="168">
        <f>IF(A51="",0,SUMIFS('Oprávnené výdavky'!$U$30:$U$140,'Oprávnené výdavky'!$D$30:$D$140,A51,'Oprávnené výdavky'!$F$30:$F$140,"16.4",'Oprávnené výdavky'!$E$30:$E$140,"ostatné regióny",'Oprávnené výdavky'!$G$30:$G$140,"výstup mimo prílohy I. ZFEU - Bratislavský kraj"))</f>
        <v>0</v>
      </c>
      <c r="AH51" s="222"/>
      <c r="AI51" s="164"/>
      <c r="AJ51" s="164"/>
      <c r="AK51" s="174"/>
      <c r="AL51" s="210" t="str">
        <f t="shared" si="17"/>
        <v/>
      </c>
      <c r="AM51" s="162" t="str">
        <f t="shared" si="18"/>
        <v/>
      </c>
      <c r="AN51" s="162" t="str">
        <f t="shared" si="19"/>
        <v/>
      </c>
      <c r="AO51" s="230" t="str">
        <f t="shared" si="20"/>
        <v/>
      </c>
      <c r="AP51" s="180" t="str">
        <f t="shared" si="21"/>
        <v/>
      </c>
      <c r="AQ51" s="53" t="str">
        <f t="shared" si="22"/>
        <v/>
      </c>
      <c r="AR51" s="53" t="str">
        <f t="shared" si="23"/>
        <v/>
      </c>
      <c r="AS51" s="238" t="str">
        <f t="shared" si="24"/>
        <v/>
      </c>
      <c r="AT51" s="232">
        <f t="shared" si="25"/>
        <v>0</v>
      </c>
      <c r="AV51" s="157" t="str">
        <f t="shared" si="26"/>
        <v/>
      </c>
      <c r="AW51" s="157" t="str">
        <f t="shared" si="27"/>
        <v/>
      </c>
      <c r="AX51" s="157" t="str">
        <f t="shared" si="28"/>
        <v/>
      </c>
      <c r="AY51" s="157" t="str">
        <f t="shared" si="29"/>
        <v/>
      </c>
      <c r="AZ51" s="157" t="str">
        <f t="shared" si="30"/>
        <v/>
      </c>
      <c r="BA51" s="157" t="str">
        <f t="shared" si="31"/>
        <v/>
      </c>
      <c r="BB51" s="157" t="str">
        <f t="shared" si="32"/>
        <v/>
      </c>
      <c r="BC51" s="157" t="str">
        <f t="shared" si="33"/>
        <v/>
      </c>
      <c r="BD51" s="157" t="str">
        <f t="shared" si="34"/>
        <v/>
      </c>
      <c r="BE51" s="157" t="str">
        <f t="shared" si="35"/>
        <v/>
      </c>
      <c r="BF51" s="157"/>
      <c r="BI51" s="117">
        <f t="shared" si="36"/>
        <v>0</v>
      </c>
      <c r="BJ51" s="117">
        <f t="shared" si="37"/>
        <v>0</v>
      </c>
      <c r="BK51" s="117">
        <f t="shared" si="38"/>
        <v>0</v>
      </c>
      <c r="BL51" s="117">
        <f t="shared" si="39"/>
        <v>0</v>
      </c>
      <c r="BM51" s="117">
        <f t="shared" si="40"/>
        <v>0</v>
      </c>
      <c r="BN51" s="117">
        <f t="shared" si="41"/>
        <v>0</v>
      </c>
      <c r="BO51" s="117">
        <f t="shared" si="42"/>
        <v>0</v>
      </c>
      <c r="BP51" s="117">
        <f t="shared" si="43"/>
        <v>0</v>
      </c>
      <c r="BQ51" s="117">
        <f t="shared" si="44"/>
        <v>0</v>
      </c>
      <c r="BR51" s="117">
        <f t="shared" si="45"/>
        <v>0</v>
      </c>
      <c r="BS51" s="117">
        <f t="shared" si="46"/>
        <v>0</v>
      </c>
      <c r="BT51" s="117">
        <f t="shared" si="47"/>
        <v>0</v>
      </c>
      <c r="BU51" s="117">
        <f t="shared" si="48"/>
        <v>0</v>
      </c>
      <c r="BV51" s="117">
        <f t="shared" si="49"/>
        <v>0</v>
      </c>
      <c r="BW51" s="203">
        <f t="shared" si="50"/>
        <v>0</v>
      </c>
      <c r="BX51" s="203">
        <f t="shared" si="51"/>
        <v>0</v>
      </c>
      <c r="BY51" s="203">
        <f t="shared" si="52"/>
        <v>0</v>
      </c>
      <c r="BZ51" s="203">
        <f t="shared" si="53"/>
        <v>0</v>
      </c>
      <c r="CA51" s="203">
        <f t="shared" si="54"/>
        <v>0</v>
      </c>
      <c r="CB51" s="203">
        <f t="shared" si="55"/>
        <v>0</v>
      </c>
      <c r="CC51" s="203">
        <f t="shared" si="56"/>
        <v>0</v>
      </c>
      <c r="CD51" s="203">
        <f t="shared" si="57"/>
        <v>0</v>
      </c>
      <c r="CE51" s="1" t="str">
        <f t="shared" si="58"/>
        <v/>
      </c>
      <c r="CF51" s="272">
        <f t="shared" si="59"/>
        <v>0</v>
      </c>
    </row>
    <row r="52" spans="1:84" ht="15" customHeight="1" x14ac:dyDescent="0.2">
      <c r="A52" s="220" t="str">
        <f>IF('zoznam partnerov'!C52&lt;&gt;"",TRANSPOSE('zoznam partnerov'!C52),"")</f>
        <v/>
      </c>
      <c r="B52" s="170">
        <f>IF(A52="",0,SUMIFS('Oprávnené výdavky'!$U$30:$U$140,'Oprávnené výdavky'!$D$30:$D$140,A52,'Oprávnené výdavky'!$F$30:$F$140,"4.1",'Oprávnené výdavky'!$E$30:$E$140,"menej rozvinuté regióny"))</f>
        <v>0</v>
      </c>
      <c r="C52" s="170">
        <f>IF(A52="",0,SUMIFS('Oprávnené výdavky'!$U$30:$U$140,'Oprávnené výdavky'!$D$30:$D$140,A52,'Oprávnené výdavky'!$F$30:$F$140,"4.1",'Oprávnené výdavky'!$E$30:$E$140,"ostatné regióny"))</f>
        <v>0</v>
      </c>
      <c r="D52" s="115"/>
      <c r="E52" s="115"/>
      <c r="F52" s="108" t="str">
        <f t="shared" si="3"/>
        <v/>
      </c>
      <c r="G52" s="108" t="str">
        <f t="shared" si="4"/>
        <v/>
      </c>
      <c r="H52" s="116" t="str">
        <f t="shared" si="5"/>
        <v/>
      </c>
      <c r="I52" s="116" t="str">
        <f t="shared" si="6"/>
        <v/>
      </c>
      <c r="J52" s="165">
        <f>IF(A52="",0,SUMIFS('Oprávnené výdavky'!$U$30:$U$140,'Oprávnené výdavky'!$D$30:$D$140,A52,'Oprávnené výdavky'!$E$30:$E$140,"menej rozvinuté regióny",'Oprávnené výdavky'!$G$30:$G$140,"výstup na prílohe I. ZFEU menej rozvinuté regióny",'Oprávnené výdavky'!$F$30:$F$140,"4.2"))</f>
        <v>0</v>
      </c>
      <c r="K52" s="163">
        <f>IF(A52="",0,SUMIFS('Oprávnené výdavky'!$U$30:$U$140,'Oprávnené výdavky'!$D$30:$D$140,A52,'Oprávnené výdavky'!$E$30:$E$140,"ostatné regióny",'Oprávnené výdavky'!$G$30:$G$140,"výstup na prílohe I. ZFEU ostatné regióny (Bratislavský kraj)",'Oprávnené výdavky'!$F$30:$F$140,"4.2"))</f>
        <v>0</v>
      </c>
      <c r="L52" s="163">
        <f>IF(A52="",0,SUMIFS('Oprávnené výdavky'!$U$30:$U$140,'Oprávnené výdavky'!$D$30:$D$140,A52,'Oprávnené výdavky'!$E$30:$E$140,"menej rozvinuté regióny",'Oprávnené výdavky'!$G$30:$G$140,"výstup mimo prílohy I. ZFEU - PO, KE, BB, ZA kraj",'Oprávnené výdavky'!$F$30:$F$140,"4.2"))</f>
        <v>0</v>
      </c>
      <c r="M52" s="163">
        <f>IF(A52="",0,SUMIFS('Oprávnené výdavky'!$U$30:$U$140,'Oprávnené výdavky'!$D$30:$D$140,A52,'Oprávnené výdavky'!$E$30:$E$140,"menej rozvinuté regióny",'Oprávnené výdavky'!$G$30:$G$140,"výstup mimo prílohy I. ZFEU - TN, NR, TT kraj",'Oprávnené výdavky'!$F$30:$F$140,"4.2"))</f>
        <v>0</v>
      </c>
      <c r="N52" s="166">
        <f>IF(A52="",0,SUMIFS('Oprávnené výdavky'!$U$30:$U$140,'Oprávnené výdavky'!$D$30:$D$140,A52,'Oprávnené výdavky'!$E$30:$E$140,"ostatné regióny",'Oprávnené výdavky'!$G$30:$G$140,"výstup mimo prílohy I. ZFEU - Bratislavský kraj",'Oprávnené výdavky'!$F$30:$F$140,"4.2"))</f>
        <v>0</v>
      </c>
      <c r="O52" s="70"/>
      <c r="P52" s="64"/>
      <c r="Q52" s="64"/>
      <c r="R52" s="64"/>
      <c r="S52" s="120"/>
      <c r="T52" s="66" t="str">
        <f t="shared" si="7"/>
        <v/>
      </c>
      <c r="U52" s="59" t="str">
        <f t="shared" si="8"/>
        <v/>
      </c>
      <c r="V52" s="59" t="str">
        <f t="shared" si="9"/>
        <v/>
      </c>
      <c r="W52" s="59" t="str">
        <f t="shared" si="10"/>
        <v/>
      </c>
      <c r="X52" s="67" t="str">
        <f t="shared" si="11"/>
        <v/>
      </c>
      <c r="Y52" s="71" t="str">
        <f t="shared" si="12"/>
        <v/>
      </c>
      <c r="Z52" s="60" t="str">
        <f t="shared" si="13"/>
        <v/>
      </c>
      <c r="AA52" s="60" t="str">
        <f t="shared" si="14"/>
        <v/>
      </c>
      <c r="AB52" s="60" t="str">
        <f t="shared" si="15"/>
        <v/>
      </c>
      <c r="AC52" s="118" t="str">
        <f t="shared" si="16"/>
        <v/>
      </c>
      <c r="AD52" s="167">
        <f>IF(A52="",0,SUMIFS('Oprávnené výdavky'!$U$30:$U$140,'Oprávnené výdavky'!$D$30:$D$140,A52,'Oprávnené výdavky'!$F$30:$F$140,"16.4",'Oprávnené výdavky'!$E$30:$E$140,"menej rozvinuté regióny",'Oprávnené výdavky'!$G$30:$G$140,"výstup na prílohe I. ZFEU menej rozvinuté regióny"))</f>
        <v>0</v>
      </c>
      <c r="AE52" s="162">
        <f>IF(A52="",0,SUMIFS('Oprávnené výdavky'!$U$30:$U$140,'Oprávnené výdavky'!$D$30:$D$140,A52,'Oprávnené výdavky'!$F$30:$F$140,"16.4",'Oprávnené výdavky'!$E$30:$E$140,"ostatné regióny",'Oprávnené výdavky'!$G$30:$G$140,"výstup na prílohe I. ZFEU ostatné regióny (Bratislavský kraj)"))</f>
        <v>0</v>
      </c>
      <c r="AF52" s="162">
        <f>IF(A52="",0,SUMIFS('Oprávnené výdavky'!$U$30:$U$140,'Oprávnené výdavky'!$D$30:$D$140,A52,'Oprávnené výdavky'!$F$30:$F$140,"16.4",'Oprávnené výdavky'!$E$30:$E$140,"menej rozvinuté regióny",'Oprávnené výdavky'!$G$30:$G$140,"výstup mimo prílohy I. ZFEU - TN, NR, TT kraj"))+SUMIFS('Oprávnené výdavky'!$U$30:$U$140,'Oprávnené výdavky'!$D$30:$D$140,A52,'Oprávnené výdavky'!$F$30:$F$140,"16.4",'Oprávnené výdavky'!$E$30:$E$140,"menej rozvinuté regióny",'Oprávnené výdavky'!$G$30:$G$140,"výstup mimo prílohy I. ZFEU - PO, KE, BB, ZA kraj")</f>
        <v>0</v>
      </c>
      <c r="AG52" s="168">
        <f>IF(A52="",0,SUMIFS('Oprávnené výdavky'!$U$30:$U$140,'Oprávnené výdavky'!$D$30:$D$140,A52,'Oprávnené výdavky'!$F$30:$F$140,"16.4",'Oprávnené výdavky'!$E$30:$E$140,"ostatné regióny",'Oprávnené výdavky'!$G$30:$G$140,"výstup mimo prílohy I. ZFEU - Bratislavský kraj"))</f>
        <v>0</v>
      </c>
      <c r="AH52" s="222"/>
      <c r="AI52" s="164"/>
      <c r="AJ52" s="164"/>
      <c r="AK52" s="174"/>
      <c r="AL52" s="210" t="str">
        <f t="shared" si="17"/>
        <v/>
      </c>
      <c r="AM52" s="162" t="str">
        <f t="shared" si="18"/>
        <v/>
      </c>
      <c r="AN52" s="162" t="str">
        <f t="shared" si="19"/>
        <v/>
      </c>
      <c r="AO52" s="230" t="str">
        <f t="shared" si="20"/>
        <v/>
      </c>
      <c r="AP52" s="180" t="str">
        <f t="shared" si="21"/>
        <v/>
      </c>
      <c r="AQ52" s="53" t="str">
        <f t="shared" si="22"/>
        <v/>
      </c>
      <c r="AR52" s="53" t="str">
        <f t="shared" si="23"/>
        <v/>
      </c>
      <c r="AS52" s="238" t="str">
        <f t="shared" si="24"/>
        <v/>
      </c>
      <c r="AT52" s="232">
        <f t="shared" si="25"/>
        <v>0</v>
      </c>
      <c r="AV52" s="157" t="str">
        <f t="shared" si="26"/>
        <v/>
      </c>
      <c r="AW52" s="157" t="str">
        <f t="shared" si="27"/>
        <v/>
      </c>
      <c r="AX52" s="157" t="str">
        <f t="shared" si="28"/>
        <v/>
      </c>
      <c r="AY52" s="157" t="str">
        <f t="shared" si="29"/>
        <v/>
      </c>
      <c r="AZ52" s="157" t="str">
        <f t="shared" si="30"/>
        <v/>
      </c>
      <c r="BA52" s="157" t="str">
        <f t="shared" si="31"/>
        <v/>
      </c>
      <c r="BB52" s="157" t="str">
        <f t="shared" si="32"/>
        <v/>
      </c>
      <c r="BC52" s="157" t="str">
        <f t="shared" si="33"/>
        <v/>
      </c>
      <c r="BD52" s="157" t="str">
        <f t="shared" si="34"/>
        <v/>
      </c>
      <c r="BE52" s="157" t="str">
        <f t="shared" si="35"/>
        <v/>
      </c>
      <c r="BF52" s="157"/>
      <c r="BI52" s="117">
        <f t="shared" si="36"/>
        <v>0</v>
      </c>
      <c r="BJ52" s="117">
        <f t="shared" si="37"/>
        <v>0</v>
      </c>
      <c r="BK52" s="117">
        <f t="shared" si="38"/>
        <v>0</v>
      </c>
      <c r="BL52" s="117">
        <f t="shared" si="39"/>
        <v>0</v>
      </c>
      <c r="BM52" s="117">
        <f t="shared" si="40"/>
        <v>0</v>
      </c>
      <c r="BN52" s="117">
        <f t="shared" si="41"/>
        <v>0</v>
      </c>
      <c r="BO52" s="117">
        <f t="shared" si="42"/>
        <v>0</v>
      </c>
      <c r="BP52" s="117">
        <f t="shared" si="43"/>
        <v>0</v>
      </c>
      <c r="BQ52" s="117">
        <f t="shared" si="44"/>
        <v>0</v>
      </c>
      <c r="BR52" s="117">
        <f t="shared" si="45"/>
        <v>0</v>
      </c>
      <c r="BS52" s="117">
        <f t="shared" si="46"/>
        <v>0</v>
      </c>
      <c r="BT52" s="117">
        <f t="shared" si="47"/>
        <v>0</v>
      </c>
      <c r="BU52" s="117">
        <f t="shared" si="48"/>
        <v>0</v>
      </c>
      <c r="BV52" s="117">
        <f t="shared" si="49"/>
        <v>0</v>
      </c>
      <c r="BW52" s="203">
        <f t="shared" si="50"/>
        <v>0</v>
      </c>
      <c r="BX52" s="203">
        <f t="shared" si="51"/>
        <v>0</v>
      </c>
      <c r="BY52" s="203">
        <f t="shared" si="52"/>
        <v>0</v>
      </c>
      <c r="BZ52" s="203">
        <f t="shared" si="53"/>
        <v>0</v>
      </c>
      <c r="CA52" s="203">
        <f t="shared" si="54"/>
        <v>0</v>
      </c>
      <c r="CB52" s="203">
        <f t="shared" si="55"/>
        <v>0</v>
      </c>
      <c r="CC52" s="203">
        <f t="shared" si="56"/>
        <v>0</v>
      </c>
      <c r="CD52" s="203">
        <f t="shared" si="57"/>
        <v>0</v>
      </c>
      <c r="CE52" s="1" t="str">
        <f t="shared" si="58"/>
        <v/>
      </c>
      <c r="CF52" s="272">
        <f t="shared" si="59"/>
        <v>0</v>
      </c>
    </row>
    <row r="53" spans="1:84" ht="15" customHeight="1" x14ac:dyDescent="0.2">
      <c r="A53" s="220" t="str">
        <f>IF('zoznam partnerov'!C53&lt;&gt;"",TRANSPOSE('zoznam partnerov'!C53),"")</f>
        <v/>
      </c>
      <c r="B53" s="170">
        <f>IF(A53="",0,SUMIFS('Oprávnené výdavky'!$U$30:$U$140,'Oprávnené výdavky'!$D$30:$D$140,A53,'Oprávnené výdavky'!$F$30:$F$140,"4.1",'Oprávnené výdavky'!$E$30:$E$140,"menej rozvinuté regióny"))</f>
        <v>0</v>
      </c>
      <c r="C53" s="170">
        <f>IF(A53="",0,SUMIFS('Oprávnené výdavky'!$U$30:$U$140,'Oprávnené výdavky'!$D$30:$D$140,A53,'Oprávnené výdavky'!$F$30:$F$140,"4.1",'Oprávnené výdavky'!$E$30:$E$140,"ostatné regióny"))</f>
        <v>0</v>
      </c>
      <c r="D53" s="115"/>
      <c r="E53" s="115"/>
      <c r="F53" s="108" t="str">
        <f t="shared" si="3"/>
        <v/>
      </c>
      <c r="G53" s="108" t="str">
        <f t="shared" si="4"/>
        <v/>
      </c>
      <c r="H53" s="116" t="str">
        <f t="shared" si="5"/>
        <v/>
      </c>
      <c r="I53" s="116" t="str">
        <f t="shared" si="6"/>
        <v/>
      </c>
      <c r="J53" s="165">
        <f>IF(A53="",0,SUMIFS('Oprávnené výdavky'!$U$30:$U$140,'Oprávnené výdavky'!$D$30:$D$140,A53,'Oprávnené výdavky'!$E$30:$E$140,"menej rozvinuté regióny",'Oprávnené výdavky'!$G$30:$G$140,"výstup na prílohe I. ZFEU menej rozvinuté regióny",'Oprávnené výdavky'!$F$30:$F$140,"4.2"))</f>
        <v>0</v>
      </c>
      <c r="K53" s="163">
        <f>IF(A53="",0,SUMIFS('Oprávnené výdavky'!$U$30:$U$140,'Oprávnené výdavky'!$D$30:$D$140,A53,'Oprávnené výdavky'!$E$30:$E$140,"ostatné regióny",'Oprávnené výdavky'!$G$30:$G$140,"výstup na prílohe I. ZFEU ostatné regióny (Bratislavský kraj)",'Oprávnené výdavky'!$F$30:$F$140,"4.2"))</f>
        <v>0</v>
      </c>
      <c r="L53" s="163">
        <f>IF(A53="",0,SUMIFS('Oprávnené výdavky'!$U$30:$U$140,'Oprávnené výdavky'!$D$30:$D$140,A53,'Oprávnené výdavky'!$E$30:$E$140,"menej rozvinuté regióny",'Oprávnené výdavky'!$G$30:$G$140,"výstup mimo prílohy I. ZFEU - PO, KE, BB, ZA kraj",'Oprávnené výdavky'!$F$30:$F$140,"4.2"))</f>
        <v>0</v>
      </c>
      <c r="M53" s="163">
        <f>IF(A53="",0,SUMIFS('Oprávnené výdavky'!$U$30:$U$140,'Oprávnené výdavky'!$D$30:$D$140,A53,'Oprávnené výdavky'!$E$30:$E$140,"menej rozvinuté regióny",'Oprávnené výdavky'!$G$30:$G$140,"výstup mimo prílohy I. ZFEU - TN, NR, TT kraj",'Oprávnené výdavky'!$F$30:$F$140,"4.2"))</f>
        <v>0</v>
      </c>
      <c r="N53" s="166">
        <f>IF(A53="",0,SUMIFS('Oprávnené výdavky'!$U$30:$U$140,'Oprávnené výdavky'!$D$30:$D$140,A53,'Oprávnené výdavky'!$E$30:$E$140,"ostatné regióny",'Oprávnené výdavky'!$G$30:$G$140,"výstup mimo prílohy I. ZFEU - Bratislavský kraj",'Oprávnené výdavky'!$F$30:$F$140,"4.2"))</f>
        <v>0</v>
      </c>
      <c r="O53" s="70"/>
      <c r="P53" s="64"/>
      <c r="Q53" s="64"/>
      <c r="R53" s="64"/>
      <c r="S53" s="120"/>
      <c r="T53" s="66" t="str">
        <f t="shared" si="7"/>
        <v/>
      </c>
      <c r="U53" s="59" t="str">
        <f t="shared" si="8"/>
        <v/>
      </c>
      <c r="V53" s="59" t="str">
        <f t="shared" si="9"/>
        <v/>
      </c>
      <c r="W53" s="59" t="str">
        <f t="shared" si="10"/>
        <v/>
      </c>
      <c r="X53" s="67" t="str">
        <f t="shared" si="11"/>
        <v/>
      </c>
      <c r="Y53" s="71" t="str">
        <f t="shared" si="12"/>
        <v/>
      </c>
      <c r="Z53" s="60" t="str">
        <f t="shared" si="13"/>
        <v/>
      </c>
      <c r="AA53" s="60" t="str">
        <f t="shared" si="14"/>
        <v/>
      </c>
      <c r="AB53" s="60" t="str">
        <f t="shared" si="15"/>
        <v/>
      </c>
      <c r="AC53" s="118" t="str">
        <f t="shared" si="16"/>
        <v/>
      </c>
      <c r="AD53" s="167">
        <f>IF(A53="",0,SUMIFS('Oprávnené výdavky'!$U$30:$U$140,'Oprávnené výdavky'!$D$30:$D$140,A53,'Oprávnené výdavky'!$F$30:$F$140,"16.4",'Oprávnené výdavky'!$E$30:$E$140,"menej rozvinuté regióny",'Oprávnené výdavky'!$G$30:$G$140,"výstup na prílohe I. ZFEU menej rozvinuté regióny"))</f>
        <v>0</v>
      </c>
      <c r="AE53" s="162">
        <f>IF(A53="",0,SUMIFS('Oprávnené výdavky'!$U$30:$U$140,'Oprávnené výdavky'!$D$30:$D$140,A53,'Oprávnené výdavky'!$F$30:$F$140,"16.4",'Oprávnené výdavky'!$E$30:$E$140,"ostatné regióny",'Oprávnené výdavky'!$G$30:$G$140,"výstup na prílohe I. ZFEU ostatné regióny (Bratislavský kraj)"))</f>
        <v>0</v>
      </c>
      <c r="AF53" s="162">
        <f>IF(A53="",0,SUMIFS('Oprávnené výdavky'!$U$30:$U$140,'Oprávnené výdavky'!$D$30:$D$140,A53,'Oprávnené výdavky'!$F$30:$F$140,"16.4",'Oprávnené výdavky'!$E$30:$E$140,"menej rozvinuté regióny",'Oprávnené výdavky'!$G$30:$G$140,"výstup mimo prílohy I. ZFEU - TN, NR, TT kraj"))+SUMIFS('Oprávnené výdavky'!$U$30:$U$140,'Oprávnené výdavky'!$D$30:$D$140,A53,'Oprávnené výdavky'!$F$30:$F$140,"16.4",'Oprávnené výdavky'!$E$30:$E$140,"menej rozvinuté regióny",'Oprávnené výdavky'!$G$30:$G$140,"výstup mimo prílohy I. ZFEU - PO, KE, BB, ZA kraj")</f>
        <v>0</v>
      </c>
      <c r="AG53" s="168">
        <f>IF(A53="",0,SUMIFS('Oprávnené výdavky'!$U$30:$U$140,'Oprávnené výdavky'!$D$30:$D$140,A53,'Oprávnené výdavky'!$F$30:$F$140,"16.4",'Oprávnené výdavky'!$E$30:$E$140,"ostatné regióny",'Oprávnené výdavky'!$G$30:$G$140,"výstup mimo prílohy I. ZFEU - Bratislavský kraj"))</f>
        <v>0</v>
      </c>
      <c r="AH53" s="222"/>
      <c r="AI53" s="164"/>
      <c r="AJ53" s="164"/>
      <c r="AK53" s="174"/>
      <c r="AL53" s="210" t="str">
        <f t="shared" si="17"/>
        <v/>
      </c>
      <c r="AM53" s="162" t="str">
        <f t="shared" si="18"/>
        <v/>
      </c>
      <c r="AN53" s="162" t="str">
        <f t="shared" si="19"/>
        <v/>
      </c>
      <c r="AO53" s="230" t="str">
        <f t="shared" si="20"/>
        <v/>
      </c>
      <c r="AP53" s="180" t="str">
        <f t="shared" si="21"/>
        <v/>
      </c>
      <c r="AQ53" s="53" t="str">
        <f t="shared" si="22"/>
        <v/>
      </c>
      <c r="AR53" s="53" t="str">
        <f t="shared" si="23"/>
        <v/>
      </c>
      <c r="AS53" s="238" t="str">
        <f t="shared" si="24"/>
        <v/>
      </c>
      <c r="AT53" s="232">
        <f t="shared" si="25"/>
        <v>0</v>
      </c>
      <c r="AV53" s="157" t="str">
        <f t="shared" si="26"/>
        <v/>
      </c>
      <c r="AW53" s="157" t="str">
        <f t="shared" si="27"/>
        <v/>
      </c>
      <c r="AX53" s="157" t="str">
        <f t="shared" si="28"/>
        <v/>
      </c>
      <c r="AY53" s="157" t="str">
        <f t="shared" si="29"/>
        <v/>
      </c>
      <c r="AZ53" s="157" t="str">
        <f t="shared" si="30"/>
        <v/>
      </c>
      <c r="BA53" s="157" t="str">
        <f t="shared" si="31"/>
        <v/>
      </c>
      <c r="BB53" s="157" t="str">
        <f t="shared" si="32"/>
        <v/>
      </c>
      <c r="BC53" s="157" t="str">
        <f t="shared" si="33"/>
        <v/>
      </c>
      <c r="BD53" s="157" t="str">
        <f t="shared" si="34"/>
        <v/>
      </c>
      <c r="BE53" s="157" t="str">
        <f t="shared" si="35"/>
        <v/>
      </c>
      <c r="BF53" s="157"/>
      <c r="BI53" s="117">
        <f t="shared" si="36"/>
        <v>0</v>
      </c>
      <c r="BJ53" s="117">
        <f t="shared" si="37"/>
        <v>0</v>
      </c>
      <c r="BK53" s="117">
        <f t="shared" si="38"/>
        <v>0</v>
      </c>
      <c r="BL53" s="117">
        <f t="shared" si="39"/>
        <v>0</v>
      </c>
      <c r="BM53" s="117">
        <f t="shared" si="40"/>
        <v>0</v>
      </c>
      <c r="BN53" s="117">
        <f t="shared" si="41"/>
        <v>0</v>
      </c>
      <c r="BO53" s="117">
        <f t="shared" si="42"/>
        <v>0</v>
      </c>
      <c r="BP53" s="117">
        <f t="shared" si="43"/>
        <v>0</v>
      </c>
      <c r="BQ53" s="117">
        <f t="shared" si="44"/>
        <v>0</v>
      </c>
      <c r="BR53" s="117">
        <f t="shared" si="45"/>
        <v>0</v>
      </c>
      <c r="BS53" s="117">
        <f t="shared" si="46"/>
        <v>0</v>
      </c>
      <c r="BT53" s="117">
        <f t="shared" si="47"/>
        <v>0</v>
      </c>
      <c r="BU53" s="117">
        <f t="shared" si="48"/>
        <v>0</v>
      </c>
      <c r="BV53" s="117">
        <f t="shared" si="49"/>
        <v>0</v>
      </c>
      <c r="BW53" s="203">
        <f t="shared" si="50"/>
        <v>0</v>
      </c>
      <c r="BX53" s="203">
        <f t="shared" si="51"/>
        <v>0</v>
      </c>
      <c r="BY53" s="203">
        <f t="shared" si="52"/>
        <v>0</v>
      </c>
      <c r="BZ53" s="203">
        <f t="shared" si="53"/>
        <v>0</v>
      </c>
      <c r="CA53" s="203">
        <f t="shared" si="54"/>
        <v>0</v>
      </c>
      <c r="CB53" s="203">
        <f t="shared" si="55"/>
        <v>0</v>
      </c>
      <c r="CC53" s="203">
        <f t="shared" si="56"/>
        <v>0</v>
      </c>
      <c r="CD53" s="203">
        <f t="shared" si="57"/>
        <v>0</v>
      </c>
      <c r="CE53" s="1" t="str">
        <f t="shared" si="58"/>
        <v/>
      </c>
      <c r="CF53" s="272">
        <f t="shared" si="59"/>
        <v>0</v>
      </c>
    </row>
    <row r="54" spans="1:84" ht="15" customHeight="1" x14ac:dyDescent="0.2">
      <c r="A54" s="220" t="str">
        <f>IF('zoznam partnerov'!C54&lt;&gt;"",TRANSPOSE('zoznam partnerov'!C54),"")</f>
        <v/>
      </c>
      <c r="B54" s="170">
        <f>IF(A54="",0,SUMIFS('Oprávnené výdavky'!$U$30:$U$140,'Oprávnené výdavky'!$D$30:$D$140,A54,'Oprávnené výdavky'!$F$30:$F$140,"4.1",'Oprávnené výdavky'!$E$30:$E$140,"menej rozvinuté regióny"))</f>
        <v>0</v>
      </c>
      <c r="C54" s="170">
        <f>IF(A54="",0,SUMIFS('Oprávnené výdavky'!$U$30:$U$140,'Oprávnené výdavky'!$D$30:$D$140,A54,'Oprávnené výdavky'!$F$30:$F$140,"4.1",'Oprávnené výdavky'!$E$30:$E$140,"ostatné regióny"))</f>
        <v>0</v>
      </c>
      <c r="D54" s="115"/>
      <c r="E54" s="115"/>
      <c r="F54" s="108" t="str">
        <f t="shared" si="3"/>
        <v/>
      </c>
      <c r="G54" s="108" t="str">
        <f t="shared" si="4"/>
        <v/>
      </c>
      <c r="H54" s="116" t="str">
        <f t="shared" si="5"/>
        <v/>
      </c>
      <c r="I54" s="116" t="str">
        <f t="shared" si="6"/>
        <v/>
      </c>
      <c r="J54" s="165">
        <f>IF(A54="",0,SUMIFS('Oprávnené výdavky'!$U$30:$U$140,'Oprávnené výdavky'!$D$30:$D$140,A54,'Oprávnené výdavky'!$E$30:$E$140,"menej rozvinuté regióny",'Oprávnené výdavky'!$G$30:$G$140,"výstup na prílohe I. ZFEU menej rozvinuté regióny",'Oprávnené výdavky'!$F$30:$F$140,"4.2"))</f>
        <v>0</v>
      </c>
      <c r="K54" s="163">
        <f>IF(A54="",0,SUMIFS('Oprávnené výdavky'!$U$30:$U$140,'Oprávnené výdavky'!$D$30:$D$140,A54,'Oprávnené výdavky'!$E$30:$E$140,"ostatné regióny",'Oprávnené výdavky'!$G$30:$G$140,"výstup na prílohe I. ZFEU ostatné regióny (Bratislavský kraj)",'Oprávnené výdavky'!$F$30:$F$140,"4.2"))</f>
        <v>0</v>
      </c>
      <c r="L54" s="163">
        <f>IF(A54="",0,SUMIFS('Oprávnené výdavky'!$U$30:$U$140,'Oprávnené výdavky'!$D$30:$D$140,A54,'Oprávnené výdavky'!$E$30:$E$140,"menej rozvinuté regióny",'Oprávnené výdavky'!$G$30:$G$140,"výstup mimo prílohy I. ZFEU - PO, KE, BB, ZA kraj",'Oprávnené výdavky'!$F$30:$F$140,"4.2"))</f>
        <v>0</v>
      </c>
      <c r="M54" s="163">
        <f>IF(A54="",0,SUMIFS('Oprávnené výdavky'!$U$30:$U$140,'Oprávnené výdavky'!$D$30:$D$140,A54,'Oprávnené výdavky'!$E$30:$E$140,"menej rozvinuté regióny",'Oprávnené výdavky'!$G$30:$G$140,"výstup mimo prílohy I. ZFEU - TN, NR, TT kraj",'Oprávnené výdavky'!$F$30:$F$140,"4.2"))</f>
        <v>0</v>
      </c>
      <c r="N54" s="166">
        <f>IF(A54="",0,SUMIFS('Oprávnené výdavky'!$U$30:$U$140,'Oprávnené výdavky'!$D$30:$D$140,A54,'Oprávnené výdavky'!$E$30:$E$140,"ostatné regióny",'Oprávnené výdavky'!$G$30:$G$140,"výstup mimo prílohy I. ZFEU - Bratislavský kraj",'Oprávnené výdavky'!$F$30:$F$140,"4.2"))</f>
        <v>0</v>
      </c>
      <c r="O54" s="70"/>
      <c r="P54" s="64"/>
      <c r="Q54" s="64"/>
      <c r="R54" s="64"/>
      <c r="S54" s="120"/>
      <c r="T54" s="66" t="str">
        <f t="shared" si="7"/>
        <v/>
      </c>
      <c r="U54" s="59" t="str">
        <f t="shared" si="8"/>
        <v/>
      </c>
      <c r="V54" s="59" t="str">
        <f t="shared" si="9"/>
        <v/>
      </c>
      <c r="W54" s="59" t="str">
        <f t="shared" si="10"/>
        <v/>
      </c>
      <c r="X54" s="67" t="str">
        <f t="shared" si="11"/>
        <v/>
      </c>
      <c r="Y54" s="71" t="str">
        <f t="shared" si="12"/>
        <v/>
      </c>
      <c r="Z54" s="60" t="str">
        <f t="shared" si="13"/>
        <v/>
      </c>
      <c r="AA54" s="60" t="str">
        <f t="shared" si="14"/>
        <v/>
      </c>
      <c r="AB54" s="60" t="str">
        <f t="shared" si="15"/>
        <v/>
      </c>
      <c r="AC54" s="118" t="str">
        <f t="shared" si="16"/>
        <v/>
      </c>
      <c r="AD54" s="167">
        <f>IF(A54="",0,SUMIFS('Oprávnené výdavky'!$U$30:$U$140,'Oprávnené výdavky'!$D$30:$D$140,A54,'Oprávnené výdavky'!$F$30:$F$140,"16.4",'Oprávnené výdavky'!$E$30:$E$140,"menej rozvinuté regióny",'Oprávnené výdavky'!$G$30:$G$140,"výstup na prílohe I. ZFEU menej rozvinuté regióny"))</f>
        <v>0</v>
      </c>
      <c r="AE54" s="162">
        <f>IF(A54="",0,SUMIFS('Oprávnené výdavky'!$U$30:$U$140,'Oprávnené výdavky'!$D$30:$D$140,A54,'Oprávnené výdavky'!$F$30:$F$140,"16.4",'Oprávnené výdavky'!$E$30:$E$140,"ostatné regióny",'Oprávnené výdavky'!$G$30:$G$140,"výstup na prílohe I. ZFEU ostatné regióny (Bratislavský kraj)"))</f>
        <v>0</v>
      </c>
      <c r="AF54" s="162">
        <f>IF(A54="",0,SUMIFS('Oprávnené výdavky'!$U$30:$U$140,'Oprávnené výdavky'!$D$30:$D$140,A54,'Oprávnené výdavky'!$F$30:$F$140,"16.4",'Oprávnené výdavky'!$E$30:$E$140,"menej rozvinuté regióny",'Oprávnené výdavky'!$G$30:$G$140,"výstup mimo prílohy I. ZFEU - TN, NR, TT kraj"))+SUMIFS('Oprávnené výdavky'!$U$30:$U$140,'Oprávnené výdavky'!$D$30:$D$140,A54,'Oprávnené výdavky'!$F$30:$F$140,"16.4",'Oprávnené výdavky'!$E$30:$E$140,"menej rozvinuté regióny",'Oprávnené výdavky'!$G$30:$G$140,"výstup mimo prílohy I. ZFEU - PO, KE, BB, ZA kraj")</f>
        <v>0</v>
      </c>
      <c r="AG54" s="168">
        <f>IF(A54="",0,SUMIFS('Oprávnené výdavky'!$U$30:$U$140,'Oprávnené výdavky'!$D$30:$D$140,A54,'Oprávnené výdavky'!$F$30:$F$140,"16.4",'Oprávnené výdavky'!$E$30:$E$140,"ostatné regióny",'Oprávnené výdavky'!$G$30:$G$140,"výstup mimo prílohy I. ZFEU - Bratislavský kraj"))</f>
        <v>0</v>
      </c>
      <c r="AH54" s="222"/>
      <c r="AI54" s="164"/>
      <c r="AJ54" s="164"/>
      <c r="AK54" s="174"/>
      <c r="AL54" s="210" t="str">
        <f t="shared" si="17"/>
        <v/>
      </c>
      <c r="AM54" s="162" t="str">
        <f t="shared" si="18"/>
        <v/>
      </c>
      <c r="AN54" s="162" t="str">
        <f t="shared" si="19"/>
        <v/>
      </c>
      <c r="AO54" s="230" t="str">
        <f t="shared" si="20"/>
        <v/>
      </c>
      <c r="AP54" s="180" t="str">
        <f t="shared" si="21"/>
        <v/>
      </c>
      <c r="AQ54" s="53" t="str">
        <f t="shared" si="22"/>
        <v/>
      </c>
      <c r="AR54" s="53" t="str">
        <f t="shared" si="23"/>
        <v/>
      </c>
      <c r="AS54" s="238" t="str">
        <f t="shared" si="24"/>
        <v/>
      </c>
      <c r="AT54" s="232">
        <f t="shared" si="25"/>
        <v>0</v>
      </c>
      <c r="AV54" s="157" t="str">
        <f t="shared" si="26"/>
        <v/>
      </c>
      <c r="AW54" s="157" t="str">
        <f t="shared" si="27"/>
        <v/>
      </c>
      <c r="AX54" s="157" t="str">
        <f t="shared" si="28"/>
        <v/>
      </c>
      <c r="AY54" s="157" t="str">
        <f t="shared" si="29"/>
        <v/>
      </c>
      <c r="AZ54" s="157" t="str">
        <f t="shared" si="30"/>
        <v/>
      </c>
      <c r="BA54" s="157" t="str">
        <f t="shared" si="31"/>
        <v/>
      </c>
      <c r="BB54" s="157" t="str">
        <f t="shared" si="32"/>
        <v/>
      </c>
      <c r="BC54" s="157" t="str">
        <f t="shared" si="33"/>
        <v/>
      </c>
      <c r="BD54" s="157" t="str">
        <f t="shared" si="34"/>
        <v/>
      </c>
      <c r="BE54" s="157" t="str">
        <f t="shared" si="35"/>
        <v/>
      </c>
      <c r="BF54" s="157"/>
      <c r="BI54" s="117">
        <f t="shared" si="36"/>
        <v>0</v>
      </c>
      <c r="BJ54" s="117">
        <f t="shared" si="37"/>
        <v>0</v>
      </c>
      <c r="BK54" s="117">
        <f t="shared" si="38"/>
        <v>0</v>
      </c>
      <c r="BL54" s="117">
        <f t="shared" si="39"/>
        <v>0</v>
      </c>
      <c r="BM54" s="117">
        <f t="shared" si="40"/>
        <v>0</v>
      </c>
      <c r="BN54" s="117">
        <f t="shared" si="41"/>
        <v>0</v>
      </c>
      <c r="BO54" s="117">
        <f t="shared" si="42"/>
        <v>0</v>
      </c>
      <c r="BP54" s="117">
        <f t="shared" si="43"/>
        <v>0</v>
      </c>
      <c r="BQ54" s="117">
        <f t="shared" si="44"/>
        <v>0</v>
      </c>
      <c r="BR54" s="117">
        <f t="shared" si="45"/>
        <v>0</v>
      </c>
      <c r="BS54" s="117">
        <f t="shared" si="46"/>
        <v>0</v>
      </c>
      <c r="BT54" s="117">
        <f t="shared" si="47"/>
        <v>0</v>
      </c>
      <c r="BU54" s="117">
        <f t="shared" si="48"/>
        <v>0</v>
      </c>
      <c r="BV54" s="117">
        <f t="shared" si="49"/>
        <v>0</v>
      </c>
      <c r="BW54" s="203">
        <f t="shared" si="50"/>
        <v>0</v>
      </c>
      <c r="BX54" s="203">
        <f t="shared" si="51"/>
        <v>0</v>
      </c>
      <c r="BY54" s="203">
        <f t="shared" si="52"/>
        <v>0</v>
      </c>
      <c r="BZ54" s="203">
        <f t="shared" si="53"/>
        <v>0</v>
      </c>
      <c r="CA54" s="203">
        <f t="shared" si="54"/>
        <v>0</v>
      </c>
      <c r="CB54" s="203">
        <f t="shared" si="55"/>
        <v>0</v>
      </c>
      <c r="CC54" s="203">
        <f t="shared" si="56"/>
        <v>0</v>
      </c>
      <c r="CD54" s="203">
        <f t="shared" si="57"/>
        <v>0</v>
      </c>
      <c r="CE54" s="1" t="str">
        <f t="shared" si="58"/>
        <v/>
      </c>
      <c r="CF54" s="272">
        <f t="shared" si="59"/>
        <v>0</v>
      </c>
    </row>
    <row r="55" spans="1:84" ht="15" customHeight="1" x14ac:dyDescent="0.2">
      <c r="A55" s="220" t="str">
        <f>IF('zoznam partnerov'!C55&lt;&gt;"",TRANSPOSE('zoznam partnerov'!C55),"")</f>
        <v/>
      </c>
      <c r="B55" s="170">
        <f>IF(A55="",0,SUMIFS('Oprávnené výdavky'!$U$30:$U$140,'Oprávnené výdavky'!$D$30:$D$140,A55,'Oprávnené výdavky'!$F$30:$F$140,"4.1",'Oprávnené výdavky'!$E$30:$E$140,"menej rozvinuté regióny"))</f>
        <v>0</v>
      </c>
      <c r="C55" s="170">
        <f>IF(A55="",0,SUMIFS('Oprávnené výdavky'!$U$30:$U$140,'Oprávnené výdavky'!$D$30:$D$140,A55,'Oprávnené výdavky'!$F$30:$F$140,"4.1",'Oprávnené výdavky'!$E$30:$E$140,"ostatné regióny"))</f>
        <v>0</v>
      </c>
      <c r="D55" s="115"/>
      <c r="E55" s="115"/>
      <c r="F55" s="108" t="str">
        <f t="shared" si="3"/>
        <v/>
      </c>
      <c r="G55" s="108" t="str">
        <f t="shared" si="4"/>
        <v/>
      </c>
      <c r="H55" s="116" t="str">
        <f t="shared" si="5"/>
        <v/>
      </c>
      <c r="I55" s="116" t="str">
        <f t="shared" si="6"/>
        <v/>
      </c>
      <c r="J55" s="165">
        <f>IF(A55="",0,SUMIFS('Oprávnené výdavky'!$U$30:$U$140,'Oprávnené výdavky'!$D$30:$D$140,A55,'Oprávnené výdavky'!$E$30:$E$140,"menej rozvinuté regióny",'Oprávnené výdavky'!$G$30:$G$140,"výstup na prílohe I. ZFEU menej rozvinuté regióny",'Oprávnené výdavky'!$F$30:$F$140,"4.2"))</f>
        <v>0</v>
      </c>
      <c r="K55" s="163">
        <f>IF(A55="",0,SUMIFS('Oprávnené výdavky'!$U$30:$U$140,'Oprávnené výdavky'!$D$30:$D$140,A55,'Oprávnené výdavky'!$E$30:$E$140,"ostatné regióny",'Oprávnené výdavky'!$G$30:$G$140,"výstup na prílohe I. ZFEU ostatné regióny (Bratislavský kraj)",'Oprávnené výdavky'!$F$30:$F$140,"4.2"))</f>
        <v>0</v>
      </c>
      <c r="L55" s="163">
        <f>IF(A55="",0,SUMIFS('Oprávnené výdavky'!$U$30:$U$140,'Oprávnené výdavky'!$D$30:$D$140,A55,'Oprávnené výdavky'!$E$30:$E$140,"menej rozvinuté regióny",'Oprávnené výdavky'!$G$30:$G$140,"výstup mimo prílohy I. ZFEU - PO, KE, BB, ZA kraj",'Oprávnené výdavky'!$F$30:$F$140,"4.2"))</f>
        <v>0</v>
      </c>
      <c r="M55" s="163">
        <f>IF(A55="",0,SUMIFS('Oprávnené výdavky'!$U$30:$U$140,'Oprávnené výdavky'!$D$30:$D$140,A55,'Oprávnené výdavky'!$E$30:$E$140,"menej rozvinuté regióny",'Oprávnené výdavky'!$G$30:$G$140,"výstup mimo prílohy I. ZFEU - TN, NR, TT kraj",'Oprávnené výdavky'!$F$30:$F$140,"4.2"))</f>
        <v>0</v>
      </c>
      <c r="N55" s="166">
        <f>IF(A55="",0,SUMIFS('Oprávnené výdavky'!$U$30:$U$140,'Oprávnené výdavky'!$D$30:$D$140,A55,'Oprávnené výdavky'!$E$30:$E$140,"ostatné regióny",'Oprávnené výdavky'!$G$30:$G$140,"výstup mimo prílohy I. ZFEU - Bratislavský kraj",'Oprávnené výdavky'!$F$30:$F$140,"4.2"))</f>
        <v>0</v>
      </c>
      <c r="O55" s="70"/>
      <c r="P55" s="64"/>
      <c r="Q55" s="64"/>
      <c r="R55" s="64"/>
      <c r="S55" s="120"/>
      <c r="T55" s="66" t="str">
        <f t="shared" si="7"/>
        <v/>
      </c>
      <c r="U55" s="59" t="str">
        <f t="shared" si="8"/>
        <v/>
      </c>
      <c r="V55" s="59" t="str">
        <f t="shared" si="9"/>
        <v/>
      </c>
      <c r="W55" s="59" t="str">
        <f t="shared" si="10"/>
        <v/>
      </c>
      <c r="X55" s="67" t="str">
        <f t="shared" si="11"/>
        <v/>
      </c>
      <c r="Y55" s="71" t="str">
        <f t="shared" si="12"/>
        <v/>
      </c>
      <c r="Z55" s="60" t="str">
        <f t="shared" si="13"/>
        <v/>
      </c>
      <c r="AA55" s="60" t="str">
        <f t="shared" si="14"/>
        <v/>
      </c>
      <c r="AB55" s="60" t="str">
        <f t="shared" si="15"/>
        <v/>
      </c>
      <c r="AC55" s="118" t="str">
        <f t="shared" si="16"/>
        <v/>
      </c>
      <c r="AD55" s="167">
        <f>IF(A55="",0,SUMIFS('Oprávnené výdavky'!$U$30:$U$140,'Oprávnené výdavky'!$D$30:$D$140,A55,'Oprávnené výdavky'!$F$30:$F$140,"16.4",'Oprávnené výdavky'!$E$30:$E$140,"menej rozvinuté regióny",'Oprávnené výdavky'!$G$30:$G$140,"výstup na prílohe I. ZFEU menej rozvinuté regióny"))</f>
        <v>0</v>
      </c>
      <c r="AE55" s="162">
        <f>IF(A55="",0,SUMIFS('Oprávnené výdavky'!$U$30:$U$140,'Oprávnené výdavky'!$D$30:$D$140,A55,'Oprávnené výdavky'!$F$30:$F$140,"16.4",'Oprávnené výdavky'!$E$30:$E$140,"ostatné regióny",'Oprávnené výdavky'!$G$30:$G$140,"výstup na prílohe I. ZFEU ostatné regióny (Bratislavský kraj)"))</f>
        <v>0</v>
      </c>
      <c r="AF55" s="162">
        <f>IF(A55="",0,SUMIFS('Oprávnené výdavky'!$U$30:$U$140,'Oprávnené výdavky'!$D$30:$D$140,A55,'Oprávnené výdavky'!$F$30:$F$140,"16.4",'Oprávnené výdavky'!$E$30:$E$140,"menej rozvinuté regióny",'Oprávnené výdavky'!$G$30:$G$140,"výstup mimo prílohy I. ZFEU - TN, NR, TT kraj"))+SUMIFS('Oprávnené výdavky'!$U$30:$U$140,'Oprávnené výdavky'!$D$30:$D$140,A55,'Oprávnené výdavky'!$F$30:$F$140,"16.4",'Oprávnené výdavky'!$E$30:$E$140,"menej rozvinuté regióny",'Oprávnené výdavky'!$G$30:$G$140,"výstup mimo prílohy I. ZFEU - PO, KE, BB, ZA kraj")</f>
        <v>0</v>
      </c>
      <c r="AG55" s="168">
        <f>IF(A55="",0,SUMIFS('Oprávnené výdavky'!$U$30:$U$140,'Oprávnené výdavky'!$D$30:$D$140,A55,'Oprávnené výdavky'!$F$30:$F$140,"16.4",'Oprávnené výdavky'!$E$30:$E$140,"ostatné regióny",'Oprávnené výdavky'!$G$30:$G$140,"výstup mimo prílohy I. ZFEU - Bratislavský kraj"))</f>
        <v>0</v>
      </c>
      <c r="AH55" s="222"/>
      <c r="AI55" s="164"/>
      <c r="AJ55" s="164"/>
      <c r="AK55" s="174"/>
      <c r="AL55" s="210" t="str">
        <f t="shared" si="17"/>
        <v/>
      </c>
      <c r="AM55" s="162" t="str">
        <f t="shared" si="18"/>
        <v/>
      </c>
      <c r="AN55" s="162" t="str">
        <f t="shared" si="19"/>
        <v/>
      </c>
      <c r="AO55" s="230" t="str">
        <f t="shared" si="20"/>
        <v/>
      </c>
      <c r="AP55" s="180" t="str">
        <f t="shared" si="21"/>
        <v/>
      </c>
      <c r="AQ55" s="53" t="str">
        <f t="shared" si="22"/>
        <v/>
      </c>
      <c r="AR55" s="53" t="str">
        <f t="shared" si="23"/>
        <v/>
      </c>
      <c r="AS55" s="238" t="str">
        <f t="shared" si="24"/>
        <v/>
      </c>
      <c r="AT55" s="232">
        <f t="shared" si="25"/>
        <v>0</v>
      </c>
      <c r="AV55" s="157" t="str">
        <f t="shared" si="26"/>
        <v/>
      </c>
      <c r="AW55" s="157" t="str">
        <f t="shared" si="27"/>
        <v/>
      </c>
      <c r="AX55" s="157" t="str">
        <f t="shared" si="28"/>
        <v/>
      </c>
      <c r="AY55" s="157" t="str">
        <f t="shared" si="29"/>
        <v/>
      </c>
      <c r="AZ55" s="157" t="str">
        <f t="shared" si="30"/>
        <v/>
      </c>
      <c r="BA55" s="157" t="str">
        <f t="shared" si="31"/>
        <v/>
      </c>
      <c r="BB55" s="157" t="str">
        <f t="shared" si="32"/>
        <v/>
      </c>
      <c r="BC55" s="157" t="str">
        <f t="shared" si="33"/>
        <v/>
      </c>
      <c r="BD55" s="157" t="str">
        <f t="shared" si="34"/>
        <v/>
      </c>
      <c r="BE55" s="157" t="str">
        <f t="shared" si="35"/>
        <v/>
      </c>
      <c r="BF55" s="157"/>
      <c r="BI55" s="117">
        <f t="shared" si="36"/>
        <v>0</v>
      </c>
      <c r="BJ55" s="117">
        <f t="shared" si="37"/>
        <v>0</v>
      </c>
      <c r="BK55" s="117">
        <f t="shared" si="38"/>
        <v>0</v>
      </c>
      <c r="BL55" s="117">
        <f t="shared" si="39"/>
        <v>0</v>
      </c>
      <c r="BM55" s="117">
        <f t="shared" si="40"/>
        <v>0</v>
      </c>
      <c r="BN55" s="117">
        <f t="shared" si="41"/>
        <v>0</v>
      </c>
      <c r="BO55" s="117">
        <f t="shared" si="42"/>
        <v>0</v>
      </c>
      <c r="BP55" s="117">
        <f t="shared" si="43"/>
        <v>0</v>
      </c>
      <c r="BQ55" s="117">
        <f t="shared" si="44"/>
        <v>0</v>
      </c>
      <c r="BR55" s="117">
        <f t="shared" si="45"/>
        <v>0</v>
      </c>
      <c r="BS55" s="117">
        <f t="shared" si="46"/>
        <v>0</v>
      </c>
      <c r="BT55" s="117">
        <f t="shared" si="47"/>
        <v>0</v>
      </c>
      <c r="BU55" s="117">
        <f t="shared" si="48"/>
        <v>0</v>
      </c>
      <c r="BV55" s="117">
        <f t="shared" si="49"/>
        <v>0</v>
      </c>
      <c r="BW55" s="203">
        <f t="shared" si="50"/>
        <v>0</v>
      </c>
      <c r="BX55" s="203">
        <f t="shared" si="51"/>
        <v>0</v>
      </c>
      <c r="BY55" s="203">
        <f t="shared" si="52"/>
        <v>0</v>
      </c>
      <c r="BZ55" s="203">
        <f t="shared" si="53"/>
        <v>0</v>
      </c>
      <c r="CA55" s="203">
        <f t="shared" si="54"/>
        <v>0</v>
      </c>
      <c r="CB55" s="203">
        <f t="shared" si="55"/>
        <v>0</v>
      </c>
      <c r="CC55" s="203">
        <f t="shared" si="56"/>
        <v>0</v>
      </c>
      <c r="CD55" s="203">
        <f t="shared" si="57"/>
        <v>0</v>
      </c>
      <c r="CE55" s="1" t="str">
        <f t="shared" si="58"/>
        <v/>
      </c>
      <c r="CF55" s="272">
        <f t="shared" si="59"/>
        <v>0</v>
      </c>
    </row>
    <row r="56" spans="1:84" ht="15" customHeight="1" x14ac:dyDescent="0.2">
      <c r="A56" s="220" t="str">
        <f>IF('zoznam partnerov'!C56&lt;&gt;"",TRANSPOSE('zoznam partnerov'!C56),"")</f>
        <v/>
      </c>
      <c r="B56" s="170">
        <f>IF(A56="",0,SUMIFS('Oprávnené výdavky'!$U$30:$U$140,'Oprávnené výdavky'!$D$30:$D$140,A56,'Oprávnené výdavky'!$F$30:$F$140,"4.1",'Oprávnené výdavky'!$E$30:$E$140,"menej rozvinuté regióny"))</f>
        <v>0</v>
      </c>
      <c r="C56" s="170">
        <f>IF(A56="",0,SUMIFS('Oprávnené výdavky'!$U$30:$U$140,'Oprávnené výdavky'!$D$30:$D$140,A56,'Oprávnené výdavky'!$F$30:$F$140,"4.1",'Oprávnené výdavky'!$E$30:$E$140,"ostatné regióny"))</f>
        <v>0</v>
      </c>
      <c r="D56" s="115"/>
      <c r="E56" s="115"/>
      <c r="F56" s="108" t="str">
        <f t="shared" si="3"/>
        <v/>
      </c>
      <c r="G56" s="108" t="str">
        <f t="shared" si="4"/>
        <v/>
      </c>
      <c r="H56" s="116" t="str">
        <f t="shared" si="5"/>
        <v/>
      </c>
      <c r="I56" s="116" t="str">
        <f t="shared" si="6"/>
        <v/>
      </c>
      <c r="J56" s="165">
        <f>IF(A56="",0,SUMIFS('Oprávnené výdavky'!$U$30:$U$140,'Oprávnené výdavky'!$D$30:$D$140,A56,'Oprávnené výdavky'!$E$30:$E$140,"menej rozvinuté regióny",'Oprávnené výdavky'!$G$30:$G$140,"výstup na prílohe I. ZFEU menej rozvinuté regióny",'Oprávnené výdavky'!$F$30:$F$140,"4.2"))</f>
        <v>0</v>
      </c>
      <c r="K56" s="163">
        <f>IF(A56="",0,SUMIFS('Oprávnené výdavky'!$U$30:$U$140,'Oprávnené výdavky'!$D$30:$D$140,A56,'Oprávnené výdavky'!$E$30:$E$140,"ostatné regióny",'Oprávnené výdavky'!$G$30:$G$140,"výstup na prílohe I. ZFEU ostatné regióny (Bratislavský kraj)",'Oprávnené výdavky'!$F$30:$F$140,"4.2"))</f>
        <v>0</v>
      </c>
      <c r="L56" s="163">
        <f>IF(A56="",0,SUMIFS('Oprávnené výdavky'!$U$30:$U$140,'Oprávnené výdavky'!$D$30:$D$140,A56,'Oprávnené výdavky'!$E$30:$E$140,"menej rozvinuté regióny",'Oprávnené výdavky'!$G$30:$G$140,"výstup mimo prílohy I. ZFEU - PO, KE, BB, ZA kraj",'Oprávnené výdavky'!$F$30:$F$140,"4.2"))</f>
        <v>0</v>
      </c>
      <c r="M56" s="163">
        <f>IF(A56="",0,SUMIFS('Oprávnené výdavky'!$U$30:$U$140,'Oprávnené výdavky'!$D$30:$D$140,A56,'Oprávnené výdavky'!$E$30:$E$140,"menej rozvinuté regióny",'Oprávnené výdavky'!$G$30:$G$140,"výstup mimo prílohy I. ZFEU - TN, NR, TT kraj",'Oprávnené výdavky'!$F$30:$F$140,"4.2"))</f>
        <v>0</v>
      </c>
      <c r="N56" s="166">
        <f>IF(A56="",0,SUMIFS('Oprávnené výdavky'!$U$30:$U$140,'Oprávnené výdavky'!$D$30:$D$140,A56,'Oprávnené výdavky'!$E$30:$E$140,"ostatné regióny",'Oprávnené výdavky'!$G$30:$G$140,"výstup mimo prílohy I. ZFEU - Bratislavský kraj",'Oprávnené výdavky'!$F$30:$F$140,"4.2"))</f>
        <v>0</v>
      </c>
      <c r="O56" s="70"/>
      <c r="P56" s="64"/>
      <c r="Q56" s="64"/>
      <c r="R56" s="64"/>
      <c r="S56" s="120"/>
      <c r="T56" s="66" t="str">
        <f t="shared" si="7"/>
        <v/>
      </c>
      <c r="U56" s="59" t="str">
        <f t="shared" si="8"/>
        <v/>
      </c>
      <c r="V56" s="59" t="str">
        <f t="shared" si="9"/>
        <v/>
      </c>
      <c r="W56" s="59" t="str">
        <f t="shared" si="10"/>
        <v/>
      </c>
      <c r="X56" s="67" t="str">
        <f t="shared" si="11"/>
        <v/>
      </c>
      <c r="Y56" s="71" t="str">
        <f t="shared" si="12"/>
        <v/>
      </c>
      <c r="Z56" s="60" t="str">
        <f t="shared" si="13"/>
        <v/>
      </c>
      <c r="AA56" s="60" t="str">
        <f t="shared" si="14"/>
        <v/>
      </c>
      <c r="AB56" s="60" t="str">
        <f t="shared" si="15"/>
        <v/>
      </c>
      <c r="AC56" s="118" t="str">
        <f t="shared" si="16"/>
        <v/>
      </c>
      <c r="AD56" s="167">
        <f>IF(A56="",0,SUMIFS('Oprávnené výdavky'!$U$30:$U$140,'Oprávnené výdavky'!$D$30:$D$140,A56,'Oprávnené výdavky'!$F$30:$F$140,"16.4",'Oprávnené výdavky'!$E$30:$E$140,"menej rozvinuté regióny",'Oprávnené výdavky'!$G$30:$G$140,"výstup na prílohe I. ZFEU menej rozvinuté regióny"))</f>
        <v>0</v>
      </c>
      <c r="AE56" s="162">
        <f>IF(A56="",0,SUMIFS('Oprávnené výdavky'!$U$30:$U$140,'Oprávnené výdavky'!$D$30:$D$140,A56,'Oprávnené výdavky'!$F$30:$F$140,"16.4",'Oprávnené výdavky'!$E$30:$E$140,"ostatné regióny",'Oprávnené výdavky'!$G$30:$G$140,"výstup na prílohe I. ZFEU ostatné regióny (Bratislavský kraj)"))</f>
        <v>0</v>
      </c>
      <c r="AF56" s="162">
        <f>IF(A56="",0,SUMIFS('Oprávnené výdavky'!$U$30:$U$140,'Oprávnené výdavky'!$D$30:$D$140,A56,'Oprávnené výdavky'!$F$30:$F$140,"16.4",'Oprávnené výdavky'!$E$30:$E$140,"menej rozvinuté regióny",'Oprávnené výdavky'!$G$30:$G$140,"výstup mimo prílohy I. ZFEU - TN, NR, TT kraj"))+SUMIFS('Oprávnené výdavky'!$U$30:$U$140,'Oprávnené výdavky'!$D$30:$D$140,A56,'Oprávnené výdavky'!$F$30:$F$140,"16.4",'Oprávnené výdavky'!$E$30:$E$140,"menej rozvinuté regióny",'Oprávnené výdavky'!$G$30:$G$140,"výstup mimo prílohy I. ZFEU - PO, KE, BB, ZA kraj")</f>
        <v>0</v>
      </c>
      <c r="AG56" s="168">
        <f>IF(A56="",0,SUMIFS('Oprávnené výdavky'!$U$30:$U$140,'Oprávnené výdavky'!$D$30:$D$140,A56,'Oprávnené výdavky'!$F$30:$F$140,"16.4",'Oprávnené výdavky'!$E$30:$E$140,"ostatné regióny",'Oprávnené výdavky'!$G$30:$G$140,"výstup mimo prílohy I. ZFEU - Bratislavský kraj"))</f>
        <v>0</v>
      </c>
      <c r="AH56" s="222"/>
      <c r="AI56" s="164"/>
      <c r="AJ56" s="164"/>
      <c r="AK56" s="174"/>
      <c r="AL56" s="210" t="str">
        <f t="shared" si="17"/>
        <v/>
      </c>
      <c r="AM56" s="162" t="str">
        <f t="shared" si="18"/>
        <v/>
      </c>
      <c r="AN56" s="162" t="str">
        <f t="shared" si="19"/>
        <v/>
      </c>
      <c r="AO56" s="230" t="str">
        <f t="shared" si="20"/>
        <v/>
      </c>
      <c r="AP56" s="180" t="str">
        <f t="shared" si="21"/>
        <v/>
      </c>
      <c r="AQ56" s="53" t="str">
        <f t="shared" si="22"/>
        <v/>
      </c>
      <c r="AR56" s="53" t="str">
        <f t="shared" si="23"/>
        <v/>
      </c>
      <c r="AS56" s="238" t="str">
        <f t="shared" si="24"/>
        <v/>
      </c>
      <c r="AT56" s="232">
        <f t="shared" si="25"/>
        <v>0</v>
      </c>
      <c r="AV56" s="157" t="str">
        <f t="shared" si="26"/>
        <v/>
      </c>
      <c r="AW56" s="157" t="str">
        <f t="shared" si="27"/>
        <v/>
      </c>
      <c r="AX56" s="157" t="str">
        <f t="shared" si="28"/>
        <v/>
      </c>
      <c r="AY56" s="157" t="str">
        <f t="shared" si="29"/>
        <v/>
      </c>
      <c r="AZ56" s="157" t="str">
        <f t="shared" si="30"/>
        <v/>
      </c>
      <c r="BA56" s="157" t="str">
        <f t="shared" si="31"/>
        <v/>
      </c>
      <c r="BB56" s="157" t="str">
        <f t="shared" si="32"/>
        <v/>
      </c>
      <c r="BC56" s="157" t="str">
        <f t="shared" si="33"/>
        <v/>
      </c>
      <c r="BD56" s="157" t="str">
        <f t="shared" si="34"/>
        <v/>
      </c>
      <c r="BE56" s="157" t="str">
        <f t="shared" si="35"/>
        <v/>
      </c>
      <c r="BF56" s="157"/>
      <c r="BI56" s="117">
        <f t="shared" si="36"/>
        <v>0</v>
      </c>
      <c r="BJ56" s="117">
        <f t="shared" si="37"/>
        <v>0</v>
      </c>
      <c r="BK56" s="117">
        <f t="shared" si="38"/>
        <v>0</v>
      </c>
      <c r="BL56" s="117">
        <f t="shared" si="39"/>
        <v>0</v>
      </c>
      <c r="BM56" s="117">
        <f t="shared" si="40"/>
        <v>0</v>
      </c>
      <c r="BN56" s="117">
        <f t="shared" si="41"/>
        <v>0</v>
      </c>
      <c r="BO56" s="117">
        <f t="shared" si="42"/>
        <v>0</v>
      </c>
      <c r="BP56" s="117">
        <f t="shared" si="43"/>
        <v>0</v>
      </c>
      <c r="BQ56" s="117">
        <f t="shared" si="44"/>
        <v>0</v>
      </c>
      <c r="BR56" s="117">
        <f t="shared" si="45"/>
        <v>0</v>
      </c>
      <c r="BS56" s="117">
        <f t="shared" si="46"/>
        <v>0</v>
      </c>
      <c r="BT56" s="117">
        <f t="shared" si="47"/>
        <v>0</v>
      </c>
      <c r="BU56" s="117">
        <f t="shared" si="48"/>
        <v>0</v>
      </c>
      <c r="BV56" s="117">
        <f t="shared" si="49"/>
        <v>0</v>
      </c>
      <c r="BW56" s="203">
        <f t="shared" si="50"/>
        <v>0</v>
      </c>
      <c r="BX56" s="203">
        <f t="shared" si="51"/>
        <v>0</v>
      </c>
      <c r="BY56" s="203">
        <f t="shared" si="52"/>
        <v>0</v>
      </c>
      <c r="BZ56" s="203">
        <f t="shared" si="53"/>
        <v>0</v>
      </c>
      <c r="CA56" s="203">
        <f t="shared" si="54"/>
        <v>0</v>
      </c>
      <c r="CB56" s="203">
        <f t="shared" si="55"/>
        <v>0</v>
      </c>
      <c r="CC56" s="203">
        <f t="shared" si="56"/>
        <v>0</v>
      </c>
      <c r="CD56" s="203">
        <f t="shared" si="57"/>
        <v>0</v>
      </c>
      <c r="CE56" s="1" t="str">
        <f t="shared" si="58"/>
        <v/>
      </c>
      <c r="CF56" s="272">
        <f t="shared" si="59"/>
        <v>0</v>
      </c>
    </row>
    <row r="57" spans="1:84" ht="15" customHeight="1" x14ac:dyDescent="0.2">
      <c r="A57" s="220" t="str">
        <f>IF('zoznam partnerov'!C57&lt;&gt;"",TRANSPOSE('zoznam partnerov'!C57),"")</f>
        <v/>
      </c>
      <c r="B57" s="170">
        <f>IF(A57="",0,SUMIFS('Oprávnené výdavky'!$U$30:$U$140,'Oprávnené výdavky'!$D$30:$D$140,A57,'Oprávnené výdavky'!$F$30:$F$140,"4.1",'Oprávnené výdavky'!$E$30:$E$140,"menej rozvinuté regióny"))</f>
        <v>0</v>
      </c>
      <c r="C57" s="170">
        <f>IF(A57="",0,SUMIFS('Oprávnené výdavky'!$U$30:$U$140,'Oprávnené výdavky'!$D$30:$D$140,A57,'Oprávnené výdavky'!$F$30:$F$140,"4.1",'Oprávnené výdavky'!$E$30:$E$140,"ostatné regióny"))</f>
        <v>0</v>
      </c>
      <c r="D57" s="115"/>
      <c r="E57" s="115"/>
      <c r="F57" s="108" t="str">
        <f t="shared" si="3"/>
        <v/>
      </c>
      <c r="G57" s="108" t="str">
        <f t="shared" si="4"/>
        <v/>
      </c>
      <c r="H57" s="116" t="str">
        <f t="shared" si="5"/>
        <v/>
      </c>
      <c r="I57" s="116" t="str">
        <f t="shared" si="6"/>
        <v/>
      </c>
      <c r="J57" s="165">
        <f>IF(A57="",0,SUMIFS('Oprávnené výdavky'!$U$30:$U$140,'Oprávnené výdavky'!$D$30:$D$140,A57,'Oprávnené výdavky'!$E$30:$E$140,"menej rozvinuté regióny",'Oprávnené výdavky'!$G$30:$G$140,"výstup na prílohe I. ZFEU menej rozvinuté regióny",'Oprávnené výdavky'!$F$30:$F$140,"4.2"))</f>
        <v>0</v>
      </c>
      <c r="K57" s="163">
        <f>IF(A57="",0,SUMIFS('Oprávnené výdavky'!$U$30:$U$140,'Oprávnené výdavky'!$D$30:$D$140,A57,'Oprávnené výdavky'!$E$30:$E$140,"ostatné regióny",'Oprávnené výdavky'!$G$30:$G$140,"výstup na prílohe I. ZFEU ostatné regióny (Bratislavský kraj)",'Oprávnené výdavky'!$F$30:$F$140,"4.2"))</f>
        <v>0</v>
      </c>
      <c r="L57" s="163">
        <f>IF(A57="",0,SUMIFS('Oprávnené výdavky'!$U$30:$U$140,'Oprávnené výdavky'!$D$30:$D$140,A57,'Oprávnené výdavky'!$E$30:$E$140,"menej rozvinuté regióny",'Oprávnené výdavky'!$G$30:$G$140,"výstup mimo prílohy I. ZFEU - PO, KE, BB, ZA kraj",'Oprávnené výdavky'!$F$30:$F$140,"4.2"))</f>
        <v>0</v>
      </c>
      <c r="M57" s="163">
        <f>IF(A57="",0,SUMIFS('Oprávnené výdavky'!$U$30:$U$140,'Oprávnené výdavky'!$D$30:$D$140,A57,'Oprávnené výdavky'!$E$30:$E$140,"menej rozvinuté regióny",'Oprávnené výdavky'!$G$30:$G$140,"výstup mimo prílohy I. ZFEU - TN, NR, TT kraj",'Oprávnené výdavky'!$F$30:$F$140,"4.2"))</f>
        <v>0</v>
      </c>
      <c r="N57" s="166">
        <f>IF(A57="",0,SUMIFS('Oprávnené výdavky'!$U$30:$U$140,'Oprávnené výdavky'!$D$30:$D$140,A57,'Oprávnené výdavky'!$E$30:$E$140,"ostatné regióny",'Oprávnené výdavky'!$G$30:$G$140,"výstup mimo prílohy I. ZFEU - Bratislavský kraj",'Oprávnené výdavky'!$F$30:$F$140,"4.2"))</f>
        <v>0</v>
      </c>
      <c r="O57" s="70"/>
      <c r="P57" s="64"/>
      <c r="Q57" s="64"/>
      <c r="R57" s="64"/>
      <c r="S57" s="120"/>
      <c r="T57" s="66" t="str">
        <f t="shared" si="7"/>
        <v/>
      </c>
      <c r="U57" s="59" t="str">
        <f t="shared" si="8"/>
        <v/>
      </c>
      <c r="V57" s="59" t="str">
        <f t="shared" si="9"/>
        <v/>
      </c>
      <c r="W57" s="59" t="str">
        <f t="shared" si="10"/>
        <v/>
      </c>
      <c r="X57" s="67" t="str">
        <f t="shared" si="11"/>
        <v/>
      </c>
      <c r="Y57" s="71" t="str">
        <f t="shared" si="12"/>
        <v/>
      </c>
      <c r="Z57" s="60" t="str">
        <f t="shared" si="13"/>
        <v/>
      </c>
      <c r="AA57" s="60" t="str">
        <f t="shared" si="14"/>
        <v/>
      </c>
      <c r="AB57" s="60" t="str">
        <f t="shared" si="15"/>
        <v/>
      </c>
      <c r="AC57" s="118" t="str">
        <f t="shared" si="16"/>
        <v/>
      </c>
      <c r="AD57" s="167">
        <f>IF(A57="",0,SUMIFS('Oprávnené výdavky'!$U$30:$U$140,'Oprávnené výdavky'!$D$30:$D$140,A57,'Oprávnené výdavky'!$F$30:$F$140,"16.4",'Oprávnené výdavky'!$E$30:$E$140,"menej rozvinuté regióny",'Oprávnené výdavky'!$G$30:$G$140,"výstup na prílohe I. ZFEU menej rozvinuté regióny"))</f>
        <v>0</v>
      </c>
      <c r="AE57" s="162">
        <f>IF(A57="",0,SUMIFS('Oprávnené výdavky'!$U$30:$U$140,'Oprávnené výdavky'!$D$30:$D$140,A57,'Oprávnené výdavky'!$F$30:$F$140,"16.4",'Oprávnené výdavky'!$E$30:$E$140,"ostatné regióny",'Oprávnené výdavky'!$G$30:$G$140,"výstup na prílohe I. ZFEU ostatné regióny (Bratislavský kraj)"))</f>
        <v>0</v>
      </c>
      <c r="AF57" s="162">
        <f>IF(A57="",0,SUMIFS('Oprávnené výdavky'!$U$30:$U$140,'Oprávnené výdavky'!$D$30:$D$140,A57,'Oprávnené výdavky'!$F$30:$F$140,"16.4",'Oprávnené výdavky'!$E$30:$E$140,"menej rozvinuté regióny",'Oprávnené výdavky'!$G$30:$G$140,"výstup mimo prílohy I. ZFEU - TN, NR, TT kraj"))+SUMIFS('Oprávnené výdavky'!$U$30:$U$140,'Oprávnené výdavky'!$D$30:$D$140,A57,'Oprávnené výdavky'!$F$30:$F$140,"16.4",'Oprávnené výdavky'!$E$30:$E$140,"menej rozvinuté regióny",'Oprávnené výdavky'!$G$30:$G$140,"výstup mimo prílohy I. ZFEU - PO, KE, BB, ZA kraj")</f>
        <v>0</v>
      </c>
      <c r="AG57" s="168">
        <f>IF(A57="",0,SUMIFS('Oprávnené výdavky'!$U$30:$U$140,'Oprávnené výdavky'!$D$30:$D$140,A57,'Oprávnené výdavky'!$F$30:$F$140,"16.4",'Oprávnené výdavky'!$E$30:$E$140,"ostatné regióny",'Oprávnené výdavky'!$G$30:$G$140,"výstup mimo prílohy I. ZFEU - Bratislavský kraj"))</f>
        <v>0</v>
      </c>
      <c r="AH57" s="222"/>
      <c r="AI57" s="164"/>
      <c r="AJ57" s="164"/>
      <c r="AK57" s="174"/>
      <c r="AL57" s="210" t="str">
        <f t="shared" si="17"/>
        <v/>
      </c>
      <c r="AM57" s="162" t="str">
        <f t="shared" si="18"/>
        <v/>
      </c>
      <c r="AN57" s="162" t="str">
        <f t="shared" si="19"/>
        <v/>
      </c>
      <c r="AO57" s="230" t="str">
        <f t="shared" si="20"/>
        <v/>
      </c>
      <c r="AP57" s="180" t="str">
        <f t="shared" si="21"/>
        <v/>
      </c>
      <c r="AQ57" s="53" t="str">
        <f t="shared" si="22"/>
        <v/>
      </c>
      <c r="AR57" s="53" t="str">
        <f t="shared" si="23"/>
        <v/>
      </c>
      <c r="AS57" s="238" t="str">
        <f t="shared" si="24"/>
        <v/>
      </c>
      <c r="AT57" s="232">
        <f t="shared" si="25"/>
        <v>0</v>
      </c>
      <c r="AV57" s="157" t="str">
        <f t="shared" si="26"/>
        <v/>
      </c>
      <c r="AW57" s="157" t="str">
        <f t="shared" si="27"/>
        <v/>
      </c>
      <c r="AX57" s="157" t="str">
        <f t="shared" si="28"/>
        <v/>
      </c>
      <c r="AY57" s="157" t="str">
        <f t="shared" si="29"/>
        <v/>
      </c>
      <c r="AZ57" s="157" t="str">
        <f t="shared" si="30"/>
        <v/>
      </c>
      <c r="BA57" s="157" t="str">
        <f t="shared" si="31"/>
        <v/>
      </c>
      <c r="BB57" s="157" t="str">
        <f t="shared" si="32"/>
        <v/>
      </c>
      <c r="BC57" s="157" t="str">
        <f t="shared" si="33"/>
        <v/>
      </c>
      <c r="BD57" s="157" t="str">
        <f t="shared" si="34"/>
        <v/>
      </c>
      <c r="BE57" s="157" t="str">
        <f t="shared" si="35"/>
        <v/>
      </c>
      <c r="BF57" s="157"/>
      <c r="BI57" s="117">
        <f t="shared" si="36"/>
        <v>0</v>
      </c>
      <c r="BJ57" s="117">
        <f t="shared" si="37"/>
        <v>0</v>
      </c>
      <c r="BK57" s="117">
        <f t="shared" si="38"/>
        <v>0</v>
      </c>
      <c r="BL57" s="117">
        <f t="shared" si="39"/>
        <v>0</v>
      </c>
      <c r="BM57" s="117">
        <f t="shared" si="40"/>
        <v>0</v>
      </c>
      <c r="BN57" s="117">
        <f t="shared" si="41"/>
        <v>0</v>
      </c>
      <c r="BO57" s="117">
        <f t="shared" si="42"/>
        <v>0</v>
      </c>
      <c r="BP57" s="117">
        <f t="shared" si="43"/>
        <v>0</v>
      </c>
      <c r="BQ57" s="117">
        <f t="shared" si="44"/>
        <v>0</v>
      </c>
      <c r="BR57" s="117">
        <f t="shared" si="45"/>
        <v>0</v>
      </c>
      <c r="BS57" s="117">
        <f t="shared" si="46"/>
        <v>0</v>
      </c>
      <c r="BT57" s="117">
        <f t="shared" si="47"/>
        <v>0</v>
      </c>
      <c r="BU57" s="117">
        <f t="shared" si="48"/>
        <v>0</v>
      </c>
      <c r="BV57" s="117">
        <f t="shared" si="49"/>
        <v>0</v>
      </c>
      <c r="BW57" s="203">
        <f t="shared" si="50"/>
        <v>0</v>
      </c>
      <c r="BX57" s="203">
        <f t="shared" si="51"/>
        <v>0</v>
      </c>
      <c r="BY57" s="203">
        <f t="shared" si="52"/>
        <v>0</v>
      </c>
      <c r="BZ57" s="203">
        <f t="shared" si="53"/>
        <v>0</v>
      </c>
      <c r="CA57" s="203">
        <f t="shared" si="54"/>
        <v>0</v>
      </c>
      <c r="CB57" s="203">
        <f t="shared" si="55"/>
        <v>0</v>
      </c>
      <c r="CC57" s="203">
        <f t="shared" si="56"/>
        <v>0</v>
      </c>
      <c r="CD57" s="203">
        <f t="shared" si="57"/>
        <v>0</v>
      </c>
      <c r="CE57" s="1" t="str">
        <f t="shared" si="58"/>
        <v/>
      </c>
      <c r="CF57" s="272">
        <f t="shared" si="59"/>
        <v>0</v>
      </c>
    </row>
    <row r="58" spans="1:84" ht="15" customHeight="1" x14ac:dyDescent="0.2">
      <c r="A58" s="220" t="str">
        <f>IF('zoznam partnerov'!C58&lt;&gt;"",TRANSPOSE('zoznam partnerov'!C58),"")</f>
        <v/>
      </c>
      <c r="B58" s="170">
        <f>IF(A58="",0,SUMIFS('Oprávnené výdavky'!$U$30:$U$140,'Oprávnené výdavky'!$D$30:$D$140,A58,'Oprávnené výdavky'!$F$30:$F$140,"4.1",'Oprávnené výdavky'!$E$30:$E$140,"menej rozvinuté regióny"))</f>
        <v>0</v>
      </c>
      <c r="C58" s="170">
        <f>IF(A58="",0,SUMIFS('Oprávnené výdavky'!$U$30:$U$140,'Oprávnené výdavky'!$D$30:$D$140,A58,'Oprávnené výdavky'!$F$30:$F$140,"4.1",'Oprávnené výdavky'!$E$30:$E$140,"ostatné regióny"))</f>
        <v>0</v>
      </c>
      <c r="D58" s="115"/>
      <c r="E58" s="115"/>
      <c r="F58" s="108" t="str">
        <f t="shared" si="3"/>
        <v/>
      </c>
      <c r="G58" s="108" t="str">
        <f t="shared" si="4"/>
        <v/>
      </c>
      <c r="H58" s="116" t="str">
        <f t="shared" si="5"/>
        <v/>
      </c>
      <c r="I58" s="116" t="str">
        <f t="shared" si="6"/>
        <v/>
      </c>
      <c r="J58" s="165">
        <f>IF(A58="",0,SUMIFS('Oprávnené výdavky'!$U$30:$U$140,'Oprávnené výdavky'!$D$30:$D$140,A58,'Oprávnené výdavky'!$E$30:$E$140,"menej rozvinuté regióny",'Oprávnené výdavky'!$G$30:$G$140,"výstup na prílohe I. ZFEU menej rozvinuté regióny",'Oprávnené výdavky'!$F$30:$F$140,"4.2"))</f>
        <v>0</v>
      </c>
      <c r="K58" s="163">
        <f>IF(A58="",0,SUMIFS('Oprávnené výdavky'!$U$30:$U$140,'Oprávnené výdavky'!$D$30:$D$140,A58,'Oprávnené výdavky'!$E$30:$E$140,"ostatné regióny",'Oprávnené výdavky'!$G$30:$G$140,"výstup na prílohe I. ZFEU ostatné regióny (Bratislavský kraj)",'Oprávnené výdavky'!$F$30:$F$140,"4.2"))</f>
        <v>0</v>
      </c>
      <c r="L58" s="163">
        <f>IF(A58="",0,SUMIFS('Oprávnené výdavky'!$U$30:$U$140,'Oprávnené výdavky'!$D$30:$D$140,A58,'Oprávnené výdavky'!$E$30:$E$140,"menej rozvinuté regióny",'Oprávnené výdavky'!$G$30:$G$140,"výstup mimo prílohy I. ZFEU - PO, KE, BB, ZA kraj",'Oprávnené výdavky'!$F$30:$F$140,"4.2"))</f>
        <v>0</v>
      </c>
      <c r="M58" s="163">
        <f>IF(A58="",0,SUMIFS('Oprávnené výdavky'!$U$30:$U$140,'Oprávnené výdavky'!$D$30:$D$140,A58,'Oprávnené výdavky'!$E$30:$E$140,"menej rozvinuté regióny",'Oprávnené výdavky'!$G$30:$G$140,"výstup mimo prílohy I. ZFEU - TN, NR, TT kraj",'Oprávnené výdavky'!$F$30:$F$140,"4.2"))</f>
        <v>0</v>
      </c>
      <c r="N58" s="166">
        <f>IF(A58="",0,SUMIFS('Oprávnené výdavky'!$U$30:$U$140,'Oprávnené výdavky'!$D$30:$D$140,A58,'Oprávnené výdavky'!$E$30:$E$140,"ostatné regióny",'Oprávnené výdavky'!$G$30:$G$140,"výstup mimo prílohy I. ZFEU - Bratislavský kraj",'Oprávnené výdavky'!$F$30:$F$140,"4.2"))</f>
        <v>0</v>
      </c>
      <c r="O58" s="70"/>
      <c r="P58" s="64"/>
      <c r="Q58" s="64"/>
      <c r="R58" s="64"/>
      <c r="S58" s="120"/>
      <c r="T58" s="66" t="str">
        <f t="shared" si="7"/>
        <v/>
      </c>
      <c r="U58" s="59" t="str">
        <f t="shared" si="8"/>
        <v/>
      </c>
      <c r="V58" s="59" t="str">
        <f t="shared" si="9"/>
        <v/>
      </c>
      <c r="W58" s="59" t="str">
        <f t="shared" si="10"/>
        <v/>
      </c>
      <c r="X58" s="67" t="str">
        <f t="shared" si="11"/>
        <v/>
      </c>
      <c r="Y58" s="71" t="str">
        <f t="shared" si="12"/>
        <v/>
      </c>
      <c r="Z58" s="60" t="str">
        <f t="shared" si="13"/>
        <v/>
      </c>
      <c r="AA58" s="60" t="str">
        <f t="shared" si="14"/>
        <v/>
      </c>
      <c r="AB58" s="60" t="str">
        <f t="shared" si="15"/>
        <v/>
      </c>
      <c r="AC58" s="118" t="str">
        <f t="shared" si="16"/>
        <v/>
      </c>
      <c r="AD58" s="167">
        <f>IF(A58="",0,SUMIFS('Oprávnené výdavky'!$U$30:$U$140,'Oprávnené výdavky'!$D$30:$D$140,A58,'Oprávnené výdavky'!$F$30:$F$140,"16.4",'Oprávnené výdavky'!$E$30:$E$140,"menej rozvinuté regióny",'Oprávnené výdavky'!$G$30:$G$140,"výstup na prílohe I. ZFEU menej rozvinuté regióny"))</f>
        <v>0</v>
      </c>
      <c r="AE58" s="162">
        <f>IF(A58="",0,SUMIFS('Oprávnené výdavky'!$U$30:$U$140,'Oprávnené výdavky'!$D$30:$D$140,A58,'Oprávnené výdavky'!$F$30:$F$140,"16.4",'Oprávnené výdavky'!$E$30:$E$140,"ostatné regióny",'Oprávnené výdavky'!$G$30:$G$140,"výstup na prílohe I. ZFEU ostatné regióny (Bratislavský kraj)"))</f>
        <v>0</v>
      </c>
      <c r="AF58" s="162">
        <f>IF(A58="",0,SUMIFS('Oprávnené výdavky'!$U$30:$U$140,'Oprávnené výdavky'!$D$30:$D$140,A58,'Oprávnené výdavky'!$F$30:$F$140,"16.4",'Oprávnené výdavky'!$E$30:$E$140,"menej rozvinuté regióny",'Oprávnené výdavky'!$G$30:$G$140,"výstup mimo prílohy I. ZFEU - TN, NR, TT kraj"))+SUMIFS('Oprávnené výdavky'!$U$30:$U$140,'Oprávnené výdavky'!$D$30:$D$140,A58,'Oprávnené výdavky'!$F$30:$F$140,"16.4",'Oprávnené výdavky'!$E$30:$E$140,"menej rozvinuté regióny",'Oprávnené výdavky'!$G$30:$G$140,"výstup mimo prílohy I. ZFEU - PO, KE, BB, ZA kraj")</f>
        <v>0</v>
      </c>
      <c r="AG58" s="168">
        <f>IF(A58="",0,SUMIFS('Oprávnené výdavky'!$U$30:$U$140,'Oprávnené výdavky'!$D$30:$D$140,A58,'Oprávnené výdavky'!$F$30:$F$140,"16.4",'Oprávnené výdavky'!$E$30:$E$140,"ostatné regióny",'Oprávnené výdavky'!$G$30:$G$140,"výstup mimo prílohy I. ZFEU - Bratislavský kraj"))</f>
        <v>0</v>
      </c>
      <c r="AH58" s="222"/>
      <c r="AI58" s="164"/>
      <c r="AJ58" s="164"/>
      <c r="AK58" s="174"/>
      <c r="AL58" s="210" t="str">
        <f t="shared" si="17"/>
        <v/>
      </c>
      <c r="AM58" s="162" t="str">
        <f t="shared" si="18"/>
        <v/>
      </c>
      <c r="AN58" s="162" t="str">
        <f t="shared" si="19"/>
        <v/>
      </c>
      <c r="AO58" s="230" t="str">
        <f t="shared" si="20"/>
        <v/>
      </c>
      <c r="AP58" s="180" t="str">
        <f t="shared" si="21"/>
        <v/>
      </c>
      <c r="AQ58" s="53" t="str">
        <f t="shared" si="22"/>
        <v/>
      </c>
      <c r="AR58" s="53" t="str">
        <f t="shared" si="23"/>
        <v/>
      </c>
      <c r="AS58" s="238" t="str">
        <f t="shared" si="24"/>
        <v/>
      </c>
      <c r="AT58" s="232">
        <f t="shared" si="25"/>
        <v>0</v>
      </c>
      <c r="AV58" s="157" t="str">
        <f t="shared" si="26"/>
        <v/>
      </c>
      <c r="AW58" s="157" t="str">
        <f t="shared" si="27"/>
        <v/>
      </c>
      <c r="AX58" s="157" t="str">
        <f t="shared" si="28"/>
        <v/>
      </c>
      <c r="AY58" s="157" t="str">
        <f t="shared" si="29"/>
        <v/>
      </c>
      <c r="AZ58" s="157" t="str">
        <f t="shared" si="30"/>
        <v/>
      </c>
      <c r="BA58" s="157" t="str">
        <f t="shared" si="31"/>
        <v/>
      </c>
      <c r="BB58" s="157" t="str">
        <f t="shared" si="32"/>
        <v/>
      </c>
      <c r="BC58" s="157" t="str">
        <f t="shared" si="33"/>
        <v/>
      </c>
      <c r="BD58" s="157" t="str">
        <f t="shared" si="34"/>
        <v/>
      </c>
      <c r="BE58" s="157" t="str">
        <f t="shared" si="35"/>
        <v/>
      </c>
      <c r="BF58" s="157"/>
      <c r="BI58" s="117">
        <f t="shared" si="36"/>
        <v>0</v>
      </c>
      <c r="BJ58" s="117">
        <f t="shared" si="37"/>
        <v>0</v>
      </c>
      <c r="BK58" s="117">
        <f t="shared" si="38"/>
        <v>0</v>
      </c>
      <c r="BL58" s="117">
        <f t="shared" si="39"/>
        <v>0</v>
      </c>
      <c r="BM58" s="117">
        <f t="shared" si="40"/>
        <v>0</v>
      </c>
      <c r="BN58" s="117">
        <f t="shared" si="41"/>
        <v>0</v>
      </c>
      <c r="BO58" s="117">
        <f t="shared" si="42"/>
        <v>0</v>
      </c>
      <c r="BP58" s="117">
        <f t="shared" si="43"/>
        <v>0</v>
      </c>
      <c r="BQ58" s="117">
        <f t="shared" si="44"/>
        <v>0</v>
      </c>
      <c r="BR58" s="117">
        <f t="shared" si="45"/>
        <v>0</v>
      </c>
      <c r="BS58" s="117">
        <f t="shared" si="46"/>
        <v>0</v>
      </c>
      <c r="BT58" s="117">
        <f t="shared" si="47"/>
        <v>0</v>
      </c>
      <c r="BU58" s="117">
        <f t="shared" si="48"/>
        <v>0</v>
      </c>
      <c r="BV58" s="117">
        <f t="shared" si="49"/>
        <v>0</v>
      </c>
      <c r="BW58" s="203">
        <f t="shared" si="50"/>
        <v>0</v>
      </c>
      <c r="BX58" s="203">
        <f t="shared" si="51"/>
        <v>0</v>
      </c>
      <c r="BY58" s="203">
        <f t="shared" si="52"/>
        <v>0</v>
      </c>
      <c r="BZ58" s="203">
        <f t="shared" si="53"/>
        <v>0</v>
      </c>
      <c r="CA58" s="203">
        <f t="shared" si="54"/>
        <v>0</v>
      </c>
      <c r="CB58" s="203">
        <f t="shared" si="55"/>
        <v>0</v>
      </c>
      <c r="CC58" s="203">
        <f t="shared" si="56"/>
        <v>0</v>
      </c>
      <c r="CD58" s="203">
        <f t="shared" si="57"/>
        <v>0</v>
      </c>
      <c r="CE58" s="1" t="str">
        <f t="shared" si="58"/>
        <v/>
      </c>
      <c r="CF58" s="272">
        <f t="shared" si="59"/>
        <v>0</v>
      </c>
    </row>
    <row r="59" spans="1:84" ht="15" customHeight="1" x14ac:dyDescent="0.2">
      <c r="A59" s="220" t="str">
        <f>IF('zoznam partnerov'!C59&lt;&gt;"",TRANSPOSE('zoznam partnerov'!C59),"")</f>
        <v/>
      </c>
      <c r="B59" s="170">
        <f>IF(A59="",0,SUMIFS('Oprávnené výdavky'!$U$30:$U$140,'Oprávnené výdavky'!$D$30:$D$140,A59,'Oprávnené výdavky'!$F$30:$F$140,"4.1",'Oprávnené výdavky'!$E$30:$E$140,"menej rozvinuté regióny"))</f>
        <v>0</v>
      </c>
      <c r="C59" s="170">
        <f>IF(A59="",0,SUMIFS('Oprávnené výdavky'!$U$30:$U$140,'Oprávnené výdavky'!$D$30:$D$140,A59,'Oprávnené výdavky'!$F$30:$F$140,"4.1",'Oprávnené výdavky'!$E$30:$E$140,"ostatné regióny"))</f>
        <v>0</v>
      </c>
      <c r="D59" s="115"/>
      <c r="E59" s="115"/>
      <c r="F59" s="108" t="str">
        <f t="shared" si="3"/>
        <v/>
      </c>
      <c r="G59" s="108" t="str">
        <f t="shared" si="4"/>
        <v/>
      </c>
      <c r="H59" s="116" t="str">
        <f t="shared" si="5"/>
        <v/>
      </c>
      <c r="I59" s="116" t="str">
        <f t="shared" si="6"/>
        <v/>
      </c>
      <c r="J59" s="165">
        <f>IF(A59="",0,SUMIFS('Oprávnené výdavky'!$U$30:$U$140,'Oprávnené výdavky'!$D$30:$D$140,A59,'Oprávnené výdavky'!$E$30:$E$140,"menej rozvinuté regióny",'Oprávnené výdavky'!$G$30:$G$140,"výstup na prílohe I. ZFEU menej rozvinuté regióny",'Oprávnené výdavky'!$F$30:$F$140,"4.2"))</f>
        <v>0</v>
      </c>
      <c r="K59" s="163">
        <f>IF(A59="",0,SUMIFS('Oprávnené výdavky'!$U$30:$U$140,'Oprávnené výdavky'!$D$30:$D$140,A59,'Oprávnené výdavky'!$E$30:$E$140,"ostatné regióny",'Oprávnené výdavky'!$G$30:$G$140,"výstup na prílohe I. ZFEU ostatné regióny (Bratislavský kraj)",'Oprávnené výdavky'!$F$30:$F$140,"4.2"))</f>
        <v>0</v>
      </c>
      <c r="L59" s="163">
        <f>IF(A59="",0,SUMIFS('Oprávnené výdavky'!$U$30:$U$140,'Oprávnené výdavky'!$D$30:$D$140,A59,'Oprávnené výdavky'!$E$30:$E$140,"menej rozvinuté regióny",'Oprávnené výdavky'!$G$30:$G$140,"výstup mimo prílohy I. ZFEU - PO, KE, BB, ZA kraj",'Oprávnené výdavky'!$F$30:$F$140,"4.2"))</f>
        <v>0</v>
      </c>
      <c r="M59" s="163">
        <f>IF(A59="",0,SUMIFS('Oprávnené výdavky'!$U$30:$U$140,'Oprávnené výdavky'!$D$30:$D$140,A59,'Oprávnené výdavky'!$E$30:$E$140,"menej rozvinuté regióny",'Oprávnené výdavky'!$G$30:$G$140,"výstup mimo prílohy I. ZFEU - TN, NR, TT kraj",'Oprávnené výdavky'!$F$30:$F$140,"4.2"))</f>
        <v>0</v>
      </c>
      <c r="N59" s="166">
        <f>IF(A59="",0,SUMIFS('Oprávnené výdavky'!$U$30:$U$140,'Oprávnené výdavky'!$D$30:$D$140,A59,'Oprávnené výdavky'!$E$30:$E$140,"ostatné regióny",'Oprávnené výdavky'!$G$30:$G$140,"výstup mimo prílohy I. ZFEU - Bratislavský kraj",'Oprávnené výdavky'!$F$30:$F$140,"4.2"))</f>
        <v>0</v>
      </c>
      <c r="O59" s="70"/>
      <c r="P59" s="64"/>
      <c r="Q59" s="64"/>
      <c r="R59" s="64"/>
      <c r="S59" s="120"/>
      <c r="T59" s="66" t="str">
        <f t="shared" si="7"/>
        <v/>
      </c>
      <c r="U59" s="59" t="str">
        <f t="shared" si="8"/>
        <v/>
      </c>
      <c r="V59" s="59" t="str">
        <f t="shared" si="9"/>
        <v/>
      </c>
      <c r="W59" s="59" t="str">
        <f t="shared" si="10"/>
        <v/>
      </c>
      <c r="X59" s="67" t="str">
        <f t="shared" si="11"/>
        <v/>
      </c>
      <c r="Y59" s="71" t="str">
        <f t="shared" si="12"/>
        <v/>
      </c>
      <c r="Z59" s="60" t="str">
        <f t="shared" si="13"/>
        <v/>
      </c>
      <c r="AA59" s="60" t="str">
        <f t="shared" si="14"/>
        <v/>
      </c>
      <c r="AB59" s="60" t="str">
        <f t="shared" si="15"/>
        <v/>
      </c>
      <c r="AC59" s="118" t="str">
        <f t="shared" si="16"/>
        <v/>
      </c>
      <c r="AD59" s="167">
        <f>IF(A59="",0,SUMIFS('Oprávnené výdavky'!$U$30:$U$140,'Oprávnené výdavky'!$D$30:$D$140,A59,'Oprávnené výdavky'!$F$30:$F$140,"16.4",'Oprávnené výdavky'!$E$30:$E$140,"menej rozvinuté regióny",'Oprávnené výdavky'!$G$30:$G$140,"výstup na prílohe I. ZFEU menej rozvinuté regióny"))</f>
        <v>0</v>
      </c>
      <c r="AE59" s="162">
        <f>IF(A59="",0,SUMIFS('Oprávnené výdavky'!$U$30:$U$140,'Oprávnené výdavky'!$D$30:$D$140,A59,'Oprávnené výdavky'!$F$30:$F$140,"16.4",'Oprávnené výdavky'!$E$30:$E$140,"ostatné regióny",'Oprávnené výdavky'!$G$30:$G$140,"výstup na prílohe I. ZFEU ostatné regióny (Bratislavský kraj)"))</f>
        <v>0</v>
      </c>
      <c r="AF59" s="162">
        <f>IF(A59="",0,SUMIFS('Oprávnené výdavky'!$U$30:$U$140,'Oprávnené výdavky'!$D$30:$D$140,A59,'Oprávnené výdavky'!$F$30:$F$140,"16.4",'Oprávnené výdavky'!$E$30:$E$140,"menej rozvinuté regióny",'Oprávnené výdavky'!$G$30:$G$140,"výstup mimo prílohy I. ZFEU - TN, NR, TT kraj"))+SUMIFS('Oprávnené výdavky'!$U$30:$U$140,'Oprávnené výdavky'!$D$30:$D$140,A59,'Oprávnené výdavky'!$F$30:$F$140,"16.4",'Oprávnené výdavky'!$E$30:$E$140,"menej rozvinuté regióny",'Oprávnené výdavky'!$G$30:$G$140,"výstup mimo prílohy I. ZFEU - PO, KE, BB, ZA kraj")</f>
        <v>0</v>
      </c>
      <c r="AG59" s="168">
        <f>IF(A59="",0,SUMIFS('Oprávnené výdavky'!$U$30:$U$140,'Oprávnené výdavky'!$D$30:$D$140,A59,'Oprávnené výdavky'!$F$30:$F$140,"16.4",'Oprávnené výdavky'!$E$30:$E$140,"ostatné regióny",'Oprávnené výdavky'!$G$30:$G$140,"výstup mimo prílohy I. ZFEU - Bratislavský kraj"))</f>
        <v>0</v>
      </c>
      <c r="AH59" s="222"/>
      <c r="AI59" s="164"/>
      <c r="AJ59" s="164"/>
      <c r="AK59" s="174"/>
      <c r="AL59" s="210" t="str">
        <f t="shared" si="17"/>
        <v/>
      </c>
      <c r="AM59" s="162" t="str">
        <f t="shared" si="18"/>
        <v/>
      </c>
      <c r="AN59" s="162" t="str">
        <f t="shared" si="19"/>
        <v/>
      </c>
      <c r="AO59" s="230" t="str">
        <f t="shared" si="20"/>
        <v/>
      </c>
      <c r="AP59" s="180" t="str">
        <f t="shared" si="21"/>
        <v/>
      </c>
      <c r="AQ59" s="53" t="str">
        <f t="shared" si="22"/>
        <v/>
      </c>
      <c r="AR59" s="53" t="str">
        <f t="shared" si="23"/>
        <v/>
      </c>
      <c r="AS59" s="238" t="str">
        <f t="shared" si="24"/>
        <v/>
      </c>
      <c r="AT59" s="232">
        <f t="shared" si="25"/>
        <v>0</v>
      </c>
      <c r="AV59" s="157" t="str">
        <f t="shared" si="26"/>
        <v/>
      </c>
      <c r="AW59" s="157" t="str">
        <f t="shared" si="27"/>
        <v/>
      </c>
      <c r="AX59" s="157" t="str">
        <f t="shared" si="28"/>
        <v/>
      </c>
      <c r="AY59" s="157" t="str">
        <f t="shared" si="29"/>
        <v/>
      </c>
      <c r="AZ59" s="157" t="str">
        <f t="shared" si="30"/>
        <v/>
      </c>
      <c r="BA59" s="157" t="str">
        <f t="shared" si="31"/>
        <v/>
      </c>
      <c r="BB59" s="157" t="str">
        <f t="shared" si="32"/>
        <v/>
      </c>
      <c r="BC59" s="157" t="str">
        <f t="shared" si="33"/>
        <v/>
      </c>
      <c r="BD59" s="157" t="str">
        <f t="shared" si="34"/>
        <v/>
      </c>
      <c r="BE59" s="157" t="str">
        <f t="shared" si="35"/>
        <v/>
      </c>
      <c r="BF59" s="157"/>
      <c r="BI59" s="117">
        <f t="shared" si="36"/>
        <v>0</v>
      </c>
      <c r="BJ59" s="117">
        <f t="shared" si="37"/>
        <v>0</v>
      </c>
      <c r="BK59" s="117">
        <f t="shared" si="38"/>
        <v>0</v>
      </c>
      <c r="BL59" s="117">
        <f t="shared" si="39"/>
        <v>0</v>
      </c>
      <c r="BM59" s="117">
        <f t="shared" si="40"/>
        <v>0</v>
      </c>
      <c r="BN59" s="117">
        <f t="shared" si="41"/>
        <v>0</v>
      </c>
      <c r="BO59" s="117">
        <f t="shared" si="42"/>
        <v>0</v>
      </c>
      <c r="BP59" s="117">
        <f t="shared" si="43"/>
        <v>0</v>
      </c>
      <c r="BQ59" s="117">
        <f t="shared" si="44"/>
        <v>0</v>
      </c>
      <c r="BR59" s="117">
        <f t="shared" si="45"/>
        <v>0</v>
      </c>
      <c r="BS59" s="117">
        <f t="shared" si="46"/>
        <v>0</v>
      </c>
      <c r="BT59" s="117">
        <f t="shared" si="47"/>
        <v>0</v>
      </c>
      <c r="BU59" s="117">
        <f t="shared" si="48"/>
        <v>0</v>
      </c>
      <c r="BV59" s="117">
        <f t="shared" si="49"/>
        <v>0</v>
      </c>
      <c r="BW59" s="203">
        <f t="shared" si="50"/>
        <v>0</v>
      </c>
      <c r="BX59" s="203">
        <f t="shared" si="51"/>
        <v>0</v>
      </c>
      <c r="BY59" s="203">
        <f t="shared" si="52"/>
        <v>0</v>
      </c>
      <c r="BZ59" s="203">
        <f t="shared" si="53"/>
        <v>0</v>
      </c>
      <c r="CA59" s="203">
        <f t="shared" si="54"/>
        <v>0</v>
      </c>
      <c r="CB59" s="203">
        <f t="shared" si="55"/>
        <v>0</v>
      </c>
      <c r="CC59" s="203">
        <f t="shared" si="56"/>
        <v>0</v>
      </c>
      <c r="CD59" s="203">
        <f t="shared" si="57"/>
        <v>0</v>
      </c>
      <c r="CE59" s="1" t="str">
        <f t="shared" si="58"/>
        <v/>
      </c>
      <c r="CF59" s="272">
        <f t="shared" si="59"/>
        <v>0</v>
      </c>
    </row>
    <row r="60" spans="1:84" ht="15" customHeight="1" x14ac:dyDescent="0.2">
      <c r="A60" s="220" t="str">
        <f>IF('zoznam partnerov'!C60&lt;&gt;"",TRANSPOSE('zoznam partnerov'!C60),"")</f>
        <v/>
      </c>
      <c r="B60" s="170">
        <f>IF(A60="",0,SUMIFS('Oprávnené výdavky'!$U$30:$U$140,'Oprávnené výdavky'!$D$30:$D$140,A60,'Oprávnené výdavky'!$F$30:$F$140,"4.1",'Oprávnené výdavky'!$E$30:$E$140,"menej rozvinuté regióny"))</f>
        <v>0</v>
      </c>
      <c r="C60" s="170">
        <f>IF(A60="",0,SUMIFS('Oprávnené výdavky'!$U$30:$U$140,'Oprávnené výdavky'!$D$30:$D$140,A60,'Oprávnené výdavky'!$F$30:$F$140,"4.1",'Oprávnené výdavky'!$E$30:$E$140,"ostatné regióny"))</f>
        <v>0</v>
      </c>
      <c r="D60" s="115"/>
      <c r="E60" s="115"/>
      <c r="F60" s="108" t="str">
        <f t="shared" si="3"/>
        <v/>
      </c>
      <c r="G60" s="108" t="str">
        <f t="shared" si="4"/>
        <v/>
      </c>
      <c r="H60" s="116" t="str">
        <f t="shared" si="5"/>
        <v/>
      </c>
      <c r="I60" s="116" t="str">
        <f t="shared" si="6"/>
        <v/>
      </c>
      <c r="J60" s="165">
        <f>IF(A60="",0,SUMIFS('Oprávnené výdavky'!$U$30:$U$140,'Oprávnené výdavky'!$D$30:$D$140,A60,'Oprávnené výdavky'!$E$30:$E$140,"menej rozvinuté regióny",'Oprávnené výdavky'!$G$30:$G$140,"výstup na prílohe I. ZFEU menej rozvinuté regióny",'Oprávnené výdavky'!$F$30:$F$140,"4.2"))</f>
        <v>0</v>
      </c>
      <c r="K60" s="163">
        <f>IF(A60="",0,SUMIFS('Oprávnené výdavky'!$U$30:$U$140,'Oprávnené výdavky'!$D$30:$D$140,A60,'Oprávnené výdavky'!$E$30:$E$140,"ostatné regióny",'Oprávnené výdavky'!$G$30:$G$140,"výstup na prílohe I. ZFEU ostatné regióny (Bratislavský kraj)",'Oprávnené výdavky'!$F$30:$F$140,"4.2"))</f>
        <v>0</v>
      </c>
      <c r="L60" s="163">
        <f>IF(A60="",0,SUMIFS('Oprávnené výdavky'!$U$30:$U$140,'Oprávnené výdavky'!$D$30:$D$140,A60,'Oprávnené výdavky'!$E$30:$E$140,"menej rozvinuté regióny",'Oprávnené výdavky'!$G$30:$G$140,"výstup mimo prílohy I. ZFEU - PO, KE, BB, ZA kraj",'Oprávnené výdavky'!$F$30:$F$140,"4.2"))</f>
        <v>0</v>
      </c>
      <c r="M60" s="163">
        <f>IF(A60="",0,SUMIFS('Oprávnené výdavky'!$U$30:$U$140,'Oprávnené výdavky'!$D$30:$D$140,A60,'Oprávnené výdavky'!$E$30:$E$140,"menej rozvinuté regióny",'Oprávnené výdavky'!$G$30:$G$140,"výstup mimo prílohy I. ZFEU - TN, NR, TT kraj",'Oprávnené výdavky'!$F$30:$F$140,"4.2"))</f>
        <v>0</v>
      </c>
      <c r="N60" s="166">
        <f>IF(A60="",0,SUMIFS('Oprávnené výdavky'!$U$30:$U$140,'Oprávnené výdavky'!$D$30:$D$140,A60,'Oprávnené výdavky'!$E$30:$E$140,"ostatné regióny",'Oprávnené výdavky'!$G$30:$G$140,"výstup mimo prílohy I. ZFEU - Bratislavský kraj",'Oprávnené výdavky'!$F$30:$F$140,"4.2"))</f>
        <v>0</v>
      </c>
      <c r="O60" s="70"/>
      <c r="P60" s="64"/>
      <c r="Q60" s="64"/>
      <c r="R60" s="64"/>
      <c r="S60" s="120"/>
      <c r="T60" s="66" t="str">
        <f t="shared" si="7"/>
        <v/>
      </c>
      <c r="U60" s="59" t="str">
        <f t="shared" si="8"/>
        <v/>
      </c>
      <c r="V60" s="59" t="str">
        <f t="shared" si="9"/>
        <v/>
      </c>
      <c r="W60" s="59" t="str">
        <f t="shared" si="10"/>
        <v/>
      </c>
      <c r="X60" s="67" t="str">
        <f t="shared" si="11"/>
        <v/>
      </c>
      <c r="Y60" s="71" t="str">
        <f t="shared" si="12"/>
        <v/>
      </c>
      <c r="Z60" s="60" t="str">
        <f t="shared" si="13"/>
        <v/>
      </c>
      <c r="AA60" s="60" t="str">
        <f t="shared" si="14"/>
        <v/>
      </c>
      <c r="AB60" s="60" t="str">
        <f t="shared" si="15"/>
        <v/>
      </c>
      <c r="AC60" s="118" t="str">
        <f t="shared" si="16"/>
        <v/>
      </c>
      <c r="AD60" s="167">
        <f>IF(A60="",0,SUMIFS('Oprávnené výdavky'!$U$30:$U$140,'Oprávnené výdavky'!$D$30:$D$140,A60,'Oprávnené výdavky'!$F$30:$F$140,"16.4",'Oprávnené výdavky'!$E$30:$E$140,"menej rozvinuté regióny",'Oprávnené výdavky'!$G$30:$G$140,"výstup na prílohe I. ZFEU menej rozvinuté regióny"))</f>
        <v>0</v>
      </c>
      <c r="AE60" s="162">
        <f>IF(A60="",0,SUMIFS('Oprávnené výdavky'!$U$30:$U$140,'Oprávnené výdavky'!$D$30:$D$140,A60,'Oprávnené výdavky'!$F$30:$F$140,"16.4",'Oprávnené výdavky'!$E$30:$E$140,"ostatné regióny",'Oprávnené výdavky'!$G$30:$G$140,"výstup na prílohe I. ZFEU ostatné regióny (Bratislavský kraj)"))</f>
        <v>0</v>
      </c>
      <c r="AF60" s="162">
        <f>IF(A60="",0,SUMIFS('Oprávnené výdavky'!$U$30:$U$140,'Oprávnené výdavky'!$D$30:$D$140,A60,'Oprávnené výdavky'!$F$30:$F$140,"16.4",'Oprávnené výdavky'!$E$30:$E$140,"menej rozvinuté regióny",'Oprávnené výdavky'!$G$30:$G$140,"výstup mimo prílohy I. ZFEU - TN, NR, TT kraj"))+SUMIFS('Oprávnené výdavky'!$U$30:$U$140,'Oprávnené výdavky'!$D$30:$D$140,A60,'Oprávnené výdavky'!$F$30:$F$140,"16.4",'Oprávnené výdavky'!$E$30:$E$140,"menej rozvinuté regióny",'Oprávnené výdavky'!$G$30:$G$140,"výstup mimo prílohy I. ZFEU - PO, KE, BB, ZA kraj")</f>
        <v>0</v>
      </c>
      <c r="AG60" s="168">
        <f>IF(A60="",0,SUMIFS('Oprávnené výdavky'!$U$30:$U$140,'Oprávnené výdavky'!$D$30:$D$140,A60,'Oprávnené výdavky'!$F$30:$F$140,"16.4",'Oprávnené výdavky'!$E$30:$E$140,"ostatné regióny",'Oprávnené výdavky'!$G$30:$G$140,"výstup mimo prílohy I. ZFEU - Bratislavský kraj"))</f>
        <v>0</v>
      </c>
      <c r="AH60" s="222"/>
      <c r="AI60" s="164"/>
      <c r="AJ60" s="164"/>
      <c r="AK60" s="174"/>
      <c r="AL60" s="210" t="str">
        <f t="shared" si="17"/>
        <v/>
      </c>
      <c r="AM60" s="162" t="str">
        <f t="shared" si="18"/>
        <v/>
      </c>
      <c r="AN60" s="162" t="str">
        <f t="shared" si="19"/>
        <v/>
      </c>
      <c r="AO60" s="230" t="str">
        <f t="shared" si="20"/>
        <v/>
      </c>
      <c r="AP60" s="180" t="str">
        <f t="shared" si="21"/>
        <v/>
      </c>
      <c r="AQ60" s="53" t="str">
        <f t="shared" si="22"/>
        <v/>
      </c>
      <c r="AR60" s="53" t="str">
        <f t="shared" si="23"/>
        <v/>
      </c>
      <c r="AS60" s="238" t="str">
        <f t="shared" si="24"/>
        <v/>
      </c>
      <c r="AT60" s="232">
        <f t="shared" si="25"/>
        <v>0</v>
      </c>
      <c r="AV60" s="157" t="str">
        <f t="shared" si="26"/>
        <v/>
      </c>
      <c r="AW60" s="157" t="str">
        <f t="shared" si="27"/>
        <v/>
      </c>
      <c r="AX60" s="157" t="str">
        <f t="shared" si="28"/>
        <v/>
      </c>
      <c r="AY60" s="157" t="str">
        <f t="shared" si="29"/>
        <v/>
      </c>
      <c r="AZ60" s="157" t="str">
        <f t="shared" si="30"/>
        <v/>
      </c>
      <c r="BA60" s="157" t="str">
        <f t="shared" si="31"/>
        <v/>
      </c>
      <c r="BB60" s="157" t="str">
        <f t="shared" si="32"/>
        <v/>
      </c>
      <c r="BC60" s="157" t="str">
        <f t="shared" si="33"/>
        <v/>
      </c>
      <c r="BD60" s="157" t="str">
        <f t="shared" si="34"/>
        <v/>
      </c>
      <c r="BE60" s="157" t="str">
        <f t="shared" si="35"/>
        <v/>
      </c>
      <c r="BF60" s="157"/>
      <c r="BI60" s="117">
        <f t="shared" si="36"/>
        <v>0</v>
      </c>
      <c r="BJ60" s="117">
        <f t="shared" si="37"/>
        <v>0</v>
      </c>
      <c r="BK60" s="117">
        <f t="shared" si="38"/>
        <v>0</v>
      </c>
      <c r="BL60" s="117">
        <f t="shared" si="39"/>
        <v>0</v>
      </c>
      <c r="BM60" s="117">
        <f t="shared" si="40"/>
        <v>0</v>
      </c>
      <c r="BN60" s="117">
        <f t="shared" si="41"/>
        <v>0</v>
      </c>
      <c r="BO60" s="117">
        <f t="shared" si="42"/>
        <v>0</v>
      </c>
      <c r="BP60" s="117">
        <f t="shared" si="43"/>
        <v>0</v>
      </c>
      <c r="BQ60" s="117">
        <f t="shared" si="44"/>
        <v>0</v>
      </c>
      <c r="BR60" s="117">
        <f t="shared" si="45"/>
        <v>0</v>
      </c>
      <c r="BS60" s="117">
        <f t="shared" si="46"/>
        <v>0</v>
      </c>
      <c r="BT60" s="117">
        <f t="shared" si="47"/>
        <v>0</v>
      </c>
      <c r="BU60" s="117">
        <f t="shared" si="48"/>
        <v>0</v>
      </c>
      <c r="BV60" s="117">
        <f t="shared" si="49"/>
        <v>0</v>
      </c>
      <c r="BW60" s="203">
        <f t="shared" si="50"/>
        <v>0</v>
      </c>
      <c r="BX60" s="203">
        <f t="shared" si="51"/>
        <v>0</v>
      </c>
      <c r="BY60" s="203">
        <f t="shared" si="52"/>
        <v>0</v>
      </c>
      <c r="BZ60" s="203">
        <f t="shared" si="53"/>
        <v>0</v>
      </c>
      <c r="CA60" s="203">
        <f t="shared" si="54"/>
        <v>0</v>
      </c>
      <c r="CB60" s="203">
        <f t="shared" si="55"/>
        <v>0</v>
      </c>
      <c r="CC60" s="203">
        <f t="shared" si="56"/>
        <v>0</v>
      </c>
      <c r="CD60" s="203">
        <f t="shared" si="57"/>
        <v>0</v>
      </c>
      <c r="CE60" s="1" t="str">
        <f t="shared" si="58"/>
        <v/>
      </c>
      <c r="CF60" s="272">
        <f t="shared" si="59"/>
        <v>0</v>
      </c>
    </row>
    <row r="61" spans="1:84" ht="15" customHeight="1" x14ac:dyDescent="0.2">
      <c r="A61" s="220" t="str">
        <f>IF('zoznam partnerov'!C61&lt;&gt;"",TRANSPOSE('zoznam partnerov'!C61),"")</f>
        <v/>
      </c>
      <c r="B61" s="170">
        <f>IF(A61="",0,SUMIFS('Oprávnené výdavky'!$U$30:$U$140,'Oprávnené výdavky'!$D$30:$D$140,A61,'Oprávnené výdavky'!$F$30:$F$140,"4.1",'Oprávnené výdavky'!$E$30:$E$140,"menej rozvinuté regióny"))</f>
        <v>0</v>
      </c>
      <c r="C61" s="170">
        <f>IF(A61="",0,SUMIFS('Oprávnené výdavky'!$U$30:$U$140,'Oprávnené výdavky'!$D$30:$D$140,A61,'Oprávnené výdavky'!$F$30:$F$140,"4.1",'Oprávnené výdavky'!$E$30:$E$140,"ostatné regióny"))</f>
        <v>0</v>
      </c>
      <c r="D61" s="115"/>
      <c r="E61" s="115"/>
      <c r="F61" s="108" t="str">
        <f t="shared" si="3"/>
        <v/>
      </c>
      <c r="G61" s="108" t="str">
        <f t="shared" si="4"/>
        <v/>
      </c>
      <c r="H61" s="116" t="str">
        <f t="shared" si="5"/>
        <v/>
      </c>
      <c r="I61" s="116" t="str">
        <f t="shared" si="6"/>
        <v/>
      </c>
      <c r="J61" s="165">
        <f>IF(A61="",0,SUMIFS('Oprávnené výdavky'!$U$30:$U$140,'Oprávnené výdavky'!$D$30:$D$140,A61,'Oprávnené výdavky'!$E$30:$E$140,"menej rozvinuté regióny",'Oprávnené výdavky'!$G$30:$G$140,"výstup na prílohe I. ZFEU menej rozvinuté regióny",'Oprávnené výdavky'!$F$30:$F$140,"4.2"))</f>
        <v>0</v>
      </c>
      <c r="K61" s="163">
        <f>IF(A61="",0,SUMIFS('Oprávnené výdavky'!$U$30:$U$140,'Oprávnené výdavky'!$D$30:$D$140,A61,'Oprávnené výdavky'!$E$30:$E$140,"ostatné regióny",'Oprávnené výdavky'!$G$30:$G$140,"výstup na prílohe I. ZFEU ostatné regióny (Bratislavský kraj)",'Oprávnené výdavky'!$F$30:$F$140,"4.2"))</f>
        <v>0</v>
      </c>
      <c r="L61" s="163">
        <f>IF(A61="",0,SUMIFS('Oprávnené výdavky'!$U$30:$U$140,'Oprávnené výdavky'!$D$30:$D$140,A61,'Oprávnené výdavky'!$E$30:$E$140,"menej rozvinuté regióny",'Oprávnené výdavky'!$G$30:$G$140,"výstup mimo prílohy I. ZFEU - PO, KE, BB, ZA kraj",'Oprávnené výdavky'!$F$30:$F$140,"4.2"))</f>
        <v>0</v>
      </c>
      <c r="M61" s="163">
        <f>IF(A61="",0,SUMIFS('Oprávnené výdavky'!$U$30:$U$140,'Oprávnené výdavky'!$D$30:$D$140,A61,'Oprávnené výdavky'!$E$30:$E$140,"menej rozvinuté regióny",'Oprávnené výdavky'!$G$30:$G$140,"výstup mimo prílohy I. ZFEU - TN, NR, TT kraj",'Oprávnené výdavky'!$F$30:$F$140,"4.2"))</f>
        <v>0</v>
      </c>
      <c r="N61" s="166">
        <f>IF(A61="",0,SUMIFS('Oprávnené výdavky'!$U$30:$U$140,'Oprávnené výdavky'!$D$30:$D$140,A61,'Oprávnené výdavky'!$E$30:$E$140,"ostatné regióny",'Oprávnené výdavky'!$G$30:$G$140,"výstup mimo prílohy I. ZFEU - Bratislavský kraj",'Oprávnené výdavky'!$F$30:$F$140,"4.2"))</f>
        <v>0</v>
      </c>
      <c r="O61" s="70"/>
      <c r="P61" s="64"/>
      <c r="Q61" s="64"/>
      <c r="R61" s="64"/>
      <c r="S61" s="120"/>
      <c r="T61" s="66" t="str">
        <f t="shared" si="7"/>
        <v/>
      </c>
      <c r="U61" s="59" t="str">
        <f t="shared" si="8"/>
        <v/>
      </c>
      <c r="V61" s="59" t="str">
        <f t="shared" si="9"/>
        <v/>
      </c>
      <c r="W61" s="59" t="str">
        <f t="shared" si="10"/>
        <v/>
      </c>
      <c r="X61" s="67" t="str">
        <f t="shared" si="11"/>
        <v/>
      </c>
      <c r="Y61" s="71" t="str">
        <f t="shared" si="12"/>
        <v/>
      </c>
      <c r="Z61" s="60" t="str">
        <f t="shared" si="13"/>
        <v/>
      </c>
      <c r="AA61" s="60" t="str">
        <f t="shared" si="14"/>
        <v/>
      </c>
      <c r="AB61" s="60" t="str">
        <f t="shared" si="15"/>
        <v/>
      </c>
      <c r="AC61" s="118" t="str">
        <f t="shared" si="16"/>
        <v/>
      </c>
      <c r="AD61" s="167">
        <f>IF(A61="",0,SUMIFS('Oprávnené výdavky'!$U$30:$U$140,'Oprávnené výdavky'!$D$30:$D$140,A61,'Oprávnené výdavky'!$F$30:$F$140,"16.4",'Oprávnené výdavky'!$E$30:$E$140,"menej rozvinuté regióny",'Oprávnené výdavky'!$G$30:$G$140,"výstup na prílohe I. ZFEU menej rozvinuté regióny"))</f>
        <v>0</v>
      </c>
      <c r="AE61" s="162">
        <f>IF(A61="",0,SUMIFS('Oprávnené výdavky'!$U$30:$U$140,'Oprávnené výdavky'!$D$30:$D$140,A61,'Oprávnené výdavky'!$F$30:$F$140,"16.4",'Oprávnené výdavky'!$E$30:$E$140,"ostatné regióny",'Oprávnené výdavky'!$G$30:$G$140,"výstup na prílohe I. ZFEU ostatné regióny (Bratislavský kraj)"))</f>
        <v>0</v>
      </c>
      <c r="AF61" s="162">
        <f>IF(A61="",0,SUMIFS('Oprávnené výdavky'!$U$30:$U$140,'Oprávnené výdavky'!$D$30:$D$140,A61,'Oprávnené výdavky'!$F$30:$F$140,"16.4",'Oprávnené výdavky'!$E$30:$E$140,"menej rozvinuté regióny",'Oprávnené výdavky'!$G$30:$G$140,"výstup mimo prílohy I. ZFEU - TN, NR, TT kraj"))+SUMIFS('Oprávnené výdavky'!$U$30:$U$140,'Oprávnené výdavky'!$D$30:$D$140,A61,'Oprávnené výdavky'!$F$30:$F$140,"16.4",'Oprávnené výdavky'!$E$30:$E$140,"menej rozvinuté regióny",'Oprávnené výdavky'!$G$30:$G$140,"výstup mimo prílohy I. ZFEU - PO, KE, BB, ZA kraj")</f>
        <v>0</v>
      </c>
      <c r="AG61" s="168">
        <f>IF(A61="",0,SUMIFS('Oprávnené výdavky'!$U$30:$U$140,'Oprávnené výdavky'!$D$30:$D$140,A61,'Oprávnené výdavky'!$F$30:$F$140,"16.4",'Oprávnené výdavky'!$E$30:$E$140,"ostatné regióny",'Oprávnené výdavky'!$G$30:$G$140,"výstup mimo prílohy I. ZFEU - Bratislavský kraj"))</f>
        <v>0</v>
      </c>
      <c r="AH61" s="222"/>
      <c r="AI61" s="164"/>
      <c r="AJ61" s="164"/>
      <c r="AK61" s="174"/>
      <c r="AL61" s="210" t="str">
        <f t="shared" si="17"/>
        <v/>
      </c>
      <c r="AM61" s="162" t="str">
        <f t="shared" si="18"/>
        <v/>
      </c>
      <c r="AN61" s="162" t="str">
        <f t="shared" si="19"/>
        <v/>
      </c>
      <c r="AO61" s="230" t="str">
        <f t="shared" si="20"/>
        <v/>
      </c>
      <c r="AP61" s="180" t="str">
        <f t="shared" si="21"/>
        <v/>
      </c>
      <c r="AQ61" s="53" t="str">
        <f t="shared" si="22"/>
        <v/>
      </c>
      <c r="AR61" s="53" t="str">
        <f t="shared" si="23"/>
        <v/>
      </c>
      <c r="AS61" s="238" t="str">
        <f t="shared" si="24"/>
        <v/>
      </c>
      <c r="AT61" s="232">
        <f t="shared" si="25"/>
        <v>0</v>
      </c>
      <c r="AV61" s="157" t="str">
        <f t="shared" si="26"/>
        <v/>
      </c>
      <c r="AW61" s="157" t="str">
        <f t="shared" si="27"/>
        <v/>
      </c>
      <c r="AX61" s="157" t="str">
        <f t="shared" si="28"/>
        <v/>
      </c>
      <c r="AY61" s="157" t="str">
        <f t="shared" si="29"/>
        <v/>
      </c>
      <c r="AZ61" s="157" t="str">
        <f t="shared" si="30"/>
        <v/>
      </c>
      <c r="BA61" s="157" t="str">
        <f t="shared" si="31"/>
        <v/>
      </c>
      <c r="BB61" s="157" t="str">
        <f t="shared" si="32"/>
        <v/>
      </c>
      <c r="BC61" s="157" t="str">
        <f t="shared" si="33"/>
        <v/>
      </c>
      <c r="BD61" s="157" t="str">
        <f t="shared" si="34"/>
        <v/>
      </c>
      <c r="BE61" s="157" t="str">
        <f t="shared" si="35"/>
        <v/>
      </c>
      <c r="BF61" s="157"/>
      <c r="BI61" s="117">
        <f t="shared" si="36"/>
        <v>0</v>
      </c>
      <c r="BJ61" s="117">
        <f t="shared" si="37"/>
        <v>0</v>
      </c>
      <c r="BK61" s="117">
        <f t="shared" si="38"/>
        <v>0</v>
      </c>
      <c r="BL61" s="117">
        <f t="shared" si="39"/>
        <v>0</v>
      </c>
      <c r="BM61" s="117">
        <f t="shared" si="40"/>
        <v>0</v>
      </c>
      <c r="BN61" s="117">
        <f t="shared" si="41"/>
        <v>0</v>
      </c>
      <c r="BO61" s="117">
        <f t="shared" si="42"/>
        <v>0</v>
      </c>
      <c r="BP61" s="117">
        <f t="shared" si="43"/>
        <v>0</v>
      </c>
      <c r="BQ61" s="117">
        <f t="shared" si="44"/>
        <v>0</v>
      </c>
      <c r="BR61" s="117">
        <f t="shared" si="45"/>
        <v>0</v>
      </c>
      <c r="BS61" s="117">
        <f t="shared" si="46"/>
        <v>0</v>
      </c>
      <c r="BT61" s="117">
        <f t="shared" si="47"/>
        <v>0</v>
      </c>
      <c r="BU61" s="117">
        <f t="shared" si="48"/>
        <v>0</v>
      </c>
      <c r="BV61" s="117">
        <f t="shared" si="49"/>
        <v>0</v>
      </c>
      <c r="BW61" s="203">
        <f t="shared" si="50"/>
        <v>0</v>
      </c>
      <c r="BX61" s="203">
        <f t="shared" si="51"/>
        <v>0</v>
      </c>
      <c r="BY61" s="203">
        <f t="shared" si="52"/>
        <v>0</v>
      </c>
      <c r="BZ61" s="203">
        <f t="shared" si="53"/>
        <v>0</v>
      </c>
      <c r="CA61" s="203">
        <f t="shared" si="54"/>
        <v>0</v>
      </c>
      <c r="CB61" s="203">
        <f t="shared" si="55"/>
        <v>0</v>
      </c>
      <c r="CC61" s="203">
        <f t="shared" si="56"/>
        <v>0</v>
      </c>
      <c r="CD61" s="203">
        <f t="shared" si="57"/>
        <v>0</v>
      </c>
      <c r="CE61" s="1" t="str">
        <f t="shared" si="58"/>
        <v/>
      </c>
      <c r="CF61" s="272">
        <f t="shared" si="59"/>
        <v>0</v>
      </c>
    </row>
    <row r="62" spans="1:84" ht="15" customHeight="1" x14ac:dyDescent="0.2">
      <c r="A62" s="220" t="str">
        <f>IF('zoznam partnerov'!C62&lt;&gt;"",TRANSPOSE('zoznam partnerov'!C62),"")</f>
        <v/>
      </c>
      <c r="B62" s="170">
        <f>IF(A62="",0,SUMIFS('Oprávnené výdavky'!$U$30:$U$140,'Oprávnené výdavky'!$D$30:$D$140,A62,'Oprávnené výdavky'!$F$30:$F$140,"4.1",'Oprávnené výdavky'!$E$30:$E$140,"menej rozvinuté regióny"))</f>
        <v>0</v>
      </c>
      <c r="C62" s="170">
        <f>IF(A62="",0,SUMIFS('Oprávnené výdavky'!$U$30:$U$140,'Oprávnené výdavky'!$D$30:$D$140,A62,'Oprávnené výdavky'!$F$30:$F$140,"4.1",'Oprávnené výdavky'!$E$30:$E$140,"ostatné regióny"))</f>
        <v>0</v>
      </c>
      <c r="D62" s="115"/>
      <c r="E62" s="115"/>
      <c r="F62" s="108" t="str">
        <f t="shared" si="3"/>
        <v/>
      </c>
      <c r="G62" s="108" t="str">
        <f t="shared" si="4"/>
        <v/>
      </c>
      <c r="H62" s="116" t="str">
        <f t="shared" si="5"/>
        <v/>
      </c>
      <c r="I62" s="116" t="str">
        <f t="shared" si="6"/>
        <v/>
      </c>
      <c r="J62" s="165">
        <f>IF(A62="",0,SUMIFS('Oprávnené výdavky'!$U$30:$U$140,'Oprávnené výdavky'!$D$30:$D$140,A62,'Oprávnené výdavky'!$E$30:$E$140,"menej rozvinuté regióny",'Oprávnené výdavky'!$G$30:$G$140,"výstup na prílohe I. ZFEU menej rozvinuté regióny",'Oprávnené výdavky'!$F$30:$F$140,"4.2"))</f>
        <v>0</v>
      </c>
      <c r="K62" s="163">
        <f>IF(A62="",0,SUMIFS('Oprávnené výdavky'!$U$30:$U$140,'Oprávnené výdavky'!$D$30:$D$140,A62,'Oprávnené výdavky'!$E$30:$E$140,"ostatné regióny",'Oprávnené výdavky'!$G$30:$G$140,"výstup na prílohe I. ZFEU ostatné regióny (Bratislavský kraj)",'Oprávnené výdavky'!$F$30:$F$140,"4.2"))</f>
        <v>0</v>
      </c>
      <c r="L62" s="163">
        <f>IF(A62="",0,SUMIFS('Oprávnené výdavky'!$U$30:$U$140,'Oprávnené výdavky'!$D$30:$D$140,A62,'Oprávnené výdavky'!$E$30:$E$140,"menej rozvinuté regióny",'Oprávnené výdavky'!$G$30:$G$140,"výstup mimo prílohy I. ZFEU - PO, KE, BB, ZA kraj",'Oprávnené výdavky'!$F$30:$F$140,"4.2"))</f>
        <v>0</v>
      </c>
      <c r="M62" s="163">
        <f>IF(A62="",0,SUMIFS('Oprávnené výdavky'!$U$30:$U$140,'Oprávnené výdavky'!$D$30:$D$140,A62,'Oprávnené výdavky'!$E$30:$E$140,"menej rozvinuté regióny",'Oprávnené výdavky'!$G$30:$G$140,"výstup mimo prílohy I. ZFEU - TN, NR, TT kraj",'Oprávnené výdavky'!$F$30:$F$140,"4.2"))</f>
        <v>0</v>
      </c>
      <c r="N62" s="166">
        <f>IF(A62="",0,SUMIFS('Oprávnené výdavky'!$U$30:$U$140,'Oprávnené výdavky'!$D$30:$D$140,A62,'Oprávnené výdavky'!$E$30:$E$140,"ostatné regióny",'Oprávnené výdavky'!$G$30:$G$140,"výstup mimo prílohy I. ZFEU - Bratislavský kraj",'Oprávnené výdavky'!$F$30:$F$140,"4.2"))</f>
        <v>0</v>
      </c>
      <c r="O62" s="70"/>
      <c r="P62" s="64"/>
      <c r="Q62" s="64"/>
      <c r="R62" s="64"/>
      <c r="S62" s="120"/>
      <c r="T62" s="66" t="str">
        <f t="shared" si="7"/>
        <v/>
      </c>
      <c r="U62" s="59" t="str">
        <f t="shared" si="8"/>
        <v/>
      </c>
      <c r="V62" s="59" t="str">
        <f t="shared" si="9"/>
        <v/>
      </c>
      <c r="W62" s="59" t="str">
        <f t="shared" si="10"/>
        <v/>
      </c>
      <c r="X62" s="67" t="str">
        <f t="shared" si="11"/>
        <v/>
      </c>
      <c r="Y62" s="71" t="str">
        <f t="shared" si="12"/>
        <v/>
      </c>
      <c r="Z62" s="60" t="str">
        <f t="shared" si="13"/>
        <v/>
      </c>
      <c r="AA62" s="60" t="str">
        <f t="shared" si="14"/>
        <v/>
      </c>
      <c r="AB62" s="60" t="str">
        <f t="shared" si="15"/>
        <v/>
      </c>
      <c r="AC62" s="118" t="str">
        <f t="shared" si="16"/>
        <v/>
      </c>
      <c r="AD62" s="167">
        <f>IF(A62="",0,SUMIFS('Oprávnené výdavky'!$U$30:$U$140,'Oprávnené výdavky'!$D$30:$D$140,A62,'Oprávnené výdavky'!$F$30:$F$140,"16.4",'Oprávnené výdavky'!$E$30:$E$140,"menej rozvinuté regióny",'Oprávnené výdavky'!$G$30:$G$140,"výstup na prílohe I. ZFEU menej rozvinuté regióny"))</f>
        <v>0</v>
      </c>
      <c r="AE62" s="162">
        <f>IF(A62="",0,SUMIFS('Oprávnené výdavky'!$U$30:$U$140,'Oprávnené výdavky'!$D$30:$D$140,A62,'Oprávnené výdavky'!$F$30:$F$140,"16.4",'Oprávnené výdavky'!$E$30:$E$140,"ostatné regióny",'Oprávnené výdavky'!$G$30:$G$140,"výstup na prílohe I. ZFEU ostatné regióny (Bratislavský kraj)"))</f>
        <v>0</v>
      </c>
      <c r="AF62" s="162">
        <f>IF(A62="",0,SUMIFS('Oprávnené výdavky'!$U$30:$U$140,'Oprávnené výdavky'!$D$30:$D$140,A62,'Oprávnené výdavky'!$F$30:$F$140,"16.4",'Oprávnené výdavky'!$E$30:$E$140,"menej rozvinuté regióny",'Oprávnené výdavky'!$G$30:$G$140,"výstup mimo prílohy I. ZFEU - TN, NR, TT kraj"))+SUMIFS('Oprávnené výdavky'!$U$30:$U$140,'Oprávnené výdavky'!$D$30:$D$140,A62,'Oprávnené výdavky'!$F$30:$F$140,"16.4",'Oprávnené výdavky'!$E$30:$E$140,"menej rozvinuté regióny",'Oprávnené výdavky'!$G$30:$G$140,"výstup mimo prílohy I. ZFEU - PO, KE, BB, ZA kraj")</f>
        <v>0</v>
      </c>
      <c r="AG62" s="168">
        <f>IF(A62="",0,SUMIFS('Oprávnené výdavky'!$U$30:$U$140,'Oprávnené výdavky'!$D$30:$D$140,A62,'Oprávnené výdavky'!$F$30:$F$140,"16.4",'Oprávnené výdavky'!$E$30:$E$140,"ostatné regióny",'Oprávnené výdavky'!$G$30:$G$140,"výstup mimo prílohy I. ZFEU - Bratislavský kraj"))</f>
        <v>0</v>
      </c>
      <c r="AH62" s="222"/>
      <c r="AI62" s="164"/>
      <c r="AJ62" s="164"/>
      <c r="AK62" s="174"/>
      <c r="AL62" s="210" t="str">
        <f t="shared" si="17"/>
        <v/>
      </c>
      <c r="AM62" s="162" t="str">
        <f t="shared" si="18"/>
        <v/>
      </c>
      <c r="AN62" s="162" t="str">
        <f t="shared" si="19"/>
        <v/>
      </c>
      <c r="AO62" s="230" t="str">
        <f t="shared" si="20"/>
        <v/>
      </c>
      <c r="AP62" s="180" t="str">
        <f t="shared" si="21"/>
        <v/>
      </c>
      <c r="AQ62" s="53" t="str">
        <f t="shared" si="22"/>
        <v/>
      </c>
      <c r="AR62" s="53" t="str">
        <f t="shared" si="23"/>
        <v/>
      </c>
      <c r="AS62" s="238" t="str">
        <f t="shared" si="24"/>
        <v/>
      </c>
      <c r="AT62" s="232">
        <f t="shared" si="25"/>
        <v>0</v>
      </c>
      <c r="AV62" s="157" t="str">
        <f t="shared" si="26"/>
        <v/>
      </c>
      <c r="AW62" s="157" t="str">
        <f t="shared" si="27"/>
        <v/>
      </c>
      <c r="AX62" s="157" t="str">
        <f t="shared" si="28"/>
        <v/>
      </c>
      <c r="AY62" s="157" t="str">
        <f t="shared" si="29"/>
        <v/>
      </c>
      <c r="AZ62" s="157" t="str">
        <f t="shared" si="30"/>
        <v/>
      </c>
      <c r="BA62" s="157" t="str">
        <f t="shared" si="31"/>
        <v/>
      </c>
      <c r="BB62" s="157" t="str">
        <f t="shared" si="32"/>
        <v/>
      </c>
      <c r="BC62" s="157" t="str">
        <f t="shared" si="33"/>
        <v/>
      </c>
      <c r="BD62" s="157" t="str">
        <f t="shared" si="34"/>
        <v/>
      </c>
      <c r="BE62" s="157" t="str">
        <f t="shared" si="35"/>
        <v/>
      </c>
      <c r="BF62" s="157"/>
      <c r="BI62" s="117">
        <f t="shared" si="36"/>
        <v>0</v>
      </c>
      <c r="BJ62" s="117">
        <f t="shared" si="37"/>
        <v>0</v>
      </c>
      <c r="BK62" s="117">
        <f t="shared" si="38"/>
        <v>0</v>
      </c>
      <c r="BL62" s="117">
        <f t="shared" si="39"/>
        <v>0</v>
      </c>
      <c r="BM62" s="117">
        <f t="shared" si="40"/>
        <v>0</v>
      </c>
      <c r="BN62" s="117">
        <f t="shared" si="41"/>
        <v>0</v>
      </c>
      <c r="BO62" s="117">
        <f t="shared" si="42"/>
        <v>0</v>
      </c>
      <c r="BP62" s="117">
        <f t="shared" si="43"/>
        <v>0</v>
      </c>
      <c r="BQ62" s="117">
        <f t="shared" si="44"/>
        <v>0</v>
      </c>
      <c r="BR62" s="117">
        <f t="shared" si="45"/>
        <v>0</v>
      </c>
      <c r="BS62" s="117">
        <f t="shared" si="46"/>
        <v>0</v>
      </c>
      <c r="BT62" s="117">
        <f t="shared" si="47"/>
        <v>0</v>
      </c>
      <c r="BU62" s="117">
        <f t="shared" si="48"/>
        <v>0</v>
      </c>
      <c r="BV62" s="117">
        <f t="shared" si="49"/>
        <v>0</v>
      </c>
      <c r="BW62" s="203">
        <f t="shared" si="50"/>
        <v>0</v>
      </c>
      <c r="BX62" s="203">
        <f t="shared" si="51"/>
        <v>0</v>
      </c>
      <c r="BY62" s="203">
        <f t="shared" si="52"/>
        <v>0</v>
      </c>
      <c r="BZ62" s="203">
        <f t="shared" si="53"/>
        <v>0</v>
      </c>
      <c r="CA62" s="203">
        <f t="shared" si="54"/>
        <v>0</v>
      </c>
      <c r="CB62" s="203">
        <f t="shared" si="55"/>
        <v>0</v>
      </c>
      <c r="CC62" s="203">
        <f t="shared" si="56"/>
        <v>0</v>
      </c>
      <c r="CD62" s="203">
        <f t="shared" si="57"/>
        <v>0</v>
      </c>
      <c r="CE62" s="1" t="str">
        <f t="shared" si="58"/>
        <v/>
      </c>
      <c r="CF62" s="272">
        <f t="shared" si="59"/>
        <v>0</v>
      </c>
    </row>
    <row r="63" spans="1:84" ht="15" customHeight="1" x14ac:dyDescent="0.2">
      <c r="A63" s="220" t="str">
        <f>IF('zoznam partnerov'!C63&lt;&gt;"",TRANSPOSE('zoznam partnerov'!C63),"")</f>
        <v/>
      </c>
      <c r="B63" s="170">
        <f>IF(A63="",0,SUMIFS('Oprávnené výdavky'!$U$30:$U$140,'Oprávnené výdavky'!$D$30:$D$140,A63,'Oprávnené výdavky'!$F$30:$F$140,"4.1",'Oprávnené výdavky'!$E$30:$E$140,"menej rozvinuté regióny"))</f>
        <v>0</v>
      </c>
      <c r="C63" s="170">
        <f>IF(A63="",0,SUMIFS('Oprávnené výdavky'!$U$30:$U$140,'Oprávnené výdavky'!$D$30:$D$140,A63,'Oprávnené výdavky'!$F$30:$F$140,"4.1",'Oprávnené výdavky'!$E$30:$E$140,"ostatné regióny"))</f>
        <v>0</v>
      </c>
      <c r="D63" s="115"/>
      <c r="E63" s="115"/>
      <c r="F63" s="108" t="str">
        <f t="shared" si="3"/>
        <v/>
      </c>
      <c r="G63" s="108" t="str">
        <f t="shared" si="4"/>
        <v/>
      </c>
      <c r="H63" s="116" t="str">
        <f t="shared" si="5"/>
        <v/>
      </c>
      <c r="I63" s="116" t="str">
        <f t="shared" si="6"/>
        <v/>
      </c>
      <c r="J63" s="165">
        <f>IF(A63="",0,SUMIFS('Oprávnené výdavky'!$U$30:$U$140,'Oprávnené výdavky'!$D$30:$D$140,A63,'Oprávnené výdavky'!$E$30:$E$140,"menej rozvinuté regióny",'Oprávnené výdavky'!$G$30:$G$140,"výstup na prílohe I. ZFEU menej rozvinuté regióny",'Oprávnené výdavky'!$F$30:$F$140,"4.2"))</f>
        <v>0</v>
      </c>
      <c r="K63" s="163">
        <f>IF(A63="",0,SUMIFS('Oprávnené výdavky'!$U$30:$U$140,'Oprávnené výdavky'!$D$30:$D$140,A63,'Oprávnené výdavky'!$E$30:$E$140,"ostatné regióny",'Oprávnené výdavky'!$G$30:$G$140,"výstup na prílohe I. ZFEU ostatné regióny (Bratislavský kraj)",'Oprávnené výdavky'!$F$30:$F$140,"4.2"))</f>
        <v>0</v>
      </c>
      <c r="L63" s="163">
        <f>IF(A63="",0,SUMIFS('Oprávnené výdavky'!$U$30:$U$140,'Oprávnené výdavky'!$D$30:$D$140,A63,'Oprávnené výdavky'!$E$30:$E$140,"menej rozvinuté regióny",'Oprávnené výdavky'!$G$30:$G$140,"výstup mimo prílohy I. ZFEU - PO, KE, BB, ZA kraj",'Oprávnené výdavky'!$F$30:$F$140,"4.2"))</f>
        <v>0</v>
      </c>
      <c r="M63" s="163">
        <f>IF(A63="",0,SUMIFS('Oprávnené výdavky'!$U$30:$U$140,'Oprávnené výdavky'!$D$30:$D$140,A63,'Oprávnené výdavky'!$E$30:$E$140,"menej rozvinuté regióny",'Oprávnené výdavky'!$G$30:$G$140,"výstup mimo prílohy I. ZFEU - TN, NR, TT kraj",'Oprávnené výdavky'!$F$30:$F$140,"4.2"))</f>
        <v>0</v>
      </c>
      <c r="N63" s="166">
        <f>IF(A63="",0,SUMIFS('Oprávnené výdavky'!$U$30:$U$140,'Oprávnené výdavky'!$D$30:$D$140,A63,'Oprávnené výdavky'!$E$30:$E$140,"ostatné regióny",'Oprávnené výdavky'!$G$30:$G$140,"výstup mimo prílohy I. ZFEU - Bratislavský kraj",'Oprávnené výdavky'!$F$30:$F$140,"4.2"))</f>
        <v>0</v>
      </c>
      <c r="O63" s="70"/>
      <c r="P63" s="64"/>
      <c r="Q63" s="64"/>
      <c r="R63" s="64"/>
      <c r="S63" s="120"/>
      <c r="T63" s="66" t="str">
        <f t="shared" si="7"/>
        <v/>
      </c>
      <c r="U63" s="59" t="str">
        <f t="shared" si="8"/>
        <v/>
      </c>
      <c r="V63" s="59" t="str">
        <f t="shared" si="9"/>
        <v/>
      </c>
      <c r="W63" s="59" t="str">
        <f t="shared" si="10"/>
        <v/>
      </c>
      <c r="X63" s="67" t="str">
        <f t="shared" si="11"/>
        <v/>
      </c>
      <c r="Y63" s="71" t="str">
        <f t="shared" si="12"/>
        <v/>
      </c>
      <c r="Z63" s="60" t="str">
        <f t="shared" si="13"/>
        <v/>
      </c>
      <c r="AA63" s="60" t="str">
        <f t="shared" si="14"/>
        <v/>
      </c>
      <c r="AB63" s="60" t="str">
        <f t="shared" si="15"/>
        <v/>
      </c>
      <c r="AC63" s="118" t="str">
        <f t="shared" si="16"/>
        <v/>
      </c>
      <c r="AD63" s="167">
        <f>IF(A63="",0,SUMIFS('Oprávnené výdavky'!$U$30:$U$140,'Oprávnené výdavky'!$D$30:$D$140,A63,'Oprávnené výdavky'!$F$30:$F$140,"16.4",'Oprávnené výdavky'!$E$30:$E$140,"menej rozvinuté regióny",'Oprávnené výdavky'!$G$30:$G$140,"výstup na prílohe I. ZFEU menej rozvinuté regióny"))</f>
        <v>0</v>
      </c>
      <c r="AE63" s="162">
        <f>IF(A63="",0,SUMIFS('Oprávnené výdavky'!$U$30:$U$140,'Oprávnené výdavky'!$D$30:$D$140,A63,'Oprávnené výdavky'!$F$30:$F$140,"16.4",'Oprávnené výdavky'!$E$30:$E$140,"ostatné regióny",'Oprávnené výdavky'!$G$30:$G$140,"výstup na prílohe I. ZFEU ostatné regióny (Bratislavský kraj)"))</f>
        <v>0</v>
      </c>
      <c r="AF63" s="162">
        <f>IF(A63="",0,SUMIFS('Oprávnené výdavky'!$U$30:$U$140,'Oprávnené výdavky'!$D$30:$D$140,A63,'Oprávnené výdavky'!$F$30:$F$140,"16.4",'Oprávnené výdavky'!$E$30:$E$140,"menej rozvinuté regióny",'Oprávnené výdavky'!$G$30:$G$140,"výstup mimo prílohy I. ZFEU - TN, NR, TT kraj"))+SUMIFS('Oprávnené výdavky'!$U$30:$U$140,'Oprávnené výdavky'!$D$30:$D$140,A63,'Oprávnené výdavky'!$F$30:$F$140,"16.4",'Oprávnené výdavky'!$E$30:$E$140,"menej rozvinuté regióny",'Oprávnené výdavky'!$G$30:$G$140,"výstup mimo prílohy I. ZFEU - PO, KE, BB, ZA kraj")</f>
        <v>0</v>
      </c>
      <c r="AG63" s="168">
        <f>IF(A63="",0,SUMIFS('Oprávnené výdavky'!$U$30:$U$140,'Oprávnené výdavky'!$D$30:$D$140,A63,'Oprávnené výdavky'!$F$30:$F$140,"16.4",'Oprávnené výdavky'!$E$30:$E$140,"ostatné regióny",'Oprávnené výdavky'!$G$30:$G$140,"výstup mimo prílohy I. ZFEU - Bratislavský kraj"))</f>
        <v>0</v>
      </c>
      <c r="AH63" s="222"/>
      <c r="AI63" s="164"/>
      <c r="AJ63" s="164"/>
      <c r="AK63" s="174"/>
      <c r="AL63" s="210" t="str">
        <f t="shared" si="17"/>
        <v/>
      </c>
      <c r="AM63" s="162" t="str">
        <f t="shared" si="18"/>
        <v/>
      </c>
      <c r="AN63" s="162" t="str">
        <f t="shared" si="19"/>
        <v/>
      </c>
      <c r="AO63" s="230" t="str">
        <f t="shared" si="20"/>
        <v/>
      </c>
      <c r="AP63" s="180" t="str">
        <f t="shared" si="21"/>
        <v/>
      </c>
      <c r="AQ63" s="53" t="str">
        <f t="shared" si="22"/>
        <v/>
      </c>
      <c r="AR63" s="53" t="str">
        <f t="shared" si="23"/>
        <v/>
      </c>
      <c r="AS63" s="238" t="str">
        <f t="shared" si="24"/>
        <v/>
      </c>
      <c r="AT63" s="232">
        <f t="shared" si="25"/>
        <v>0</v>
      </c>
      <c r="AV63" s="157" t="str">
        <f t="shared" si="26"/>
        <v/>
      </c>
      <c r="AW63" s="157" t="str">
        <f t="shared" si="27"/>
        <v/>
      </c>
      <c r="AX63" s="157" t="str">
        <f t="shared" si="28"/>
        <v/>
      </c>
      <c r="AY63" s="157" t="str">
        <f t="shared" si="29"/>
        <v/>
      </c>
      <c r="AZ63" s="157" t="str">
        <f t="shared" si="30"/>
        <v/>
      </c>
      <c r="BA63" s="157" t="str">
        <f t="shared" si="31"/>
        <v/>
      </c>
      <c r="BB63" s="157" t="str">
        <f t="shared" si="32"/>
        <v/>
      </c>
      <c r="BC63" s="157" t="str">
        <f t="shared" si="33"/>
        <v/>
      </c>
      <c r="BD63" s="157" t="str">
        <f t="shared" si="34"/>
        <v/>
      </c>
      <c r="BE63" s="157" t="str">
        <f t="shared" si="35"/>
        <v/>
      </c>
      <c r="BF63" s="157"/>
      <c r="BI63" s="117">
        <f t="shared" si="36"/>
        <v>0</v>
      </c>
      <c r="BJ63" s="117">
        <f t="shared" si="37"/>
        <v>0</v>
      </c>
      <c r="BK63" s="117">
        <f t="shared" si="38"/>
        <v>0</v>
      </c>
      <c r="BL63" s="117">
        <f t="shared" si="39"/>
        <v>0</v>
      </c>
      <c r="BM63" s="117">
        <f t="shared" si="40"/>
        <v>0</v>
      </c>
      <c r="BN63" s="117">
        <f t="shared" si="41"/>
        <v>0</v>
      </c>
      <c r="BO63" s="117">
        <f t="shared" si="42"/>
        <v>0</v>
      </c>
      <c r="BP63" s="117">
        <f t="shared" si="43"/>
        <v>0</v>
      </c>
      <c r="BQ63" s="117">
        <f t="shared" si="44"/>
        <v>0</v>
      </c>
      <c r="BR63" s="117">
        <f t="shared" si="45"/>
        <v>0</v>
      </c>
      <c r="BS63" s="117">
        <f t="shared" si="46"/>
        <v>0</v>
      </c>
      <c r="BT63" s="117">
        <f t="shared" si="47"/>
        <v>0</v>
      </c>
      <c r="BU63" s="117">
        <f t="shared" si="48"/>
        <v>0</v>
      </c>
      <c r="BV63" s="117">
        <f t="shared" si="49"/>
        <v>0</v>
      </c>
      <c r="BW63" s="203">
        <f t="shared" si="50"/>
        <v>0</v>
      </c>
      <c r="BX63" s="203">
        <f t="shared" si="51"/>
        <v>0</v>
      </c>
      <c r="BY63" s="203">
        <f t="shared" si="52"/>
        <v>0</v>
      </c>
      <c r="BZ63" s="203">
        <f t="shared" si="53"/>
        <v>0</v>
      </c>
      <c r="CA63" s="203">
        <f t="shared" si="54"/>
        <v>0</v>
      </c>
      <c r="CB63" s="203">
        <f t="shared" si="55"/>
        <v>0</v>
      </c>
      <c r="CC63" s="203">
        <f t="shared" si="56"/>
        <v>0</v>
      </c>
      <c r="CD63" s="203">
        <f t="shared" si="57"/>
        <v>0</v>
      </c>
      <c r="CE63" s="1" t="str">
        <f t="shared" si="58"/>
        <v/>
      </c>
      <c r="CF63" s="272">
        <f t="shared" si="59"/>
        <v>0</v>
      </c>
    </row>
    <row r="64" spans="1:84" ht="15" customHeight="1" x14ac:dyDescent="0.2">
      <c r="A64" s="220" t="str">
        <f>IF('zoznam partnerov'!C64&lt;&gt;"",TRANSPOSE('zoznam partnerov'!C64),"")</f>
        <v/>
      </c>
      <c r="B64" s="170">
        <f>IF(A64="",0,SUMIFS('Oprávnené výdavky'!$U$30:$U$140,'Oprávnené výdavky'!$D$30:$D$140,A64,'Oprávnené výdavky'!$F$30:$F$140,"4.1",'Oprávnené výdavky'!$E$30:$E$140,"menej rozvinuté regióny"))</f>
        <v>0</v>
      </c>
      <c r="C64" s="170">
        <f>IF(A64="",0,SUMIFS('Oprávnené výdavky'!$U$30:$U$140,'Oprávnené výdavky'!$D$30:$D$140,A64,'Oprávnené výdavky'!$F$30:$F$140,"4.1",'Oprávnené výdavky'!$E$30:$E$140,"ostatné regióny"))</f>
        <v>0</v>
      </c>
      <c r="D64" s="115"/>
      <c r="E64" s="115"/>
      <c r="F64" s="108" t="str">
        <f t="shared" si="3"/>
        <v/>
      </c>
      <c r="G64" s="108" t="str">
        <f t="shared" si="4"/>
        <v/>
      </c>
      <c r="H64" s="116" t="str">
        <f t="shared" si="5"/>
        <v/>
      </c>
      <c r="I64" s="116" t="str">
        <f t="shared" si="6"/>
        <v/>
      </c>
      <c r="J64" s="165">
        <f>IF(A64="",0,SUMIFS('Oprávnené výdavky'!$U$30:$U$140,'Oprávnené výdavky'!$D$30:$D$140,A64,'Oprávnené výdavky'!$E$30:$E$140,"menej rozvinuté regióny",'Oprávnené výdavky'!$G$30:$G$140,"výstup na prílohe I. ZFEU menej rozvinuté regióny",'Oprávnené výdavky'!$F$30:$F$140,"4.2"))</f>
        <v>0</v>
      </c>
      <c r="K64" s="163">
        <f>IF(A64="",0,SUMIFS('Oprávnené výdavky'!$U$30:$U$140,'Oprávnené výdavky'!$D$30:$D$140,A64,'Oprávnené výdavky'!$E$30:$E$140,"ostatné regióny",'Oprávnené výdavky'!$G$30:$G$140,"výstup na prílohe I. ZFEU ostatné regióny (Bratislavský kraj)",'Oprávnené výdavky'!$F$30:$F$140,"4.2"))</f>
        <v>0</v>
      </c>
      <c r="L64" s="163">
        <f>IF(A64="",0,SUMIFS('Oprávnené výdavky'!$U$30:$U$140,'Oprávnené výdavky'!$D$30:$D$140,A64,'Oprávnené výdavky'!$E$30:$E$140,"menej rozvinuté regióny",'Oprávnené výdavky'!$G$30:$G$140,"výstup mimo prílohy I. ZFEU - PO, KE, BB, ZA kraj",'Oprávnené výdavky'!$F$30:$F$140,"4.2"))</f>
        <v>0</v>
      </c>
      <c r="M64" s="163">
        <f>IF(A64="",0,SUMIFS('Oprávnené výdavky'!$U$30:$U$140,'Oprávnené výdavky'!$D$30:$D$140,A64,'Oprávnené výdavky'!$E$30:$E$140,"menej rozvinuté regióny",'Oprávnené výdavky'!$G$30:$G$140,"výstup mimo prílohy I. ZFEU - TN, NR, TT kraj",'Oprávnené výdavky'!$F$30:$F$140,"4.2"))</f>
        <v>0</v>
      </c>
      <c r="N64" s="166">
        <f>IF(A64="",0,SUMIFS('Oprávnené výdavky'!$U$30:$U$140,'Oprávnené výdavky'!$D$30:$D$140,A64,'Oprávnené výdavky'!$E$30:$E$140,"ostatné regióny",'Oprávnené výdavky'!$G$30:$G$140,"výstup mimo prílohy I. ZFEU - Bratislavský kraj",'Oprávnené výdavky'!$F$30:$F$140,"4.2"))</f>
        <v>0</v>
      </c>
      <c r="O64" s="70"/>
      <c r="P64" s="64"/>
      <c r="Q64" s="64"/>
      <c r="R64" s="64"/>
      <c r="S64" s="120"/>
      <c r="T64" s="66" t="str">
        <f t="shared" si="7"/>
        <v/>
      </c>
      <c r="U64" s="59" t="str">
        <f t="shared" si="8"/>
        <v/>
      </c>
      <c r="V64" s="59" t="str">
        <f t="shared" si="9"/>
        <v/>
      </c>
      <c r="W64" s="59" t="str">
        <f t="shared" si="10"/>
        <v/>
      </c>
      <c r="X64" s="67" t="str">
        <f t="shared" si="11"/>
        <v/>
      </c>
      <c r="Y64" s="71" t="str">
        <f t="shared" si="12"/>
        <v/>
      </c>
      <c r="Z64" s="60" t="str">
        <f t="shared" si="13"/>
        <v/>
      </c>
      <c r="AA64" s="60" t="str">
        <f t="shared" si="14"/>
        <v/>
      </c>
      <c r="AB64" s="60" t="str">
        <f t="shared" si="15"/>
        <v/>
      </c>
      <c r="AC64" s="118" t="str">
        <f t="shared" si="16"/>
        <v/>
      </c>
      <c r="AD64" s="167">
        <f>IF(A64="",0,SUMIFS('Oprávnené výdavky'!$U$30:$U$140,'Oprávnené výdavky'!$D$30:$D$140,A64,'Oprávnené výdavky'!$F$30:$F$140,"16.4",'Oprávnené výdavky'!$E$30:$E$140,"menej rozvinuté regióny",'Oprávnené výdavky'!$G$30:$G$140,"výstup na prílohe I. ZFEU menej rozvinuté regióny"))</f>
        <v>0</v>
      </c>
      <c r="AE64" s="162">
        <f>IF(A64="",0,SUMIFS('Oprávnené výdavky'!$U$30:$U$140,'Oprávnené výdavky'!$D$30:$D$140,A64,'Oprávnené výdavky'!$F$30:$F$140,"16.4",'Oprávnené výdavky'!$E$30:$E$140,"ostatné regióny",'Oprávnené výdavky'!$G$30:$G$140,"výstup na prílohe I. ZFEU ostatné regióny (Bratislavský kraj)"))</f>
        <v>0</v>
      </c>
      <c r="AF64" s="162">
        <f>IF(A64="",0,SUMIFS('Oprávnené výdavky'!$U$30:$U$140,'Oprávnené výdavky'!$D$30:$D$140,A64,'Oprávnené výdavky'!$F$30:$F$140,"16.4",'Oprávnené výdavky'!$E$30:$E$140,"menej rozvinuté regióny",'Oprávnené výdavky'!$G$30:$G$140,"výstup mimo prílohy I. ZFEU - TN, NR, TT kraj"))+SUMIFS('Oprávnené výdavky'!$U$30:$U$140,'Oprávnené výdavky'!$D$30:$D$140,A64,'Oprávnené výdavky'!$F$30:$F$140,"16.4",'Oprávnené výdavky'!$E$30:$E$140,"menej rozvinuté regióny",'Oprávnené výdavky'!$G$30:$G$140,"výstup mimo prílohy I. ZFEU - PO, KE, BB, ZA kraj")</f>
        <v>0</v>
      </c>
      <c r="AG64" s="168">
        <f>IF(A64="",0,SUMIFS('Oprávnené výdavky'!$U$30:$U$140,'Oprávnené výdavky'!$D$30:$D$140,A64,'Oprávnené výdavky'!$F$30:$F$140,"16.4",'Oprávnené výdavky'!$E$30:$E$140,"ostatné regióny",'Oprávnené výdavky'!$G$30:$G$140,"výstup mimo prílohy I. ZFEU - Bratislavský kraj"))</f>
        <v>0</v>
      </c>
      <c r="AH64" s="222"/>
      <c r="AI64" s="164"/>
      <c r="AJ64" s="164"/>
      <c r="AK64" s="174"/>
      <c r="AL64" s="210" t="str">
        <f t="shared" si="17"/>
        <v/>
      </c>
      <c r="AM64" s="162" t="str">
        <f t="shared" si="18"/>
        <v/>
      </c>
      <c r="AN64" s="162" t="str">
        <f t="shared" si="19"/>
        <v/>
      </c>
      <c r="AO64" s="230" t="str">
        <f t="shared" si="20"/>
        <v/>
      </c>
      <c r="AP64" s="180" t="str">
        <f t="shared" si="21"/>
        <v/>
      </c>
      <c r="AQ64" s="53" t="str">
        <f t="shared" si="22"/>
        <v/>
      </c>
      <c r="AR64" s="53" t="str">
        <f t="shared" si="23"/>
        <v/>
      </c>
      <c r="AS64" s="238" t="str">
        <f t="shared" si="24"/>
        <v/>
      </c>
      <c r="AT64" s="232">
        <f t="shared" si="25"/>
        <v>0</v>
      </c>
      <c r="AV64" s="157" t="str">
        <f t="shared" si="26"/>
        <v/>
      </c>
      <c r="AW64" s="157" t="str">
        <f t="shared" si="27"/>
        <v/>
      </c>
      <c r="AX64" s="157" t="str">
        <f t="shared" si="28"/>
        <v/>
      </c>
      <c r="AY64" s="157" t="str">
        <f t="shared" si="29"/>
        <v/>
      </c>
      <c r="AZ64" s="157" t="str">
        <f t="shared" si="30"/>
        <v/>
      </c>
      <c r="BA64" s="157" t="str">
        <f t="shared" si="31"/>
        <v/>
      </c>
      <c r="BB64" s="157" t="str">
        <f t="shared" si="32"/>
        <v/>
      </c>
      <c r="BC64" s="157" t="str">
        <f t="shared" si="33"/>
        <v/>
      </c>
      <c r="BD64" s="157" t="str">
        <f t="shared" si="34"/>
        <v/>
      </c>
      <c r="BE64" s="157" t="str">
        <f t="shared" si="35"/>
        <v/>
      </c>
      <c r="BF64" s="157"/>
      <c r="BI64" s="117">
        <f t="shared" si="36"/>
        <v>0</v>
      </c>
      <c r="BJ64" s="117">
        <f t="shared" si="37"/>
        <v>0</v>
      </c>
      <c r="BK64" s="117">
        <f t="shared" si="38"/>
        <v>0</v>
      </c>
      <c r="BL64" s="117">
        <f t="shared" si="39"/>
        <v>0</v>
      </c>
      <c r="BM64" s="117">
        <f t="shared" si="40"/>
        <v>0</v>
      </c>
      <c r="BN64" s="117">
        <f t="shared" si="41"/>
        <v>0</v>
      </c>
      <c r="BO64" s="117">
        <f t="shared" si="42"/>
        <v>0</v>
      </c>
      <c r="BP64" s="117">
        <f t="shared" si="43"/>
        <v>0</v>
      </c>
      <c r="BQ64" s="117">
        <f t="shared" si="44"/>
        <v>0</v>
      </c>
      <c r="BR64" s="117">
        <f t="shared" si="45"/>
        <v>0</v>
      </c>
      <c r="BS64" s="117">
        <f t="shared" si="46"/>
        <v>0</v>
      </c>
      <c r="BT64" s="117">
        <f t="shared" si="47"/>
        <v>0</v>
      </c>
      <c r="BU64" s="117">
        <f t="shared" si="48"/>
        <v>0</v>
      </c>
      <c r="BV64" s="117">
        <f t="shared" si="49"/>
        <v>0</v>
      </c>
      <c r="BW64" s="203">
        <f t="shared" si="50"/>
        <v>0</v>
      </c>
      <c r="BX64" s="203">
        <f t="shared" si="51"/>
        <v>0</v>
      </c>
      <c r="BY64" s="203">
        <f t="shared" si="52"/>
        <v>0</v>
      </c>
      <c r="BZ64" s="203">
        <f t="shared" si="53"/>
        <v>0</v>
      </c>
      <c r="CA64" s="203">
        <f t="shared" si="54"/>
        <v>0</v>
      </c>
      <c r="CB64" s="203">
        <f t="shared" si="55"/>
        <v>0</v>
      </c>
      <c r="CC64" s="203">
        <f t="shared" si="56"/>
        <v>0</v>
      </c>
      <c r="CD64" s="203">
        <f t="shared" si="57"/>
        <v>0</v>
      </c>
      <c r="CE64" s="1" t="str">
        <f t="shared" si="58"/>
        <v/>
      </c>
      <c r="CF64" s="272">
        <f t="shared" si="59"/>
        <v>0</v>
      </c>
    </row>
    <row r="65" spans="1:84" ht="15" customHeight="1" x14ac:dyDescent="0.2">
      <c r="A65" s="220" t="str">
        <f>IF('zoznam partnerov'!C65&lt;&gt;"",TRANSPOSE('zoznam partnerov'!C65),"")</f>
        <v/>
      </c>
      <c r="B65" s="170">
        <f>IF(A65="",0,SUMIFS('Oprávnené výdavky'!$U$30:$U$140,'Oprávnené výdavky'!$D$30:$D$140,A65,'Oprávnené výdavky'!$F$30:$F$140,"4.1",'Oprávnené výdavky'!$E$30:$E$140,"menej rozvinuté regióny"))</f>
        <v>0</v>
      </c>
      <c r="C65" s="170">
        <f>IF(A65="",0,SUMIFS('Oprávnené výdavky'!$U$30:$U$140,'Oprávnené výdavky'!$D$30:$D$140,A65,'Oprávnené výdavky'!$F$30:$F$140,"4.1",'Oprávnené výdavky'!$E$30:$E$140,"ostatné regióny"))</f>
        <v>0</v>
      </c>
      <c r="D65" s="115"/>
      <c r="E65" s="115"/>
      <c r="F65" s="108" t="str">
        <f t="shared" si="3"/>
        <v/>
      </c>
      <c r="G65" s="108" t="str">
        <f t="shared" si="4"/>
        <v/>
      </c>
      <c r="H65" s="116" t="str">
        <f t="shared" si="5"/>
        <v/>
      </c>
      <c r="I65" s="116" t="str">
        <f t="shared" si="6"/>
        <v/>
      </c>
      <c r="J65" s="165">
        <f>IF(A65="",0,SUMIFS('Oprávnené výdavky'!$U$30:$U$140,'Oprávnené výdavky'!$D$30:$D$140,A65,'Oprávnené výdavky'!$E$30:$E$140,"menej rozvinuté regióny",'Oprávnené výdavky'!$G$30:$G$140,"výstup na prílohe I. ZFEU menej rozvinuté regióny",'Oprávnené výdavky'!$F$30:$F$140,"4.2"))</f>
        <v>0</v>
      </c>
      <c r="K65" s="163">
        <f>IF(A65="",0,SUMIFS('Oprávnené výdavky'!$U$30:$U$140,'Oprávnené výdavky'!$D$30:$D$140,A65,'Oprávnené výdavky'!$E$30:$E$140,"ostatné regióny",'Oprávnené výdavky'!$G$30:$G$140,"výstup na prílohe I. ZFEU ostatné regióny (Bratislavský kraj)",'Oprávnené výdavky'!$F$30:$F$140,"4.2"))</f>
        <v>0</v>
      </c>
      <c r="L65" s="163">
        <f>IF(A65="",0,SUMIFS('Oprávnené výdavky'!$U$30:$U$140,'Oprávnené výdavky'!$D$30:$D$140,A65,'Oprávnené výdavky'!$E$30:$E$140,"menej rozvinuté regióny",'Oprávnené výdavky'!$G$30:$G$140,"výstup mimo prílohy I. ZFEU - PO, KE, BB, ZA kraj",'Oprávnené výdavky'!$F$30:$F$140,"4.2"))</f>
        <v>0</v>
      </c>
      <c r="M65" s="163">
        <f>IF(A65="",0,SUMIFS('Oprávnené výdavky'!$U$30:$U$140,'Oprávnené výdavky'!$D$30:$D$140,A65,'Oprávnené výdavky'!$E$30:$E$140,"menej rozvinuté regióny",'Oprávnené výdavky'!$G$30:$G$140,"výstup mimo prílohy I. ZFEU - TN, NR, TT kraj",'Oprávnené výdavky'!$F$30:$F$140,"4.2"))</f>
        <v>0</v>
      </c>
      <c r="N65" s="166">
        <f>IF(A65="",0,SUMIFS('Oprávnené výdavky'!$U$30:$U$140,'Oprávnené výdavky'!$D$30:$D$140,A65,'Oprávnené výdavky'!$E$30:$E$140,"ostatné regióny",'Oprávnené výdavky'!$G$30:$G$140,"výstup mimo prílohy I. ZFEU - Bratislavský kraj",'Oprávnené výdavky'!$F$30:$F$140,"4.2"))</f>
        <v>0</v>
      </c>
      <c r="O65" s="70"/>
      <c r="P65" s="64"/>
      <c r="Q65" s="64"/>
      <c r="R65" s="64"/>
      <c r="S65" s="120"/>
      <c r="T65" s="66" t="str">
        <f t="shared" si="7"/>
        <v/>
      </c>
      <c r="U65" s="59" t="str">
        <f t="shared" si="8"/>
        <v/>
      </c>
      <c r="V65" s="59" t="str">
        <f t="shared" si="9"/>
        <v/>
      </c>
      <c r="W65" s="59" t="str">
        <f t="shared" si="10"/>
        <v/>
      </c>
      <c r="X65" s="67" t="str">
        <f t="shared" si="11"/>
        <v/>
      </c>
      <c r="Y65" s="71" t="str">
        <f t="shared" si="12"/>
        <v/>
      </c>
      <c r="Z65" s="60" t="str">
        <f t="shared" si="13"/>
        <v/>
      </c>
      <c r="AA65" s="60" t="str">
        <f t="shared" si="14"/>
        <v/>
      </c>
      <c r="AB65" s="60" t="str">
        <f t="shared" si="15"/>
        <v/>
      </c>
      <c r="AC65" s="118" t="str">
        <f t="shared" si="16"/>
        <v/>
      </c>
      <c r="AD65" s="167">
        <f>IF(A65="",0,SUMIFS('Oprávnené výdavky'!$U$30:$U$140,'Oprávnené výdavky'!$D$30:$D$140,A65,'Oprávnené výdavky'!$F$30:$F$140,"16.4",'Oprávnené výdavky'!$E$30:$E$140,"menej rozvinuté regióny",'Oprávnené výdavky'!$G$30:$G$140,"výstup na prílohe I. ZFEU menej rozvinuté regióny"))</f>
        <v>0</v>
      </c>
      <c r="AE65" s="162">
        <f>IF(A65="",0,SUMIFS('Oprávnené výdavky'!$U$30:$U$140,'Oprávnené výdavky'!$D$30:$D$140,A65,'Oprávnené výdavky'!$F$30:$F$140,"16.4",'Oprávnené výdavky'!$E$30:$E$140,"ostatné regióny",'Oprávnené výdavky'!$G$30:$G$140,"výstup na prílohe I. ZFEU ostatné regióny (Bratislavský kraj)"))</f>
        <v>0</v>
      </c>
      <c r="AF65" s="162">
        <f>IF(A65="",0,SUMIFS('Oprávnené výdavky'!$U$30:$U$140,'Oprávnené výdavky'!$D$30:$D$140,A65,'Oprávnené výdavky'!$F$30:$F$140,"16.4",'Oprávnené výdavky'!$E$30:$E$140,"menej rozvinuté regióny",'Oprávnené výdavky'!$G$30:$G$140,"výstup mimo prílohy I. ZFEU - TN, NR, TT kraj"))+SUMIFS('Oprávnené výdavky'!$U$30:$U$140,'Oprávnené výdavky'!$D$30:$D$140,A65,'Oprávnené výdavky'!$F$30:$F$140,"16.4",'Oprávnené výdavky'!$E$30:$E$140,"menej rozvinuté regióny",'Oprávnené výdavky'!$G$30:$G$140,"výstup mimo prílohy I. ZFEU - PO, KE, BB, ZA kraj")</f>
        <v>0</v>
      </c>
      <c r="AG65" s="168">
        <f>IF(A65="",0,SUMIFS('Oprávnené výdavky'!$U$30:$U$140,'Oprávnené výdavky'!$D$30:$D$140,A65,'Oprávnené výdavky'!$F$30:$F$140,"16.4",'Oprávnené výdavky'!$E$30:$E$140,"ostatné regióny",'Oprávnené výdavky'!$G$30:$G$140,"výstup mimo prílohy I. ZFEU - Bratislavský kraj"))</f>
        <v>0</v>
      </c>
      <c r="AH65" s="222"/>
      <c r="AI65" s="164"/>
      <c r="AJ65" s="164"/>
      <c r="AK65" s="174"/>
      <c r="AL65" s="210" t="str">
        <f t="shared" si="17"/>
        <v/>
      </c>
      <c r="AM65" s="162" t="str">
        <f t="shared" si="18"/>
        <v/>
      </c>
      <c r="AN65" s="162" t="str">
        <f t="shared" si="19"/>
        <v/>
      </c>
      <c r="AO65" s="230" t="str">
        <f t="shared" si="20"/>
        <v/>
      </c>
      <c r="AP65" s="180" t="str">
        <f t="shared" si="21"/>
        <v/>
      </c>
      <c r="AQ65" s="53" t="str">
        <f t="shared" si="22"/>
        <v/>
      </c>
      <c r="AR65" s="53" t="str">
        <f t="shared" si="23"/>
        <v/>
      </c>
      <c r="AS65" s="238" t="str">
        <f t="shared" si="24"/>
        <v/>
      </c>
      <c r="AT65" s="232">
        <f t="shared" si="25"/>
        <v>0</v>
      </c>
      <c r="AV65" s="157" t="str">
        <f t="shared" si="26"/>
        <v/>
      </c>
      <c r="AW65" s="157" t="str">
        <f t="shared" si="27"/>
        <v/>
      </c>
      <c r="AX65" s="157" t="str">
        <f t="shared" si="28"/>
        <v/>
      </c>
      <c r="AY65" s="157" t="str">
        <f t="shared" si="29"/>
        <v/>
      </c>
      <c r="AZ65" s="157" t="str">
        <f t="shared" si="30"/>
        <v/>
      </c>
      <c r="BA65" s="157" t="str">
        <f t="shared" si="31"/>
        <v/>
      </c>
      <c r="BB65" s="157" t="str">
        <f t="shared" si="32"/>
        <v/>
      </c>
      <c r="BC65" s="157" t="str">
        <f t="shared" si="33"/>
        <v/>
      </c>
      <c r="BD65" s="157" t="str">
        <f t="shared" si="34"/>
        <v/>
      </c>
      <c r="BE65" s="157" t="str">
        <f t="shared" si="35"/>
        <v/>
      </c>
      <c r="BF65" s="157"/>
      <c r="BI65" s="117">
        <f t="shared" si="36"/>
        <v>0</v>
      </c>
      <c r="BJ65" s="117">
        <f t="shared" si="37"/>
        <v>0</v>
      </c>
      <c r="BK65" s="117">
        <f t="shared" si="38"/>
        <v>0</v>
      </c>
      <c r="BL65" s="117">
        <f t="shared" si="39"/>
        <v>0</v>
      </c>
      <c r="BM65" s="117">
        <f t="shared" si="40"/>
        <v>0</v>
      </c>
      <c r="BN65" s="117">
        <f t="shared" si="41"/>
        <v>0</v>
      </c>
      <c r="BO65" s="117">
        <f t="shared" si="42"/>
        <v>0</v>
      </c>
      <c r="BP65" s="117">
        <f t="shared" si="43"/>
        <v>0</v>
      </c>
      <c r="BQ65" s="117">
        <f t="shared" si="44"/>
        <v>0</v>
      </c>
      <c r="BR65" s="117">
        <f t="shared" si="45"/>
        <v>0</v>
      </c>
      <c r="BS65" s="117">
        <f t="shared" si="46"/>
        <v>0</v>
      </c>
      <c r="BT65" s="117">
        <f t="shared" si="47"/>
        <v>0</v>
      </c>
      <c r="BU65" s="117">
        <f t="shared" si="48"/>
        <v>0</v>
      </c>
      <c r="BV65" s="117">
        <f t="shared" si="49"/>
        <v>0</v>
      </c>
      <c r="BW65" s="203">
        <f t="shared" si="50"/>
        <v>0</v>
      </c>
      <c r="BX65" s="203">
        <f t="shared" si="51"/>
        <v>0</v>
      </c>
      <c r="BY65" s="203">
        <f t="shared" si="52"/>
        <v>0</v>
      </c>
      <c r="BZ65" s="203">
        <f t="shared" si="53"/>
        <v>0</v>
      </c>
      <c r="CA65" s="203">
        <f t="shared" si="54"/>
        <v>0</v>
      </c>
      <c r="CB65" s="203">
        <f t="shared" si="55"/>
        <v>0</v>
      </c>
      <c r="CC65" s="203">
        <f t="shared" si="56"/>
        <v>0</v>
      </c>
      <c r="CD65" s="203">
        <f t="shared" si="57"/>
        <v>0</v>
      </c>
      <c r="CE65" s="1" t="str">
        <f t="shared" si="58"/>
        <v/>
      </c>
      <c r="CF65" s="272">
        <f t="shared" si="59"/>
        <v>0</v>
      </c>
    </row>
    <row r="66" spans="1:84" ht="15" customHeight="1" x14ac:dyDescent="0.2">
      <c r="A66" s="220" t="str">
        <f>IF('zoznam partnerov'!C66&lt;&gt;"",TRANSPOSE('zoznam partnerov'!C66),"")</f>
        <v/>
      </c>
      <c r="B66" s="170">
        <f>IF(A66="",0,SUMIFS('Oprávnené výdavky'!$U$30:$U$140,'Oprávnené výdavky'!$D$30:$D$140,A66,'Oprávnené výdavky'!$F$30:$F$140,"4.1",'Oprávnené výdavky'!$E$30:$E$140,"menej rozvinuté regióny"))</f>
        <v>0</v>
      </c>
      <c r="C66" s="170">
        <f>IF(A66="",0,SUMIFS('Oprávnené výdavky'!$U$30:$U$140,'Oprávnené výdavky'!$D$30:$D$140,A66,'Oprávnené výdavky'!$F$30:$F$140,"4.1",'Oprávnené výdavky'!$E$30:$E$140,"ostatné regióny"))</f>
        <v>0</v>
      </c>
      <c r="D66" s="115"/>
      <c r="E66" s="115"/>
      <c r="F66" s="108" t="str">
        <f t="shared" si="3"/>
        <v/>
      </c>
      <c r="G66" s="108" t="str">
        <f t="shared" si="4"/>
        <v/>
      </c>
      <c r="H66" s="116" t="str">
        <f t="shared" si="5"/>
        <v/>
      </c>
      <c r="I66" s="116" t="str">
        <f t="shared" si="6"/>
        <v/>
      </c>
      <c r="J66" s="165">
        <f>IF(A66="",0,SUMIFS('Oprávnené výdavky'!$U$30:$U$140,'Oprávnené výdavky'!$D$30:$D$140,A66,'Oprávnené výdavky'!$E$30:$E$140,"menej rozvinuté regióny",'Oprávnené výdavky'!$G$30:$G$140,"výstup na prílohe I. ZFEU menej rozvinuté regióny",'Oprávnené výdavky'!$F$30:$F$140,"4.2"))</f>
        <v>0</v>
      </c>
      <c r="K66" s="163">
        <f>IF(A66="",0,SUMIFS('Oprávnené výdavky'!$U$30:$U$140,'Oprávnené výdavky'!$D$30:$D$140,A66,'Oprávnené výdavky'!$E$30:$E$140,"ostatné regióny",'Oprávnené výdavky'!$G$30:$G$140,"výstup na prílohe I. ZFEU ostatné regióny (Bratislavský kraj)",'Oprávnené výdavky'!$F$30:$F$140,"4.2"))</f>
        <v>0</v>
      </c>
      <c r="L66" s="163">
        <f>IF(A66="",0,SUMIFS('Oprávnené výdavky'!$U$30:$U$140,'Oprávnené výdavky'!$D$30:$D$140,A66,'Oprávnené výdavky'!$E$30:$E$140,"menej rozvinuté regióny",'Oprávnené výdavky'!$G$30:$G$140,"výstup mimo prílohy I. ZFEU - PO, KE, BB, ZA kraj",'Oprávnené výdavky'!$F$30:$F$140,"4.2"))</f>
        <v>0</v>
      </c>
      <c r="M66" s="163">
        <f>IF(A66="",0,SUMIFS('Oprávnené výdavky'!$U$30:$U$140,'Oprávnené výdavky'!$D$30:$D$140,A66,'Oprávnené výdavky'!$E$30:$E$140,"menej rozvinuté regióny",'Oprávnené výdavky'!$G$30:$G$140,"výstup mimo prílohy I. ZFEU - TN, NR, TT kraj",'Oprávnené výdavky'!$F$30:$F$140,"4.2"))</f>
        <v>0</v>
      </c>
      <c r="N66" s="166">
        <f>IF(A66="",0,SUMIFS('Oprávnené výdavky'!$U$30:$U$140,'Oprávnené výdavky'!$D$30:$D$140,A66,'Oprávnené výdavky'!$E$30:$E$140,"ostatné regióny",'Oprávnené výdavky'!$G$30:$G$140,"výstup mimo prílohy I. ZFEU - Bratislavský kraj",'Oprávnené výdavky'!$F$30:$F$140,"4.2"))</f>
        <v>0</v>
      </c>
      <c r="O66" s="70"/>
      <c r="P66" s="64"/>
      <c r="Q66" s="64"/>
      <c r="R66" s="64"/>
      <c r="S66" s="120"/>
      <c r="T66" s="66" t="str">
        <f t="shared" si="7"/>
        <v/>
      </c>
      <c r="U66" s="59" t="str">
        <f t="shared" si="8"/>
        <v/>
      </c>
      <c r="V66" s="59" t="str">
        <f t="shared" si="9"/>
        <v/>
      </c>
      <c r="W66" s="59" t="str">
        <f t="shared" si="10"/>
        <v/>
      </c>
      <c r="X66" s="67" t="str">
        <f t="shared" si="11"/>
        <v/>
      </c>
      <c r="Y66" s="71" t="str">
        <f t="shared" si="12"/>
        <v/>
      </c>
      <c r="Z66" s="60" t="str">
        <f t="shared" si="13"/>
        <v/>
      </c>
      <c r="AA66" s="60" t="str">
        <f t="shared" si="14"/>
        <v/>
      </c>
      <c r="AB66" s="60" t="str">
        <f t="shared" si="15"/>
        <v/>
      </c>
      <c r="AC66" s="118" t="str">
        <f t="shared" si="16"/>
        <v/>
      </c>
      <c r="AD66" s="167">
        <f>IF(A66="",0,SUMIFS('Oprávnené výdavky'!$U$30:$U$140,'Oprávnené výdavky'!$D$30:$D$140,A66,'Oprávnené výdavky'!$F$30:$F$140,"16.4",'Oprávnené výdavky'!$E$30:$E$140,"menej rozvinuté regióny",'Oprávnené výdavky'!$G$30:$G$140,"výstup na prílohe I. ZFEU menej rozvinuté regióny"))</f>
        <v>0</v>
      </c>
      <c r="AE66" s="162">
        <f>IF(A66="",0,SUMIFS('Oprávnené výdavky'!$U$30:$U$140,'Oprávnené výdavky'!$D$30:$D$140,A66,'Oprávnené výdavky'!$F$30:$F$140,"16.4",'Oprávnené výdavky'!$E$30:$E$140,"ostatné regióny",'Oprávnené výdavky'!$G$30:$G$140,"výstup na prílohe I. ZFEU ostatné regióny (Bratislavský kraj)"))</f>
        <v>0</v>
      </c>
      <c r="AF66" s="162">
        <f>IF(A66="",0,SUMIFS('Oprávnené výdavky'!$U$30:$U$140,'Oprávnené výdavky'!$D$30:$D$140,A66,'Oprávnené výdavky'!$F$30:$F$140,"16.4",'Oprávnené výdavky'!$E$30:$E$140,"menej rozvinuté regióny",'Oprávnené výdavky'!$G$30:$G$140,"výstup mimo prílohy I. ZFEU - TN, NR, TT kraj"))+SUMIFS('Oprávnené výdavky'!$U$30:$U$140,'Oprávnené výdavky'!$D$30:$D$140,A66,'Oprávnené výdavky'!$F$30:$F$140,"16.4",'Oprávnené výdavky'!$E$30:$E$140,"menej rozvinuté regióny",'Oprávnené výdavky'!$G$30:$G$140,"výstup mimo prílohy I. ZFEU - PO, KE, BB, ZA kraj")</f>
        <v>0</v>
      </c>
      <c r="AG66" s="168">
        <f>IF(A66="",0,SUMIFS('Oprávnené výdavky'!$U$30:$U$140,'Oprávnené výdavky'!$D$30:$D$140,A66,'Oprávnené výdavky'!$F$30:$F$140,"16.4",'Oprávnené výdavky'!$E$30:$E$140,"ostatné regióny",'Oprávnené výdavky'!$G$30:$G$140,"výstup mimo prílohy I. ZFEU - Bratislavský kraj"))</f>
        <v>0</v>
      </c>
      <c r="AH66" s="222"/>
      <c r="AI66" s="164"/>
      <c r="AJ66" s="164"/>
      <c r="AK66" s="174"/>
      <c r="AL66" s="210" t="str">
        <f t="shared" si="17"/>
        <v/>
      </c>
      <c r="AM66" s="162" t="str">
        <f t="shared" si="18"/>
        <v/>
      </c>
      <c r="AN66" s="162" t="str">
        <f t="shared" si="19"/>
        <v/>
      </c>
      <c r="AO66" s="230" t="str">
        <f t="shared" si="20"/>
        <v/>
      </c>
      <c r="AP66" s="180" t="str">
        <f t="shared" si="21"/>
        <v/>
      </c>
      <c r="AQ66" s="53" t="str">
        <f t="shared" si="22"/>
        <v/>
      </c>
      <c r="AR66" s="53" t="str">
        <f t="shared" si="23"/>
        <v/>
      </c>
      <c r="AS66" s="238" t="str">
        <f t="shared" si="24"/>
        <v/>
      </c>
      <c r="AT66" s="232">
        <f t="shared" si="25"/>
        <v>0</v>
      </c>
      <c r="AV66" s="157" t="str">
        <f t="shared" si="26"/>
        <v/>
      </c>
      <c r="AW66" s="157" t="str">
        <f t="shared" si="27"/>
        <v/>
      </c>
      <c r="AX66" s="157" t="str">
        <f t="shared" si="28"/>
        <v/>
      </c>
      <c r="AY66" s="157" t="str">
        <f t="shared" si="29"/>
        <v/>
      </c>
      <c r="AZ66" s="157" t="str">
        <f t="shared" si="30"/>
        <v/>
      </c>
      <c r="BA66" s="157" t="str">
        <f t="shared" si="31"/>
        <v/>
      </c>
      <c r="BB66" s="157" t="str">
        <f t="shared" si="32"/>
        <v/>
      </c>
      <c r="BC66" s="157" t="str">
        <f t="shared" si="33"/>
        <v/>
      </c>
      <c r="BD66" s="157" t="str">
        <f t="shared" si="34"/>
        <v/>
      </c>
      <c r="BE66" s="157" t="str">
        <f t="shared" si="35"/>
        <v/>
      </c>
      <c r="BF66" s="157"/>
      <c r="BI66" s="117">
        <f t="shared" si="36"/>
        <v>0</v>
      </c>
      <c r="BJ66" s="117">
        <f t="shared" si="37"/>
        <v>0</v>
      </c>
      <c r="BK66" s="117">
        <f t="shared" si="38"/>
        <v>0</v>
      </c>
      <c r="BL66" s="117">
        <f t="shared" si="39"/>
        <v>0</v>
      </c>
      <c r="BM66" s="117">
        <f t="shared" si="40"/>
        <v>0</v>
      </c>
      <c r="BN66" s="117">
        <f t="shared" si="41"/>
        <v>0</v>
      </c>
      <c r="BO66" s="117">
        <f t="shared" si="42"/>
        <v>0</v>
      </c>
      <c r="BP66" s="117">
        <f t="shared" si="43"/>
        <v>0</v>
      </c>
      <c r="BQ66" s="117">
        <f t="shared" si="44"/>
        <v>0</v>
      </c>
      <c r="BR66" s="117">
        <f t="shared" si="45"/>
        <v>0</v>
      </c>
      <c r="BS66" s="117">
        <f t="shared" si="46"/>
        <v>0</v>
      </c>
      <c r="BT66" s="117">
        <f t="shared" si="47"/>
        <v>0</v>
      </c>
      <c r="BU66" s="117">
        <f t="shared" si="48"/>
        <v>0</v>
      </c>
      <c r="BV66" s="117">
        <f t="shared" si="49"/>
        <v>0</v>
      </c>
      <c r="BW66" s="203">
        <f t="shared" si="50"/>
        <v>0</v>
      </c>
      <c r="BX66" s="203">
        <f t="shared" si="51"/>
        <v>0</v>
      </c>
      <c r="BY66" s="203">
        <f t="shared" si="52"/>
        <v>0</v>
      </c>
      <c r="BZ66" s="203">
        <f t="shared" si="53"/>
        <v>0</v>
      </c>
      <c r="CA66" s="203">
        <f t="shared" si="54"/>
        <v>0</v>
      </c>
      <c r="CB66" s="203">
        <f t="shared" si="55"/>
        <v>0</v>
      </c>
      <c r="CC66" s="203">
        <f t="shared" si="56"/>
        <v>0</v>
      </c>
      <c r="CD66" s="203">
        <f t="shared" si="57"/>
        <v>0</v>
      </c>
      <c r="CE66" s="1" t="str">
        <f t="shared" si="58"/>
        <v/>
      </c>
      <c r="CF66" s="272">
        <f t="shared" si="59"/>
        <v>0</v>
      </c>
    </row>
    <row r="67" spans="1:84" ht="15" customHeight="1" x14ac:dyDescent="0.2">
      <c r="A67" s="220" t="str">
        <f>IF('zoznam partnerov'!C67&lt;&gt;"",TRANSPOSE('zoznam partnerov'!C67),"")</f>
        <v/>
      </c>
      <c r="B67" s="170">
        <f>IF(A67="",0,SUMIFS('Oprávnené výdavky'!$U$30:$U$140,'Oprávnené výdavky'!$D$30:$D$140,A67,'Oprávnené výdavky'!$F$30:$F$140,"4.1",'Oprávnené výdavky'!$E$30:$E$140,"menej rozvinuté regióny"))</f>
        <v>0</v>
      </c>
      <c r="C67" s="170">
        <f>IF(A67="",0,SUMIFS('Oprávnené výdavky'!$U$30:$U$140,'Oprávnené výdavky'!$D$30:$D$140,A67,'Oprávnené výdavky'!$F$30:$F$140,"4.1",'Oprávnené výdavky'!$E$30:$E$140,"ostatné regióny"))</f>
        <v>0</v>
      </c>
      <c r="D67" s="115"/>
      <c r="E67" s="115"/>
      <c r="F67" s="108" t="str">
        <f t="shared" si="3"/>
        <v/>
      </c>
      <c r="G67" s="108" t="str">
        <f t="shared" si="4"/>
        <v/>
      </c>
      <c r="H67" s="116" t="str">
        <f t="shared" si="5"/>
        <v/>
      </c>
      <c r="I67" s="116" t="str">
        <f t="shared" si="6"/>
        <v/>
      </c>
      <c r="J67" s="165">
        <f>IF(A67="",0,SUMIFS('Oprávnené výdavky'!$U$30:$U$140,'Oprávnené výdavky'!$D$30:$D$140,A67,'Oprávnené výdavky'!$E$30:$E$140,"menej rozvinuté regióny",'Oprávnené výdavky'!$G$30:$G$140,"výstup na prílohe I. ZFEU menej rozvinuté regióny",'Oprávnené výdavky'!$F$30:$F$140,"4.2"))</f>
        <v>0</v>
      </c>
      <c r="K67" s="163">
        <f>IF(A67="",0,SUMIFS('Oprávnené výdavky'!$U$30:$U$140,'Oprávnené výdavky'!$D$30:$D$140,A67,'Oprávnené výdavky'!$E$30:$E$140,"ostatné regióny",'Oprávnené výdavky'!$G$30:$G$140,"výstup na prílohe I. ZFEU ostatné regióny (Bratislavský kraj)",'Oprávnené výdavky'!$F$30:$F$140,"4.2"))</f>
        <v>0</v>
      </c>
      <c r="L67" s="163">
        <f>IF(A67="",0,SUMIFS('Oprávnené výdavky'!$U$30:$U$140,'Oprávnené výdavky'!$D$30:$D$140,A67,'Oprávnené výdavky'!$E$30:$E$140,"menej rozvinuté regióny",'Oprávnené výdavky'!$G$30:$G$140,"výstup mimo prílohy I. ZFEU - PO, KE, BB, ZA kraj",'Oprávnené výdavky'!$F$30:$F$140,"4.2"))</f>
        <v>0</v>
      </c>
      <c r="M67" s="163">
        <f>IF(A67="",0,SUMIFS('Oprávnené výdavky'!$U$30:$U$140,'Oprávnené výdavky'!$D$30:$D$140,A67,'Oprávnené výdavky'!$E$30:$E$140,"menej rozvinuté regióny",'Oprávnené výdavky'!$G$30:$G$140,"výstup mimo prílohy I. ZFEU - TN, NR, TT kraj",'Oprávnené výdavky'!$F$30:$F$140,"4.2"))</f>
        <v>0</v>
      </c>
      <c r="N67" s="166">
        <f>IF(A67="",0,SUMIFS('Oprávnené výdavky'!$U$30:$U$140,'Oprávnené výdavky'!$D$30:$D$140,A67,'Oprávnené výdavky'!$E$30:$E$140,"ostatné regióny",'Oprávnené výdavky'!$G$30:$G$140,"výstup mimo prílohy I. ZFEU - Bratislavský kraj",'Oprávnené výdavky'!$F$30:$F$140,"4.2"))</f>
        <v>0</v>
      </c>
      <c r="O67" s="70"/>
      <c r="P67" s="64"/>
      <c r="Q67" s="64"/>
      <c r="R67" s="64"/>
      <c r="S67" s="120"/>
      <c r="T67" s="66" t="str">
        <f t="shared" si="7"/>
        <v/>
      </c>
      <c r="U67" s="59" t="str">
        <f t="shared" si="8"/>
        <v/>
      </c>
      <c r="V67" s="59" t="str">
        <f t="shared" si="9"/>
        <v/>
      </c>
      <c r="W67" s="59" t="str">
        <f t="shared" si="10"/>
        <v/>
      </c>
      <c r="X67" s="67" t="str">
        <f t="shared" si="11"/>
        <v/>
      </c>
      <c r="Y67" s="71" t="str">
        <f t="shared" si="12"/>
        <v/>
      </c>
      <c r="Z67" s="60" t="str">
        <f t="shared" si="13"/>
        <v/>
      </c>
      <c r="AA67" s="60" t="str">
        <f t="shared" si="14"/>
        <v/>
      </c>
      <c r="AB67" s="60" t="str">
        <f t="shared" si="15"/>
        <v/>
      </c>
      <c r="AC67" s="118" t="str">
        <f t="shared" si="16"/>
        <v/>
      </c>
      <c r="AD67" s="167">
        <f>IF(A67="",0,SUMIFS('Oprávnené výdavky'!$U$30:$U$140,'Oprávnené výdavky'!$D$30:$D$140,A67,'Oprávnené výdavky'!$F$30:$F$140,"16.4",'Oprávnené výdavky'!$E$30:$E$140,"menej rozvinuté regióny",'Oprávnené výdavky'!$G$30:$G$140,"výstup na prílohe I. ZFEU menej rozvinuté regióny"))</f>
        <v>0</v>
      </c>
      <c r="AE67" s="162">
        <f>IF(A67="",0,SUMIFS('Oprávnené výdavky'!$U$30:$U$140,'Oprávnené výdavky'!$D$30:$D$140,A67,'Oprávnené výdavky'!$F$30:$F$140,"16.4",'Oprávnené výdavky'!$E$30:$E$140,"ostatné regióny",'Oprávnené výdavky'!$G$30:$G$140,"výstup na prílohe I. ZFEU ostatné regióny (Bratislavský kraj)"))</f>
        <v>0</v>
      </c>
      <c r="AF67" s="162">
        <f>IF(A67="",0,SUMIFS('Oprávnené výdavky'!$U$30:$U$140,'Oprávnené výdavky'!$D$30:$D$140,A67,'Oprávnené výdavky'!$F$30:$F$140,"16.4",'Oprávnené výdavky'!$E$30:$E$140,"menej rozvinuté regióny",'Oprávnené výdavky'!$G$30:$G$140,"výstup mimo prílohy I. ZFEU - TN, NR, TT kraj"))+SUMIFS('Oprávnené výdavky'!$U$30:$U$140,'Oprávnené výdavky'!$D$30:$D$140,A67,'Oprávnené výdavky'!$F$30:$F$140,"16.4",'Oprávnené výdavky'!$E$30:$E$140,"menej rozvinuté regióny",'Oprávnené výdavky'!$G$30:$G$140,"výstup mimo prílohy I. ZFEU - PO, KE, BB, ZA kraj")</f>
        <v>0</v>
      </c>
      <c r="AG67" s="168">
        <f>IF(A67="",0,SUMIFS('Oprávnené výdavky'!$U$30:$U$140,'Oprávnené výdavky'!$D$30:$D$140,A67,'Oprávnené výdavky'!$F$30:$F$140,"16.4",'Oprávnené výdavky'!$E$30:$E$140,"ostatné regióny",'Oprávnené výdavky'!$G$30:$G$140,"výstup mimo prílohy I. ZFEU - Bratislavský kraj"))</f>
        <v>0</v>
      </c>
      <c r="AH67" s="222"/>
      <c r="AI67" s="164"/>
      <c r="AJ67" s="164"/>
      <c r="AK67" s="174"/>
      <c r="AL67" s="210" t="str">
        <f t="shared" si="17"/>
        <v/>
      </c>
      <c r="AM67" s="162" t="str">
        <f t="shared" si="18"/>
        <v/>
      </c>
      <c r="AN67" s="162" t="str">
        <f t="shared" si="19"/>
        <v/>
      </c>
      <c r="AO67" s="230" t="str">
        <f t="shared" si="20"/>
        <v/>
      </c>
      <c r="AP67" s="180" t="str">
        <f t="shared" si="21"/>
        <v/>
      </c>
      <c r="AQ67" s="53" t="str">
        <f t="shared" si="22"/>
        <v/>
      </c>
      <c r="AR67" s="53" t="str">
        <f t="shared" si="23"/>
        <v/>
      </c>
      <c r="AS67" s="238" t="str">
        <f t="shared" si="24"/>
        <v/>
      </c>
      <c r="AT67" s="232">
        <f t="shared" si="25"/>
        <v>0</v>
      </c>
      <c r="AV67" s="157" t="str">
        <f t="shared" si="26"/>
        <v/>
      </c>
      <c r="AW67" s="157" t="str">
        <f t="shared" si="27"/>
        <v/>
      </c>
      <c r="AX67" s="157" t="str">
        <f t="shared" si="28"/>
        <v/>
      </c>
      <c r="AY67" s="157" t="str">
        <f t="shared" si="29"/>
        <v/>
      </c>
      <c r="AZ67" s="157" t="str">
        <f t="shared" si="30"/>
        <v/>
      </c>
      <c r="BA67" s="157" t="str">
        <f t="shared" si="31"/>
        <v/>
      </c>
      <c r="BB67" s="157" t="str">
        <f t="shared" si="32"/>
        <v/>
      </c>
      <c r="BC67" s="157" t="str">
        <f t="shared" si="33"/>
        <v/>
      </c>
      <c r="BD67" s="157" t="str">
        <f t="shared" si="34"/>
        <v/>
      </c>
      <c r="BE67" s="157" t="str">
        <f t="shared" si="35"/>
        <v/>
      </c>
      <c r="BF67" s="157"/>
      <c r="BI67" s="117">
        <f t="shared" si="36"/>
        <v>0</v>
      </c>
      <c r="BJ67" s="117">
        <f t="shared" si="37"/>
        <v>0</v>
      </c>
      <c r="BK67" s="117">
        <f t="shared" si="38"/>
        <v>0</v>
      </c>
      <c r="BL67" s="117">
        <f t="shared" si="39"/>
        <v>0</v>
      </c>
      <c r="BM67" s="117">
        <f t="shared" si="40"/>
        <v>0</v>
      </c>
      <c r="BN67" s="117">
        <f t="shared" si="41"/>
        <v>0</v>
      </c>
      <c r="BO67" s="117">
        <f t="shared" si="42"/>
        <v>0</v>
      </c>
      <c r="BP67" s="117">
        <f t="shared" si="43"/>
        <v>0</v>
      </c>
      <c r="BQ67" s="117">
        <f t="shared" si="44"/>
        <v>0</v>
      </c>
      <c r="BR67" s="117">
        <f t="shared" si="45"/>
        <v>0</v>
      </c>
      <c r="BS67" s="117">
        <f t="shared" si="46"/>
        <v>0</v>
      </c>
      <c r="BT67" s="117">
        <f t="shared" si="47"/>
        <v>0</v>
      </c>
      <c r="BU67" s="117">
        <f t="shared" si="48"/>
        <v>0</v>
      </c>
      <c r="BV67" s="117">
        <f t="shared" si="49"/>
        <v>0</v>
      </c>
      <c r="BW67" s="203">
        <f t="shared" si="50"/>
        <v>0</v>
      </c>
      <c r="BX67" s="203">
        <f t="shared" si="51"/>
        <v>0</v>
      </c>
      <c r="BY67" s="203">
        <f t="shared" si="52"/>
        <v>0</v>
      </c>
      <c r="BZ67" s="203">
        <f t="shared" si="53"/>
        <v>0</v>
      </c>
      <c r="CA67" s="203">
        <f t="shared" si="54"/>
        <v>0</v>
      </c>
      <c r="CB67" s="203">
        <f t="shared" si="55"/>
        <v>0</v>
      </c>
      <c r="CC67" s="203">
        <f t="shared" si="56"/>
        <v>0</v>
      </c>
      <c r="CD67" s="203">
        <f t="shared" si="57"/>
        <v>0</v>
      </c>
      <c r="CE67" s="1" t="str">
        <f t="shared" si="58"/>
        <v/>
      </c>
      <c r="CF67" s="272">
        <f t="shared" si="59"/>
        <v>0</v>
      </c>
    </row>
    <row r="68" spans="1:84" ht="15" customHeight="1" x14ac:dyDescent="0.2">
      <c r="A68" s="220" t="str">
        <f>IF('zoznam partnerov'!C68&lt;&gt;"",TRANSPOSE('zoznam partnerov'!C68),"")</f>
        <v/>
      </c>
      <c r="B68" s="170">
        <f>IF(A68="",0,SUMIFS('Oprávnené výdavky'!$U$30:$U$140,'Oprávnené výdavky'!$D$30:$D$140,A68,'Oprávnené výdavky'!$F$30:$F$140,"4.1",'Oprávnené výdavky'!$E$30:$E$140,"menej rozvinuté regióny"))</f>
        <v>0</v>
      </c>
      <c r="C68" s="170">
        <f>IF(A68="",0,SUMIFS('Oprávnené výdavky'!$U$30:$U$140,'Oprávnené výdavky'!$D$30:$D$140,A68,'Oprávnené výdavky'!$F$30:$F$140,"4.1",'Oprávnené výdavky'!$E$30:$E$140,"ostatné regióny"))</f>
        <v>0</v>
      </c>
      <c r="D68" s="115"/>
      <c r="E68" s="115"/>
      <c r="F68" s="108" t="str">
        <f t="shared" si="3"/>
        <v/>
      </c>
      <c r="G68" s="108" t="str">
        <f t="shared" si="4"/>
        <v/>
      </c>
      <c r="H68" s="116" t="str">
        <f t="shared" si="5"/>
        <v/>
      </c>
      <c r="I68" s="116" t="str">
        <f t="shared" si="6"/>
        <v/>
      </c>
      <c r="J68" s="165">
        <f>IF(A68="",0,SUMIFS('Oprávnené výdavky'!$U$30:$U$140,'Oprávnené výdavky'!$D$30:$D$140,A68,'Oprávnené výdavky'!$E$30:$E$140,"menej rozvinuté regióny",'Oprávnené výdavky'!$G$30:$G$140,"výstup na prílohe I. ZFEU menej rozvinuté regióny",'Oprávnené výdavky'!$F$30:$F$140,"4.2"))</f>
        <v>0</v>
      </c>
      <c r="K68" s="163">
        <f>IF(A68="",0,SUMIFS('Oprávnené výdavky'!$U$30:$U$140,'Oprávnené výdavky'!$D$30:$D$140,A68,'Oprávnené výdavky'!$E$30:$E$140,"ostatné regióny",'Oprávnené výdavky'!$G$30:$G$140,"výstup na prílohe I. ZFEU ostatné regióny (Bratislavský kraj)",'Oprávnené výdavky'!$F$30:$F$140,"4.2"))</f>
        <v>0</v>
      </c>
      <c r="L68" s="163">
        <f>IF(A68="",0,SUMIFS('Oprávnené výdavky'!$U$30:$U$140,'Oprávnené výdavky'!$D$30:$D$140,A68,'Oprávnené výdavky'!$E$30:$E$140,"menej rozvinuté regióny",'Oprávnené výdavky'!$G$30:$G$140,"výstup mimo prílohy I. ZFEU - PO, KE, BB, ZA kraj",'Oprávnené výdavky'!$F$30:$F$140,"4.2"))</f>
        <v>0</v>
      </c>
      <c r="M68" s="163">
        <f>IF(A68="",0,SUMIFS('Oprávnené výdavky'!$U$30:$U$140,'Oprávnené výdavky'!$D$30:$D$140,A68,'Oprávnené výdavky'!$E$30:$E$140,"menej rozvinuté regióny",'Oprávnené výdavky'!$G$30:$G$140,"výstup mimo prílohy I. ZFEU - TN, NR, TT kraj",'Oprávnené výdavky'!$F$30:$F$140,"4.2"))</f>
        <v>0</v>
      </c>
      <c r="N68" s="166">
        <f>IF(A68="",0,SUMIFS('Oprávnené výdavky'!$U$30:$U$140,'Oprávnené výdavky'!$D$30:$D$140,A68,'Oprávnené výdavky'!$E$30:$E$140,"ostatné regióny",'Oprávnené výdavky'!$G$30:$G$140,"výstup mimo prílohy I. ZFEU - Bratislavský kraj",'Oprávnené výdavky'!$F$30:$F$140,"4.2"))</f>
        <v>0</v>
      </c>
      <c r="O68" s="70"/>
      <c r="P68" s="64"/>
      <c r="Q68" s="64"/>
      <c r="R68" s="64"/>
      <c r="S68" s="120"/>
      <c r="T68" s="66" t="str">
        <f t="shared" si="7"/>
        <v/>
      </c>
      <c r="U68" s="59" t="str">
        <f t="shared" si="8"/>
        <v/>
      </c>
      <c r="V68" s="59" t="str">
        <f t="shared" si="9"/>
        <v/>
      </c>
      <c r="W68" s="59" t="str">
        <f t="shared" si="10"/>
        <v/>
      </c>
      <c r="X68" s="67" t="str">
        <f t="shared" si="11"/>
        <v/>
      </c>
      <c r="Y68" s="71" t="str">
        <f t="shared" si="12"/>
        <v/>
      </c>
      <c r="Z68" s="60" t="str">
        <f t="shared" si="13"/>
        <v/>
      </c>
      <c r="AA68" s="60" t="str">
        <f t="shared" si="14"/>
        <v/>
      </c>
      <c r="AB68" s="60" t="str">
        <f t="shared" si="15"/>
        <v/>
      </c>
      <c r="AC68" s="118" t="str">
        <f t="shared" si="16"/>
        <v/>
      </c>
      <c r="AD68" s="167">
        <f>IF(A68="",0,SUMIFS('Oprávnené výdavky'!$U$30:$U$140,'Oprávnené výdavky'!$D$30:$D$140,A68,'Oprávnené výdavky'!$F$30:$F$140,"16.4",'Oprávnené výdavky'!$E$30:$E$140,"menej rozvinuté regióny",'Oprávnené výdavky'!$G$30:$G$140,"výstup na prílohe I. ZFEU menej rozvinuté regióny"))</f>
        <v>0</v>
      </c>
      <c r="AE68" s="162">
        <f>IF(A68="",0,SUMIFS('Oprávnené výdavky'!$U$30:$U$140,'Oprávnené výdavky'!$D$30:$D$140,A68,'Oprávnené výdavky'!$F$30:$F$140,"16.4",'Oprávnené výdavky'!$E$30:$E$140,"ostatné regióny",'Oprávnené výdavky'!$G$30:$G$140,"výstup na prílohe I. ZFEU ostatné regióny (Bratislavský kraj)"))</f>
        <v>0</v>
      </c>
      <c r="AF68" s="162">
        <f>IF(A68="",0,SUMIFS('Oprávnené výdavky'!$U$30:$U$140,'Oprávnené výdavky'!$D$30:$D$140,A68,'Oprávnené výdavky'!$F$30:$F$140,"16.4",'Oprávnené výdavky'!$E$30:$E$140,"menej rozvinuté regióny",'Oprávnené výdavky'!$G$30:$G$140,"výstup mimo prílohy I. ZFEU - TN, NR, TT kraj"))+SUMIFS('Oprávnené výdavky'!$U$30:$U$140,'Oprávnené výdavky'!$D$30:$D$140,A68,'Oprávnené výdavky'!$F$30:$F$140,"16.4",'Oprávnené výdavky'!$E$30:$E$140,"menej rozvinuté regióny",'Oprávnené výdavky'!$G$30:$G$140,"výstup mimo prílohy I. ZFEU - PO, KE, BB, ZA kraj")</f>
        <v>0</v>
      </c>
      <c r="AG68" s="168">
        <f>IF(A68="",0,SUMIFS('Oprávnené výdavky'!$U$30:$U$140,'Oprávnené výdavky'!$D$30:$D$140,A68,'Oprávnené výdavky'!$F$30:$F$140,"16.4",'Oprávnené výdavky'!$E$30:$E$140,"ostatné regióny",'Oprávnené výdavky'!$G$30:$G$140,"výstup mimo prílohy I. ZFEU - Bratislavský kraj"))</f>
        <v>0</v>
      </c>
      <c r="AH68" s="222"/>
      <c r="AI68" s="164"/>
      <c r="AJ68" s="164"/>
      <c r="AK68" s="174"/>
      <c r="AL68" s="210" t="str">
        <f t="shared" si="17"/>
        <v/>
      </c>
      <c r="AM68" s="162" t="str">
        <f t="shared" si="18"/>
        <v/>
      </c>
      <c r="AN68" s="162" t="str">
        <f t="shared" si="19"/>
        <v/>
      </c>
      <c r="AO68" s="230" t="str">
        <f t="shared" si="20"/>
        <v/>
      </c>
      <c r="AP68" s="180" t="str">
        <f t="shared" si="21"/>
        <v/>
      </c>
      <c r="AQ68" s="53" t="str">
        <f t="shared" si="22"/>
        <v/>
      </c>
      <c r="AR68" s="53" t="str">
        <f t="shared" si="23"/>
        <v/>
      </c>
      <c r="AS68" s="238" t="str">
        <f t="shared" si="24"/>
        <v/>
      </c>
      <c r="AT68" s="232">
        <f t="shared" si="25"/>
        <v>0</v>
      </c>
      <c r="AV68" s="157" t="str">
        <f t="shared" si="26"/>
        <v/>
      </c>
      <c r="AW68" s="157" t="str">
        <f t="shared" si="27"/>
        <v/>
      </c>
      <c r="AX68" s="157" t="str">
        <f t="shared" si="28"/>
        <v/>
      </c>
      <c r="AY68" s="157" t="str">
        <f t="shared" si="29"/>
        <v/>
      </c>
      <c r="AZ68" s="157" t="str">
        <f t="shared" si="30"/>
        <v/>
      </c>
      <c r="BA68" s="157" t="str">
        <f t="shared" si="31"/>
        <v/>
      </c>
      <c r="BB68" s="157" t="str">
        <f t="shared" si="32"/>
        <v/>
      </c>
      <c r="BC68" s="157" t="str">
        <f t="shared" si="33"/>
        <v/>
      </c>
      <c r="BD68" s="157" t="str">
        <f t="shared" si="34"/>
        <v/>
      </c>
      <c r="BE68" s="157" t="str">
        <f t="shared" si="35"/>
        <v/>
      </c>
      <c r="BF68" s="157"/>
      <c r="BI68" s="117">
        <f t="shared" si="36"/>
        <v>0</v>
      </c>
      <c r="BJ68" s="117">
        <f t="shared" si="37"/>
        <v>0</v>
      </c>
      <c r="BK68" s="117">
        <f t="shared" si="38"/>
        <v>0</v>
      </c>
      <c r="BL68" s="117">
        <f t="shared" si="39"/>
        <v>0</v>
      </c>
      <c r="BM68" s="117">
        <f t="shared" si="40"/>
        <v>0</v>
      </c>
      <c r="BN68" s="117">
        <f t="shared" si="41"/>
        <v>0</v>
      </c>
      <c r="BO68" s="117">
        <f t="shared" si="42"/>
        <v>0</v>
      </c>
      <c r="BP68" s="117">
        <f t="shared" si="43"/>
        <v>0</v>
      </c>
      <c r="BQ68" s="117">
        <f t="shared" si="44"/>
        <v>0</v>
      </c>
      <c r="BR68" s="117">
        <f t="shared" si="45"/>
        <v>0</v>
      </c>
      <c r="BS68" s="117">
        <f t="shared" si="46"/>
        <v>0</v>
      </c>
      <c r="BT68" s="117">
        <f t="shared" si="47"/>
        <v>0</v>
      </c>
      <c r="BU68" s="117">
        <f t="shared" si="48"/>
        <v>0</v>
      </c>
      <c r="BV68" s="117">
        <f t="shared" si="49"/>
        <v>0</v>
      </c>
      <c r="BW68" s="203">
        <f t="shared" si="50"/>
        <v>0</v>
      </c>
      <c r="BX68" s="203">
        <f t="shared" si="51"/>
        <v>0</v>
      </c>
      <c r="BY68" s="203">
        <f t="shared" si="52"/>
        <v>0</v>
      </c>
      <c r="BZ68" s="203">
        <f t="shared" si="53"/>
        <v>0</v>
      </c>
      <c r="CA68" s="203">
        <f t="shared" si="54"/>
        <v>0</v>
      </c>
      <c r="CB68" s="203">
        <f t="shared" si="55"/>
        <v>0</v>
      </c>
      <c r="CC68" s="203">
        <f t="shared" si="56"/>
        <v>0</v>
      </c>
      <c r="CD68" s="203">
        <f t="shared" si="57"/>
        <v>0</v>
      </c>
      <c r="CE68" s="1" t="str">
        <f t="shared" si="58"/>
        <v/>
      </c>
      <c r="CF68" s="272">
        <f t="shared" si="59"/>
        <v>0</v>
      </c>
    </row>
    <row r="69" spans="1:84" ht="15" customHeight="1" x14ac:dyDescent="0.2">
      <c r="A69" s="220" t="str">
        <f>IF('zoznam partnerov'!C69&lt;&gt;"",TRANSPOSE('zoznam partnerov'!C69),"")</f>
        <v/>
      </c>
      <c r="B69" s="170">
        <f>IF(A69="",0,SUMIFS('Oprávnené výdavky'!$U$30:$U$140,'Oprávnené výdavky'!$D$30:$D$140,A69,'Oprávnené výdavky'!$F$30:$F$140,"4.1",'Oprávnené výdavky'!$E$30:$E$140,"menej rozvinuté regióny"))</f>
        <v>0</v>
      </c>
      <c r="C69" s="170">
        <f>IF(A69="",0,SUMIFS('Oprávnené výdavky'!$U$30:$U$140,'Oprávnené výdavky'!$D$30:$D$140,A69,'Oprávnené výdavky'!$F$30:$F$140,"4.1",'Oprávnené výdavky'!$E$30:$E$140,"ostatné regióny"))</f>
        <v>0</v>
      </c>
      <c r="D69" s="115"/>
      <c r="E69" s="115"/>
      <c r="F69" s="108" t="str">
        <f t="shared" si="3"/>
        <v/>
      </c>
      <c r="G69" s="108" t="str">
        <f t="shared" si="4"/>
        <v/>
      </c>
      <c r="H69" s="116" t="str">
        <f t="shared" si="5"/>
        <v/>
      </c>
      <c r="I69" s="116" t="str">
        <f t="shared" si="6"/>
        <v/>
      </c>
      <c r="J69" s="165">
        <f>IF(A69="",0,SUMIFS('Oprávnené výdavky'!$U$30:$U$140,'Oprávnené výdavky'!$D$30:$D$140,A69,'Oprávnené výdavky'!$E$30:$E$140,"menej rozvinuté regióny",'Oprávnené výdavky'!$G$30:$G$140,"výstup na prílohe I. ZFEU menej rozvinuté regióny",'Oprávnené výdavky'!$F$30:$F$140,"4.2"))</f>
        <v>0</v>
      </c>
      <c r="K69" s="163">
        <f>IF(A69="",0,SUMIFS('Oprávnené výdavky'!$U$30:$U$140,'Oprávnené výdavky'!$D$30:$D$140,A69,'Oprávnené výdavky'!$E$30:$E$140,"ostatné regióny",'Oprávnené výdavky'!$G$30:$G$140,"výstup na prílohe I. ZFEU ostatné regióny (Bratislavský kraj)",'Oprávnené výdavky'!$F$30:$F$140,"4.2"))</f>
        <v>0</v>
      </c>
      <c r="L69" s="163">
        <f>IF(A69="",0,SUMIFS('Oprávnené výdavky'!$U$30:$U$140,'Oprávnené výdavky'!$D$30:$D$140,A69,'Oprávnené výdavky'!$E$30:$E$140,"menej rozvinuté regióny",'Oprávnené výdavky'!$G$30:$G$140,"výstup mimo prílohy I. ZFEU - PO, KE, BB, ZA kraj",'Oprávnené výdavky'!$F$30:$F$140,"4.2"))</f>
        <v>0</v>
      </c>
      <c r="M69" s="163">
        <f>IF(A69="",0,SUMIFS('Oprávnené výdavky'!$U$30:$U$140,'Oprávnené výdavky'!$D$30:$D$140,A69,'Oprávnené výdavky'!$E$30:$E$140,"menej rozvinuté regióny",'Oprávnené výdavky'!$G$30:$G$140,"výstup mimo prílohy I. ZFEU - TN, NR, TT kraj",'Oprávnené výdavky'!$F$30:$F$140,"4.2"))</f>
        <v>0</v>
      </c>
      <c r="N69" s="166">
        <f>IF(A69="",0,SUMIFS('Oprávnené výdavky'!$U$30:$U$140,'Oprávnené výdavky'!$D$30:$D$140,A69,'Oprávnené výdavky'!$E$30:$E$140,"ostatné regióny",'Oprávnené výdavky'!$G$30:$G$140,"výstup mimo prílohy I. ZFEU - Bratislavský kraj",'Oprávnené výdavky'!$F$30:$F$140,"4.2"))</f>
        <v>0</v>
      </c>
      <c r="O69" s="70"/>
      <c r="P69" s="64"/>
      <c r="Q69" s="64"/>
      <c r="R69" s="64"/>
      <c r="S69" s="120"/>
      <c r="T69" s="68" t="str">
        <f t="shared" si="7"/>
        <v/>
      </c>
      <c r="U69" s="52" t="str">
        <f t="shared" si="8"/>
        <v/>
      </c>
      <c r="V69" s="52" t="str">
        <f t="shared" si="9"/>
        <v/>
      </c>
      <c r="W69" s="52" t="str">
        <f t="shared" si="10"/>
        <v/>
      </c>
      <c r="X69" s="69" t="str">
        <f t="shared" si="11"/>
        <v/>
      </c>
      <c r="Y69" s="71" t="str">
        <f t="shared" si="12"/>
        <v/>
      </c>
      <c r="Z69" s="60" t="str">
        <f t="shared" si="13"/>
        <v/>
      </c>
      <c r="AA69" s="60" t="str">
        <f t="shared" si="14"/>
        <v/>
      </c>
      <c r="AB69" s="60" t="str">
        <f t="shared" si="15"/>
        <v/>
      </c>
      <c r="AC69" s="118" t="str">
        <f t="shared" si="16"/>
        <v/>
      </c>
      <c r="AD69" s="167">
        <f>IF(A69="",0,SUMIFS('Oprávnené výdavky'!$U$30:$U$140,'Oprávnené výdavky'!$D$30:$D$140,A69,'Oprávnené výdavky'!$F$30:$F$140,"16.4",'Oprávnené výdavky'!$E$30:$E$140,"menej rozvinuté regióny",'Oprávnené výdavky'!$G$30:$G$140,"výstup na prílohe I. ZFEU menej rozvinuté regióny"))</f>
        <v>0</v>
      </c>
      <c r="AE69" s="162">
        <f>IF(A69="",0,SUMIFS('Oprávnené výdavky'!$U$30:$U$140,'Oprávnené výdavky'!$D$30:$D$140,A69,'Oprávnené výdavky'!$F$30:$F$140,"16.4",'Oprávnené výdavky'!$E$30:$E$140,"ostatné regióny",'Oprávnené výdavky'!$G$30:$G$140,"výstup na prílohe I. ZFEU ostatné regióny (Bratislavský kraj)"))</f>
        <v>0</v>
      </c>
      <c r="AF69" s="162">
        <f>IF(A69="",0,SUMIFS('Oprávnené výdavky'!$U$30:$U$140,'Oprávnené výdavky'!$D$30:$D$140,A69,'Oprávnené výdavky'!$F$30:$F$140,"16.4",'Oprávnené výdavky'!$E$30:$E$140,"menej rozvinuté regióny",'Oprávnené výdavky'!$G$30:$G$140,"výstup mimo prílohy I. ZFEU - TN, NR, TT kraj"))+SUMIFS('Oprávnené výdavky'!$U$30:$U$140,'Oprávnené výdavky'!$D$30:$D$140,A69,'Oprávnené výdavky'!$F$30:$F$140,"16.4",'Oprávnené výdavky'!$E$30:$E$140,"menej rozvinuté regióny",'Oprávnené výdavky'!$G$30:$G$140,"výstup mimo prílohy I. ZFEU - PO, KE, BB, ZA kraj")</f>
        <v>0</v>
      </c>
      <c r="AG69" s="168">
        <f>IF(A69="",0,SUMIFS('Oprávnené výdavky'!$U$30:$U$140,'Oprávnené výdavky'!$D$30:$D$140,A69,'Oprávnené výdavky'!$F$30:$F$140,"16.4",'Oprávnené výdavky'!$E$30:$E$140,"ostatné regióny",'Oprávnené výdavky'!$G$30:$G$140,"výstup mimo prílohy I. ZFEU - Bratislavský kraj"))</f>
        <v>0</v>
      </c>
      <c r="AH69" s="222"/>
      <c r="AI69" s="164"/>
      <c r="AJ69" s="164"/>
      <c r="AK69" s="174"/>
      <c r="AL69" s="210" t="str">
        <f t="shared" si="17"/>
        <v/>
      </c>
      <c r="AM69" s="162" t="str">
        <f t="shared" si="18"/>
        <v/>
      </c>
      <c r="AN69" s="162" t="str">
        <f t="shared" si="19"/>
        <v/>
      </c>
      <c r="AO69" s="230" t="str">
        <f t="shared" si="20"/>
        <v/>
      </c>
      <c r="AP69" s="180" t="str">
        <f t="shared" si="21"/>
        <v/>
      </c>
      <c r="AQ69" s="53" t="str">
        <f t="shared" si="22"/>
        <v/>
      </c>
      <c r="AR69" s="53" t="str">
        <f t="shared" si="23"/>
        <v/>
      </c>
      <c r="AS69" s="238" t="str">
        <f t="shared" si="24"/>
        <v/>
      </c>
      <c r="AT69" s="232">
        <f t="shared" si="25"/>
        <v>0</v>
      </c>
      <c r="AV69" s="157" t="str">
        <f t="shared" si="26"/>
        <v/>
      </c>
      <c r="AW69" s="157" t="str">
        <f t="shared" si="27"/>
        <v/>
      </c>
      <c r="AX69" s="157" t="str">
        <f t="shared" si="28"/>
        <v/>
      </c>
      <c r="AY69" s="157" t="str">
        <f t="shared" si="29"/>
        <v/>
      </c>
      <c r="AZ69" s="157" t="str">
        <f t="shared" si="30"/>
        <v/>
      </c>
      <c r="BA69" s="157" t="str">
        <f t="shared" si="31"/>
        <v/>
      </c>
      <c r="BB69" s="157" t="str">
        <f t="shared" si="32"/>
        <v/>
      </c>
      <c r="BC69" s="157" t="str">
        <f t="shared" si="33"/>
        <v/>
      </c>
      <c r="BD69" s="157" t="str">
        <f t="shared" si="34"/>
        <v/>
      </c>
      <c r="BE69" s="157" t="str">
        <f t="shared" si="35"/>
        <v/>
      </c>
      <c r="BF69" s="157"/>
      <c r="BI69" s="117">
        <f t="shared" si="36"/>
        <v>0</v>
      </c>
      <c r="BJ69" s="117">
        <f t="shared" si="37"/>
        <v>0</v>
      </c>
      <c r="BK69" s="117">
        <f t="shared" si="38"/>
        <v>0</v>
      </c>
      <c r="BL69" s="117">
        <f t="shared" si="39"/>
        <v>0</v>
      </c>
      <c r="BM69" s="117">
        <f t="shared" si="40"/>
        <v>0</v>
      </c>
      <c r="BN69" s="117">
        <f t="shared" si="41"/>
        <v>0</v>
      </c>
      <c r="BO69" s="117">
        <f t="shared" si="42"/>
        <v>0</v>
      </c>
      <c r="BP69" s="117">
        <f t="shared" si="43"/>
        <v>0</v>
      </c>
      <c r="BQ69" s="117">
        <f t="shared" si="44"/>
        <v>0</v>
      </c>
      <c r="BR69" s="117">
        <f t="shared" si="45"/>
        <v>0</v>
      </c>
      <c r="BS69" s="117">
        <f t="shared" si="46"/>
        <v>0</v>
      </c>
      <c r="BT69" s="117">
        <f t="shared" si="47"/>
        <v>0</v>
      </c>
      <c r="BU69" s="117">
        <f t="shared" si="48"/>
        <v>0</v>
      </c>
      <c r="BV69" s="117">
        <f t="shared" si="49"/>
        <v>0</v>
      </c>
      <c r="BW69" s="203">
        <f t="shared" si="50"/>
        <v>0</v>
      </c>
      <c r="BX69" s="203">
        <f t="shared" si="51"/>
        <v>0</v>
      </c>
      <c r="BY69" s="203">
        <f t="shared" si="52"/>
        <v>0</v>
      </c>
      <c r="BZ69" s="203">
        <f t="shared" si="53"/>
        <v>0</v>
      </c>
      <c r="CA69" s="203">
        <f t="shared" si="54"/>
        <v>0</v>
      </c>
      <c r="CB69" s="203">
        <f t="shared" si="55"/>
        <v>0</v>
      </c>
      <c r="CC69" s="203">
        <f t="shared" si="56"/>
        <v>0</v>
      </c>
      <c r="CD69" s="203">
        <f t="shared" si="57"/>
        <v>0</v>
      </c>
      <c r="CE69" s="1" t="str">
        <f t="shared" si="58"/>
        <v/>
      </c>
      <c r="CF69" s="272">
        <f t="shared" si="59"/>
        <v>0</v>
      </c>
    </row>
    <row r="70" spans="1:84" ht="15" customHeight="1" x14ac:dyDescent="0.2">
      <c r="A70" s="220" t="str">
        <f>IF('zoznam partnerov'!C70&lt;&gt;"",TRANSPOSE('zoznam partnerov'!C70),"")</f>
        <v/>
      </c>
      <c r="B70" s="170">
        <f>IF(A70="",0,SUMIFS('Oprávnené výdavky'!$U$30:$U$140,'Oprávnené výdavky'!$D$30:$D$140,A70,'Oprávnené výdavky'!$F$30:$F$140,"4.1",'Oprávnené výdavky'!$E$30:$E$140,"menej rozvinuté regióny"))</f>
        <v>0</v>
      </c>
      <c r="C70" s="170">
        <f>IF(A70="",0,SUMIFS('Oprávnené výdavky'!$U$30:$U$140,'Oprávnené výdavky'!$D$30:$D$140,A70,'Oprávnené výdavky'!$F$30:$F$140,"4.1",'Oprávnené výdavky'!$E$30:$E$140,"ostatné regióny"))</f>
        <v>0</v>
      </c>
      <c r="D70" s="115"/>
      <c r="E70" s="115"/>
      <c r="F70" s="108" t="str">
        <f t="shared" si="3"/>
        <v/>
      </c>
      <c r="G70" s="108" t="str">
        <f t="shared" si="4"/>
        <v/>
      </c>
      <c r="H70" s="116" t="str">
        <f t="shared" si="5"/>
        <v/>
      </c>
      <c r="I70" s="116" t="str">
        <f t="shared" si="6"/>
        <v/>
      </c>
      <c r="J70" s="165">
        <f>IF(A70="",0,SUMIFS('Oprávnené výdavky'!$U$30:$U$140,'Oprávnené výdavky'!$D$30:$D$140,A70,'Oprávnené výdavky'!$E$30:$E$140,"menej rozvinuté regióny",'Oprávnené výdavky'!$G$30:$G$140,"výstup na prílohe I. ZFEU menej rozvinuté regióny",'Oprávnené výdavky'!$F$30:$F$140,"4.2"))</f>
        <v>0</v>
      </c>
      <c r="K70" s="163">
        <f>IF(A70="",0,SUMIFS('Oprávnené výdavky'!$U$30:$U$140,'Oprávnené výdavky'!$D$30:$D$140,A70,'Oprávnené výdavky'!$E$30:$E$140,"ostatné regióny",'Oprávnené výdavky'!$G$30:$G$140,"výstup na prílohe I. ZFEU ostatné regióny (Bratislavský kraj)",'Oprávnené výdavky'!$F$30:$F$140,"4.2"))</f>
        <v>0</v>
      </c>
      <c r="L70" s="163">
        <f>IF(A70="",0,SUMIFS('Oprávnené výdavky'!$U$30:$U$140,'Oprávnené výdavky'!$D$30:$D$140,A70,'Oprávnené výdavky'!$E$30:$E$140,"menej rozvinuté regióny",'Oprávnené výdavky'!$G$30:$G$140,"výstup mimo prílohy I. ZFEU - PO, KE, BB, ZA kraj",'Oprávnené výdavky'!$F$30:$F$140,"4.2"))</f>
        <v>0</v>
      </c>
      <c r="M70" s="163">
        <f>IF(A70="",0,SUMIFS('Oprávnené výdavky'!$U$30:$U$140,'Oprávnené výdavky'!$D$30:$D$140,A70,'Oprávnené výdavky'!$E$30:$E$140,"menej rozvinuté regióny",'Oprávnené výdavky'!$G$30:$G$140,"výstup mimo prílohy I. ZFEU - TN, NR, TT kraj",'Oprávnené výdavky'!$F$30:$F$140,"4.2"))</f>
        <v>0</v>
      </c>
      <c r="N70" s="166">
        <f>IF(A70="",0,SUMIFS('Oprávnené výdavky'!$U$30:$U$140,'Oprávnené výdavky'!$D$30:$D$140,A70,'Oprávnené výdavky'!$E$30:$E$140,"ostatné regióny",'Oprávnené výdavky'!$G$30:$G$140,"výstup mimo prílohy I. ZFEU - Bratislavský kraj",'Oprávnené výdavky'!$F$30:$F$140,"4.2"))</f>
        <v>0</v>
      </c>
      <c r="O70" s="70"/>
      <c r="P70" s="64"/>
      <c r="Q70" s="64"/>
      <c r="R70" s="64"/>
      <c r="S70" s="120"/>
      <c r="T70" s="68" t="str">
        <f t="shared" si="7"/>
        <v/>
      </c>
      <c r="U70" s="52" t="str">
        <f t="shared" si="8"/>
        <v/>
      </c>
      <c r="V70" s="52" t="str">
        <f t="shared" si="9"/>
        <v/>
      </c>
      <c r="W70" s="52" t="str">
        <f t="shared" si="10"/>
        <v/>
      </c>
      <c r="X70" s="69" t="str">
        <f t="shared" si="11"/>
        <v/>
      </c>
      <c r="Y70" s="71" t="str">
        <f t="shared" si="12"/>
        <v/>
      </c>
      <c r="Z70" s="60" t="str">
        <f t="shared" si="13"/>
        <v/>
      </c>
      <c r="AA70" s="60" t="str">
        <f t="shared" si="14"/>
        <v/>
      </c>
      <c r="AB70" s="60" t="str">
        <f t="shared" si="15"/>
        <v/>
      </c>
      <c r="AC70" s="118" t="str">
        <f t="shared" si="16"/>
        <v/>
      </c>
      <c r="AD70" s="167">
        <f>IF(A70="",0,SUMIFS('Oprávnené výdavky'!$U$30:$U$140,'Oprávnené výdavky'!$D$30:$D$140,A70,'Oprávnené výdavky'!$F$30:$F$140,"16.4",'Oprávnené výdavky'!$E$30:$E$140,"menej rozvinuté regióny",'Oprávnené výdavky'!$G$30:$G$140,"výstup na prílohe I. ZFEU menej rozvinuté regióny"))</f>
        <v>0</v>
      </c>
      <c r="AE70" s="162">
        <f>IF(A70="",0,SUMIFS('Oprávnené výdavky'!$U$30:$U$140,'Oprávnené výdavky'!$D$30:$D$140,A70,'Oprávnené výdavky'!$F$30:$F$140,"16.4",'Oprávnené výdavky'!$E$30:$E$140,"ostatné regióny",'Oprávnené výdavky'!$G$30:$G$140,"výstup na prílohe I. ZFEU ostatné regióny (Bratislavský kraj)"))</f>
        <v>0</v>
      </c>
      <c r="AF70" s="162">
        <f>IF(A70="",0,SUMIFS('Oprávnené výdavky'!$U$30:$U$140,'Oprávnené výdavky'!$D$30:$D$140,A70,'Oprávnené výdavky'!$F$30:$F$140,"16.4",'Oprávnené výdavky'!$E$30:$E$140,"menej rozvinuté regióny",'Oprávnené výdavky'!$G$30:$G$140,"výstup mimo prílohy I. ZFEU - TN, NR, TT kraj"))+SUMIFS('Oprávnené výdavky'!$U$30:$U$140,'Oprávnené výdavky'!$D$30:$D$140,A70,'Oprávnené výdavky'!$F$30:$F$140,"16.4",'Oprávnené výdavky'!$E$30:$E$140,"menej rozvinuté regióny",'Oprávnené výdavky'!$G$30:$G$140,"výstup mimo prílohy I. ZFEU - PO, KE, BB, ZA kraj")</f>
        <v>0</v>
      </c>
      <c r="AG70" s="168">
        <f>IF(A70="",0,SUMIFS('Oprávnené výdavky'!$U$30:$U$140,'Oprávnené výdavky'!$D$30:$D$140,A70,'Oprávnené výdavky'!$F$30:$F$140,"16.4",'Oprávnené výdavky'!$E$30:$E$140,"ostatné regióny",'Oprávnené výdavky'!$G$30:$G$140,"výstup mimo prílohy I. ZFEU - Bratislavský kraj"))</f>
        <v>0</v>
      </c>
      <c r="AH70" s="222"/>
      <c r="AI70" s="164"/>
      <c r="AJ70" s="164"/>
      <c r="AK70" s="174"/>
      <c r="AL70" s="210" t="str">
        <f t="shared" si="17"/>
        <v/>
      </c>
      <c r="AM70" s="162" t="str">
        <f t="shared" si="18"/>
        <v/>
      </c>
      <c r="AN70" s="162" t="str">
        <f t="shared" si="19"/>
        <v/>
      </c>
      <c r="AO70" s="230" t="str">
        <f t="shared" si="20"/>
        <v/>
      </c>
      <c r="AP70" s="180" t="str">
        <f t="shared" si="21"/>
        <v/>
      </c>
      <c r="AQ70" s="53" t="str">
        <f t="shared" si="22"/>
        <v/>
      </c>
      <c r="AR70" s="53" t="str">
        <f t="shared" si="23"/>
        <v/>
      </c>
      <c r="AS70" s="238" t="str">
        <f t="shared" si="24"/>
        <v/>
      </c>
      <c r="AT70" s="232">
        <f t="shared" si="25"/>
        <v>0</v>
      </c>
      <c r="AV70" s="157" t="str">
        <f t="shared" si="26"/>
        <v/>
      </c>
      <c r="AW70" s="157" t="str">
        <f t="shared" si="27"/>
        <v/>
      </c>
      <c r="AX70" s="157" t="str">
        <f t="shared" si="28"/>
        <v/>
      </c>
      <c r="AY70" s="157" t="str">
        <f t="shared" si="29"/>
        <v/>
      </c>
      <c r="AZ70" s="157" t="str">
        <f t="shared" si="30"/>
        <v/>
      </c>
      <c r="BA70" s="157" t="str">
        <f t="shared" si="31"/>
        <v/>
      </c>
      <c r="BB70" s="157" t="str">
        <f t="shared" si="32"/>
        <v/>
      </c>
      <c r="BC70" s="157" t="str">
        <f t="shared" si="33"/>
        <v/>
      </c>
      <c r="BD70" s="157" t="str">
        <f t="shared" si="34"/>
        <v/>
      </c>
      <c r="BE70" s="157" t="str">
        <f t="shared" si="35"/>
        <v/>
      </c>
      <c r="BF70" s="157"/>
      <c r="BI70" s="117">
        <f t="shared" si="36"/>
        <v>0</v>
      </c>
      <c r="BJ70" s="117">
        <f t="shared" si="37"/>
        <v>0</v>
      </c>
      <c r="BK70" s="117">
        <f t="shared" si="38"/>
        <v>0</v>
      </c>
      <c r="BL70" s="117">
        <f t="shared" si="39"/>
        <v>0</v>
      </c>
      <c r="BM70" s="117">
        <f t="shared" si="40"/>
        <v>0</v>
      </c>
      <c r="BN70" s="117">
        <f t="shared" si="41"/>
        <v>0</v>
      </c>
      <c r="BO70" s="117">
        <f t="shared" si="42"/>
        <v>0</v>
      </c>
      <c r="BP70" s="117">
        <f t="shared" si="43"/>
        <v>0</v>
      </c>
      <c r="BQ70" s="117">
        <f t="shared" si="44"/>
        <v>0</v>
      </c>
      <c r="BR70" s="117">
        <f t="shared" si="45"/>
        <v>0</v>
      </c>
      <c r="BS70" s="117">
        <f t="shared" si="46"/>
        <v>0</v>
      </c>
      <c r="BT70" s="117">
        <f t="shared" si="47"/>
        <v>0</v>
      </c>
      <c r="BU70" s="117">
        <f t="shared" si="48"/>
        <v>0</v>
      </c>
      <c r="BV70" s="117">
        <f t="shared" si="49"/>
        <v>0</v>
      </c>
      <c r="BW70" s="203">
        <f t="shared" si="50"/>
        <v>0</v>
      </c>
      <c r="BX70" s="203">
        <f t="shared" si="51"/>
        <v>0</v>
      </c>
      <c r="BY70" s="203">
        <f t="shared" si="52"/>
        <v>0</v>
      </c>
      <c r="BZ70" s="203">
        <f t="shared" si="53"/>
        <v>0</v>
      </c>
      <c r="CA70" s="203">
        <f t="shared" si="54"/>
        <v>0</v>
      </c>
      <c r="CB70" s="203">
        <f t="shared" si="55"/>
        <v>0</v>
      </c>
      <c r="CC70" s="203">
        <f t="shared" si="56"/>
        <v>0</v>
      </c>
      <c r="CD70" s="203">
        <f t="shared" si="57"/>
        <v>0</v>
      </c>
      <c r="CE70" s="1" t="str">
        <f t="shared" si="58"/>
        <v/>
      </c>
      <c r="CF70" s="272">
        <f t="shared" si="59"/>
        <v>0</v>
      </c>
    </row>
    <row r="71" spans="1:84" ht="15" customHeight="1" x14ac:dyDescent="0.2">
      <c r="A71" s="220" t="str">
        <f>IF('zoznam partnerov'!C71&lt;&gt;"",TRANSPOSE('zoznam partnerov'!C71),"")</f>
        <v/>
      </c>
      <c r="B71" s="170">
        <f>IF(A71="",0,SUMIFS('Oprávnené výdavky'!$U$30:$U$140,'Oprávnené výdavky'!$D$30:$D$140,A71,'Oprávnené výdavky'!$F$30:$F$140,"4.1",'Oprávnené výdavky'!$E$30:$E$140,"menej rozvinuté regióny"))</f>
        <v>0</v>
      </c>
      <c r="C71" s="170">
        <f>IF(A71="",0,SUMIFS('Oprávnené výdavky'!$U$30:$U$140,'Oprávnené výdavky'!$D$30:$D$140,A71,'Oprávnené výdavky'!$F$30:$F$140,"4.1",'Oprávnené výdavky'!$E$30:$E$140,"ostatné regióny"))</f>
        <v>0</v>
      </c>
      <c r="D71" s="115"/>
      <c r="E71" s="115"/>
      <c r="F71" s="108" t="str">
        <f t="shared" si="3"/>
        <v/>
      </c>
      <c r="G71" s="108" t="str">
        <f t="shared" si="4"/>
        <v/>
      </c>
      <c r="H71" s="116" t="str">
        <f t="shared" si="5"/>
        <v/>
      </c>
      <c r="I71" s="116" t="str">
        <f t="shared" si="6"/>
        <v/>
      </c>
      <c r="J71" s="165">
        <f>IF(A71="",0,SUMIFS('Oprávnené výdavky'!$U$30:$U$140,'Oprávnené výdavky'!$D$30:$D$140,A71,'Oprávnené výdavky'!$E$30:$E$140,"menej rozvinuté regióny",'Oprávnené výdavky'!$G$30:$G$140,"výstup na prílohe I. ZFEU menej rozvinuté regióny",'Oprávnené výdavky'!$F$30:$F$140,"4.2"))</f>
        <v>0</v>
      </c>
      <c r="K71" s="163">
        <f>IF(A71="",0,SUMIFS('Oprávnené výdavky'!$U$30:$U$140,'Oprávnené výdavky'!$D$30:$D$140,A71,'Oprávnené výdavky'!$E$30:$E$140,"ostatné regióny",'Oprávnené výdavky'!$G$30:$G$140,"výstup na prílohe I. ZFEU ostatné regióny (Bratislavský kraj)",'Oprávnené výdavky'!$F$30:$F$140,"4.2"))</f>
        <v>0</v>
      </c>
      <c r="L71" s="163">
        <f>IF(A71="",0,SUMIFS('Oprávnené výdavky'!$U$30:$U$140,'Oprávnené výdavky'!$D$30:$D$140,A71,'Oprávnené výdavky'!$E$30:$E$140,"menej rozvinuté regióny",'Oprávnené výdavky'!$G$30:$G$140,"výstup mimo prílohy I. ZFEU - PO, KE, BB, ZA kraj",'Oprávnené výdavky'!$F$30:$F$140,"4.2"))</f>
        <v>0</v>
      </c>
      <c r="M71" s="163">
        <f>IF(A71="",0,SUMIFS('Oprávnené výdavky'!$U$30:$U$140,'Oprávnené výdavky'!$D$30:$D$140,A71,'Oprávnené výdavky'!$E$30:$E$140,"menej rozvinuté regióny",'Oprávnené výdavky'!$G$30:$G$140,"výstup mimo prílohy I. ZFEU - TN, NR, TT kraj",'Oprávnené výdavky'!$F$30:$F$140,"4.2"))</f>
        <v>0</v>
      </c>
      <c r="N71" s="166">
        <f>IF(A71="",0,SUMIFS('Oprávnené výdavky'!$U$30:$U$140,'Oprávnené výdavky'!$D$30:$D$140,A71,'Oprávnené výdavky'!$E$30:$E$140,"ostatné regióny",'Oprávnené výdavky'!$G$30:$G$140,"výstup mimo prílohy I. ZFEU - Bratislavský kraj",'Oprávnené výdavky'!$F$30:$F$140,"4.2"))</f>
        <v>0</v>
      </c>
      <c r="O71" s="70"/>
      <c r="P71" s="64"/>
      <c r="Q71" s="64"/>
      <c r="R71" s="64"/>
      <c r="S71" s="120"/>
      <c r="T71" s="68" t="str">
        <f t="shared" si="7"/>
        <v/>
      </c>
      <c r="U71" s="52" t="str">
        <f t="shared" si="8"/>
        <v/>
      </c>
      <c r="V71" s="52" t="str">
        <f t="shared" si="9"/>
        <v/>
      </c>
      <c r="W71" s="52" t="str">
        <f t="shared" si="10"/>
        <v/>
      </c>
      <c r="X71" s="69" t="str">
        <f t="shared" si="11"/>
        <v/>
      </c>
      <c r="Y71" s="71" t="str">
        <f t="shared" si="12"/>
        <v/>
      </c>
      <c r="Z71" s="60" t="str">
        <f t="shared" si="13"/>
        <v/>
      </c>
      <c r="AA71" s="60" t="str">
        <f t="shared" si="14"/>
        <v/>
      </c>
      <c r="AB71" s="60" t="str">
        <f t="shared" si="15"/>
        <v/>
      </c>
      <c r="AC71" s="118" t="str">
        <f t="shared" si="16"/>
        <v/>
      </c>
      <c r="AD71" s="167">
        <f>IF(A71="",0,SUMIFS('Oprávnené výdavky'!$U$30:$U$140,'Oprávnené výdavky'!$D$30:$D$140,A71,'Oprávnené výdavky'!$F$30:$F$140,"16.4",'Oprávnené výdavky'!$E$30:$E$140,"menej rozvinuté regióny",'Oprávnené výdavky'!$G$30:$G$140,"výstup na prílohe I. ZFEU menej rozvinuté regióny"))</f>
        <v>0</v>
      </c>
      <c r="AE71" s="162">
        <f>IF(A71="",0,SUMIFS('Oprávnené výdavky'!$U$30:$U$140,'Oprávnené výdavky'!$D$30:$D$140,A71,'Oprávnené výdavky'!$F$30:$F$140,"16.4",'Oprávnené výdavky'!$E$30:$E$140,"ostatné regióny",'Oprávnené výdavky'!$G$30:$G$140,"výstup na prílohe I. ZFEU ostatné regióny (Bratislavský kraj)"))</f>
        <v>0</v>
      </c>
      <c r="AF71" s="162">
        <f>IF(A71="",0,SUMIFS('Oprávnené výdavky'!$U$30:$U$140,'Oprávnené výdavky'!$D$30:$D$140,A71,'Oprávnené výdavky'!$F$30:$F$140,"16.4",'Oprávnené výdavky'!$E$30:$E$140,"menej rozvinuté regióny",'Oprávnené výdavky'!$G$30:$G$140,"výstup mimo prílohy I. ZFEU - TN, NR, TT kraj"))+SUMIFS('Oprávnené výdavky'!$U$30:$U$140,'Oprávnené výdavky'!$D$30:$D$140,A71,'Oprávnené výdavky'!$F$30:$F$140,"16.4",'Oprávnené výdavky'!$E$30:$E$140,"menej rozvinuté regióny",'Oprávnené výdavky'!$G$30:$G$140,"výstup mimo prílohy I. ZFEU - PO, KE, BB, ZA kraj")</f>
        <v>0</v>
      </c>
      <c r="AG71" s="168">
        <f>IF(A71="",0,SUMIFS('Oprávnené výdavky'!$U$30:$U$140,'Oprávnené výdavky'!$D$30:$D$140,A71,'Oprávnené výdavky'!$F$30:$F$140,"16.4",'Oprávnené výdavky'!$E$30:$E$140,"ostatné regióny",'Oprávnené výdavky'!$G$30:$G$140,"výstup mimo prílohy I. ZFEU - Bratislavský kraj"))</f>
        <v>0</v>
      </c>
      <c r="AH71" s="222"/>
      <c r="AI71" s="164"/>
      <c r="AJ71" s="164"/>
      <c r="AK71" s="174"/>
      <c r="AL71" s="210" t="str">
        <f t="shared" si="17"/>
        <v/>
      </c>
      <c r="AM71" s="162" t="str">
        <f t="shared" si="18"/>
        <v/>
      </c>
      <c r="AN71" s="162" t="str">
        <f t="shared" si="19"/>
        <v/>
      </c>
      <c r="AO71" s="230" t="str">
        <f t="shared" si="20"/>
        <v/>
      </c>
      <c r="AP71" s="180" t="str">
        <f t="shared" si="21"/>
        <v/>
      </c>
      <c r="AQ71" s="53" t="str">
        <f t="shared" si="22"/>
        <v/>
      </c>
      <c r="AR71" s="53" t="str">
        <f t="shared" si="23"/>
        <v/>
      </c>
      <c r="AS71" s="238" t="str">
        <f t="shared" si="24"/>
        <v/>
      </c>
      <c r="AT71" s="232">
        <f t="shared" si="25"/>
        <v>0</v>
      </c>
      <c r="AV71" s="157" t="str">
        <f t="shared" si="26"/>
        <v/>
      </c>
      <c r="AW71" s="157" t="str">
        <f t="shared" si="27"/>
        <v/>
      </c>
      <c r="AX71" s="157" t="str">
        <f t="shared" si="28"/>
        <v/>
      </c>
      <c r="AY71" s="157" t="str">
        <f t="shared" si="29"/>
        <v/>
      </c>
      <c r="AZ71" s="157" t="str">
        <f t="shared" si="30"/>
        <v/>
      </c>
      <c r="BA71" s="157" t="str">
        <f t="shared" si="31"/>
        <v/>
      </c>
      <c r="BB71" s="157" t="str">
        <f t="shared" si="32"/>
        <v/>
      </c>
      <c r="BC71" s="157" t="str">
        <f t="shared" si="33"/>
        <v/>
      </c>
      <c r="BD71" s="157" t="str">
        <f t="shared" si="34"/>
        <v/>
      </c>
      <c r="BE71" s="157" t="str">
        <f t="shared" si="35"/>
        <v/>
      </c>
      <c r="BF71" s="157"/>
      <c r="BI71" s="117">
        <f t="shared" si="36"/>
        <v>0</v>
      </c>
      <c r="BJ71" s="117">
        <f t="shared" si="37"/>
        <v>0</v>
      </c>
      <c r="BK71" s="117">
        <f t="shared" si="38"/>
        <v>0</v>
      </c>
      <c r="BL71" s="117">
        <f t="shared" si="39"/>
        <v>0</v>
      </c>
      <c r="BM71" s="117">
        <f t="shared" si="40"/>
        <v>0</v>
      </c>
      <c r="BN71" s="117">
        <f t="shared" si="41"/>
        <v>0</v>
      </c>
      <c r="BO71" s="117">
        <f t="shared" si="42"/>
        <v>0</v>
      </c>
      <c r="BP71" s="117">
        <f t="shared" si="43"/>
        <v>0</v>
      </c>
      <c r="BQ71" s="117">
        <f t="shared" si="44"/>
        <v>0</v>
      </c>
      <c r="BR71" s="117">
        <f t="shared" si="45"/>
        <v>0</v>
      </c>
      <c r="BS71" s="117">
        <f t="shared" si="46"/>
        <v>0</v>
      </c>
      <c r="BT71" s="117">
        <f t="shared" si="47"/>
        <v>0</v>
      </c>
      <c r="BU71" s="117">
        <f t="shared" si="48"/>
        <v>0</v>
      </c>
      <c r="BV71" s="117">
        <f t="shared" si="49"/>
        <v>0</v>
      </c>
      <c r="BW71" s="203">
        <f t="shared" si="50"/>
        <v>0</v>
      </c>
      <c r="BX71" s="203">
        <f t="shared" si="51"/>
        <v>0</v>
      </c>
      <c r="BY71" s="203">
        <f t="shared" si="52"/>
        <v>0</v>
      </c>
      <c r="BZ71" s="203">
        <f t="shared" si="53"/>
        <v>0</v>
      </c>
      <c r="CA71" s="203">
        <f t="shared" si="54"/>
        <v>0</v>
      </c>
      <c r="CB71" s="203">
        <f t="shared" si="55"/>
        <v>0</v>
      </c>
      <c r="CC71" s="203">
        <f t="shared" si="56"/>
        <v>0</v>
      </c>
      <c r="CD71" s="203">
        <f t="shared" si="57"/>
        <v>0</v>
      </c>
      <c r="CE71" s="1" t="str">
        <f t="shared" si="58"/>
        <v/>
      </c>
      <c r="CF71" s="272">
        <f t="shared" si="59"/>
        <v>0</v>
      </c>
    </row>
    <row r="72" spans="1:84" ht="15" customHeight="1" x14ac:dyDescent="0.2">
      <c r="A72" s="220" t="str">
        <f>IF('zoznam partnerov'!C72&lt;&gt;"",TRANSPOSE('zoznam partnerov'!C72),"")</f>
        <v/>
      </c>
      <c r="B72" s="170">
        <f>IF(A72="",0,SUMIFS('Oprávnené výdavky'!$U$30:$U$140,'Oprávnené výdavky'!$D$30:$D$140,A72,'Oprávnené výdavky'!$F$30:$F$140,"4.1",'Oprávnené výdavky'!$E$30:$E$140,"menej rozvinuté regióny"))</f>
        <v>0</v>
      </c>
      <c r="C72" s="170">
        <f>IF(A72="",0,SUMIFS('Oprávnené výdavky'!$U$30:$U$140,'Oprávnené výdavky'!$D$30:$D$140,A72,'Oprávnené výdavky'!$F$30:$F$140,"4.1",'Oprávnené výdavky'!$E$30:$E$140,"ostatné regióny"))</f>
        <v>0</v>
      </c>
      <c r="D72" s="115"/>
      <c r="E72" s="115"/>
      <c r="F72" s="108" t="str">
        <f t="shared" si="3"/>
        <v/>
      </c>
      <c r="G72" s="108" t="str">
        <f t="shared" si="4"/>
        <v/>
      </c>
      <c r="H72" s="116" t="str">
        <f t="shared" si="5"/>
        <v/>
      </c>
      <c r="I72" s="116" t="str">
        <f t="shared" si="6"/>
        <v/>
      </c>
      <c r="J72" s="165">
        <f>IF(A72="",0,SUMIFS('Oprávnené výdavky'!$U$30:$U$140,'Oprávnené výdavky'!$D$30:$D$140,A72,'Oprávnené výdavky'!$E$30:$E$140,"menej rozvinuté regióny",'Oprávnené výdavky'!$G$30:$G$140,"výstup na prílohe I. ZFEU menej rozvinuté regióny",'Oprávnené výdavky'!$F$30:$F$140,"4.2"))</f>
        <v>0</v>
      </c>
      <c r="K72" s="163">
        <f>IF(A72="",0,SUMIFS('Oprávnené výdavky'!$U$30:$U$140,'Oprávnené výdavky'!$D$30:$D$140,A72,'Oprávnené výdavky'!$E$30:$E$140,"ostatné regióny",'Oprávnené výdavky'!$G$30:$G$140,"výstup na prílohe I. ZFEU ostatné regióny (Bratislavský kraj)",'Oprávnené výdavky'!$F$30:$F$140,"4.2"))</f>
        <v>0</v>
      </c>
      <c r="L72" s="163">
        <f>IF(A72="",0,SUMIFS('Oprávnené výdavky'!$U$30:$U$140,'Oprávnené výdavky'!$D$30:$D$140,A72,'Oprávnené výdavky'!$E$30:$E$140,"menej rozvinuté regióny",'Oprávnené výdavky'!$G$30:$G$140,"výstup mimo prílohy I. ZFEU - PO, KE, BB, ZA kraj",'Oprávnené výdavky'!$F$30:$F$140,"4.2"))</f>
        <v>0</v>
      </c>
      <c r="M72" s="163">
        <f>IF(A72="",0,SUMIFS('Oprávnené výdavky'!$U$30:$U$140,'Oprávnené výdavky'!$D$30:$D$140,A72,'Oprávnené výdavky'!$E$30:$E$140,"menej rozvinuté regióny",'Oprávnené výdavky'!$G$30:$G$140,"výstup mimo prílohy I. ZFEU - TN, NR, TT kraj",'Oprávnené výdavky'!$F$30:$F$140,"4.2"))</f>
        <v>0</v>
      </c>
      <c r="N72" s="166">
        <f>IF(A72="",0,SUMIFS('Oprávnené výdavky'!$U$30:$U$140,'Oprávnené výdavky'!$D$30:$D$140,A72,'Oprávnené výdavky'!$E$30:$E$140,"ostatné regióny",'Oprávnené výdavky'!$G$30:$G$140,"výstup mimo prílohy I. ZFEU - Bratislavský kraj",'Oprávnené výdavky'!$F$30:$F$140,"4.2"))</f>
        <v>0</v>
      </c>
      <c r="O72" s="70"/>
      <c r="P72" s="64"/>
      <c r="Q72" s="64"/>
      <c r="R72" s="64"/>
      <c r="S72" s="120"/>
      <c r="T72" s="68" t="str">
        <f t="shared" si="7"/>
        <v/>
      </c>
      <c r="U72" s="52" t="str">
        <f t="shared" si="8"/>
        <v/>
      </c>
      <c r="V72" s="52" t="str">
        <f t="shared" si="9"/>
        <v/>
      </c>
      <c r="W72" s="52" t="str">
        <f t="shared" si="10"/>
        <v/>
      </c>
      <c r="X72" s="69" t="str">
        <f t="shared" si="11"/>
        <v/>
      </c>
      <c r="Y72" s="71" t="str">
        <f t="shared" si="12"/>
        <v/>
      </c>
      <c r="Z72" s="60" t="str">
        <f t="shared" si="13"/>
        <v/>
      </c>
      <c r="AA72" s="60" t="str">
        <f t="shared" si="14"/>
        <v/>
      </c>
      <c r="AB72" s="60" t="str">
        <f t="shared" si="15"/>
        <v/>
      </c>
      <c r="AC72" s="118" t="str">
        <f t="shared" si="16"/>
        <v/>
      </c>
      <c r="AD72" s="167">
        <f>IF(A72="",0,SUMIFS('Oprávnené výdavky'!$U$30:$U$140,'Oprávnené výdavky'!$D$30:$D$140,A72,'Oprávnené výdavky'!$F$30:$F$140,"16.4",'Oprávnené výdavky'!$E$30:$E$140,"menej rozvinuté regióny",'Oprávnené výdavky'!$G$30:$G$140,"výstup na prílohe I. ZFEU menej rozvinuté regióny"))</f>
        <v>0</v>
      </c>
      <c r="AE72" s="162">
        <f>IF(A72="",0,SUMIFS('Oprávnené výdavky'!$U$30:$U$140,'Oprávnené výdavky'!$D$30:$D$140,A72,'Oprávnené výdavky'!$F$30:$F$140,"16.4",'Oprávnené výdavky'!$E$30:$E$140,"ostatné regióny",'Oprávnené výdavky'!$G$30:$G$140,"výstup na prílohe I. ZFEU ostatné regióny (Bratislavský kraj)"))</f>
        <v>0</v>
      </c>
      <c r="AF72" s="162">
        <f>IF(A72="",0,SUMIFS('Oprávnené výdavky'!$U$30:$U$140,'Oprávnené výdavky'!$D$30:$D$140,A72,'Oprávnené výdavky'!$F$30:$F$140,"16.4",'Oprávnené výdavky'!$E$30:$E$140,"menej rozvinuté regióny",'Oprávnené výdavky'!$G$30:$G$140,"výstup mimo prílohy I. ZFEU - TN, NR, TT kraj"))+SUMIFS('Oprávnené výdavky'!$U$30:$U$140,'Oprávnené výdavky'!$D$30:$D$140,A72,'Oprávnené výdavky'!$F$30:$F$140,"16.4",'Oprávnené výdavky'!$E$30:$E$140,"menej rozvinuté regióny",'Oprávnené výdavky'!$G$30:$G$140,"výstup mimo prílohy I. ZFEU - PO, KE, BB, ZA kraj")</f>
        <v>0</v>
      </c>
      <c r="AG72" s="168">
        <f>IF(A72="",0,SUMIFS('Oprávnené výdavky'!$U$30:$U$140,'Oprávnené výdavky'!$D$30:$D$140,A72,'Oprávnené výdavky'!$F$30:$F$140,"16.4",'Oprávnené výdavky'!$E$30:$E$140,"ostatné regióny",'Oprávnené výdavky'!$G$30:$G$140,"výstup mimo prílohy I. ZFEU - Bratislavský kraj"))</f>
        <v>0</v>
      </c>
      <c r="AH72" s="222"/>
      <c r="AI72" s="164"/>
      <c r="AJ72" s="164"/>
      <c r="AK72" s="174"/>
      <c r="AL72" s="210" t="str">
        <f t="shared" si="17"/>
        <v/>
      </c>
      <c r="AM72" s="162" t="str">
        <f t="shared" si="18"/>
        <v/>
      </c>
      <c r="AN72" s="162" t="str">
        <f t="shared" si="19"/>
        <v/>
      </c>
      <c r="AO72" s="230" t="str">
        <f t="shared" si="20"/>
        <v/>
      </c>
      <c r="AP72" s="180" t="str">
        <f t="shared" si="21"/>
        <v/>
      </c>
      <c r="AQ72" s="53" t="str">
        <f t="shared" si="22"/>
        <v/>
      </c>
      <c r="AR72" s="53" t="str">
        <f t="shared" si="23"/>
        <v/>
      </c>
      <c r="AS72" s="238" t="str">
        <f t="shared" si="24"/>
        <v/>
      </c>
      <c r="AT72" s="232">
        <f t="shared" si="25"/>
        <v>0</v>
      </c>
      <c r="AV72" s="157" t="str">
        <f t="shared" si="26"/>
        <v/>
      </c>
      <c r="AW72" s="157" t="str">
        <f t="shared" si="27"/>
        <v/>
      </c>
      <c r="AX72" s="157" t="str">
        <f t="shared" si="28"/>
        <v/>
      </c>
      <c r="AY72" s="157" t="str">
        <f t="shared" si="29"/>
        <v/>
      </c>
      <c r="AZ72" s="157" t="str">
        <f t="shared" si="30"/>
        <v/>
      </c>
      <c r="BA72" s="157" t="str">
        <f t="shared" si="31"/>
        <v/>
      </c>
      <c r="BB72" s="157" t="str">
        <f t="shared" si="32"/>
        <v/>
      </c>
      <c r="BC72" s="157" t="str">
        <f t="shared" si="33"/>
        <v/>
      </c>
      <c r="BD72" s="157" t="str">
        <f t="shared" si="34"/>
        <v/>
      </c>
      <c r="BE72" s="157" t="str">
        <f t="shared" si="35"/>
        <v/>
      </c>
      <c r="BF72" s="157"/>
      <c r="BI72" s="117">
        <f t="shared" si="36"/>
        <v>0</v>
      </c>
      <c r="BJ72" s="117">
        <f t="shared" si="37"/>
        <v>0</v>
      </c>
      <c r="BK72" s="117">
        <f t="shared" si="38"/>
        <v>0</v>
      </c>
      <c r="BL72" s="117">
        <f t="shared" si="39"/>
        <v>0</v>
      </c>
      <c r="BM72" s="117">
        <f t="shared" si="40"/>
        <v>0</v>
      </c>
      <c r="BN72" s="117">
        <f t="shared" si="41"/>
        <v>0</v>
      </c>
      <c r="BO72" s="117">
        <f t="shared" si="42"/>
        <v>0</v>
      </c>
      <c r="BP72" s="117">
        <f t="shared" si="43"/>
        <v>0</v>
      </c>
      <c r="BQ72" s="117">
        <f t="shared" si="44"/>
        <v>0</v>
      </c>
      <c r="BR72" s="117">
        <f t="shared" si="45"/>
        <v>0</v>
      </c>
      <c r="BS72" s="117">
        <f t="shared" si="46"/>
        <v>0</v>
      </c>
      <c r="BT72" s="117">
        <f t="shared" si="47"/>
        <v>0</v>
      </c>
      <c r="BU72" s="117">
        <f t="shared" si="48"/>
        <v>0</v>
      </c>
      <c r="BV72" s="117">
        <f t="shared" si="49"/>
        <v>0</v>
      </c>
      <c r="BW72" s="203">
        <f t="shared" si="50"/>
        <v>0</v>
      </c>
      <c r="BX72" s="203">
        <f t="shared" si="51"/>
        <v>0</v>
      </c>
      <c r="BY72" s="203">
        <f t="shared" si="52"/>
        <v>0</v>
      </c>
      <c r="BZ72" s="203">
        <f t="shared" si="53"/>
        <v>0</v>
      </c>
      <c r="CA72" s="203">
        <f t="shared" si="54"/>
        <v>0</v>
      </c>
      <c r="CB72" s="203">
        <f t="shared" si="55"/>
        <v>0</v>
      </c>
      <c r="CC72" s="203">
        <f t="shared" si="56"/>
        <v>0</v>
      </c>
      <c r="CD72" s="203">
        <f t="shared" si="57"/>
        <v>0</v>
      </c>
      <c r="CE72" s="1" t="str">
        <f t="shared" si="58"/>
        <v/>
      </c>
      <c r="CF72" s="272">
        <f t="shared" si="59"/>
        <v>0</v>
      </c>
    </row>
    <row r="73" spans="1:84" ht="15" customHeight="1" x14ac:dyDescent="0.2">
      <c r="A73" s="220" t="str">
        <f>IF('zoznam partnerov'!C73&lt;&gt;"",TRANSPOSE('zoznam partnerov'!C73),"")</f>
        <v/>
      </c>
      <c r="B73" s="170">
        <f>IF(A73="",0,SUMIFS('Oprávnené výdavky'!$U$30:$U$140,'Oprávnené výdavky'!$D$30:$D$140,A73,'Oprávnené výdavky'!$F$30:$F$140,"4.1",'Oprávnené výdavky'!$E$30:$E$140,"menej rozvinuté regióny"))</f>
        <v>0</v>
      </c>
      <c r="C73" s="170">
        <f>IF(A73="",0,SUMIFS('Oprávnené výdavky'!$U$30:$U$140,'Oprávnené výdavky'!$D$30:$D$140,A73,'Oprávnené výdavky'!$F$30:$F$140,"4.1",'Oprávnené výdavky'!$E$30:$E$140,"ostatné regióny"))</f>
        <v>0</v>
      </c>
      <c r="D73" s="115"/>
      <c r="E73" s="115"/>
      <c r="F73" s="108" t="str">
        <f t="shared" si="3"/>
        <v/>
      </c>
      <c r="G73" s="108" t="str">
        <f t="shared" si="4"/>
        <v/>
      </c>
      <c r="H73" s="116" t="str">
        <f t="shared" si="5"/>
        <v/>
      </c>
      <c r="I73" s="116" t="str">
        <f t="shared" si="6"/>
        <v/>
      </c>
      <c r="J73" s="165">
        <f>IF(A73="",0,SUMIFS('Oprávnené výdavky'!$U$30:$U$140,'Oprávnené výdavky'!$D$30:$D$140,A73,'Oprávnené výdavky'!$E$30:$E$140,"menej rozvinuté regióny",'Oprávnené výdavky'!$G$30:$G$140,"výstup na prílohe I. ZFEU menej rozvinuté regióny",'Oprávnené výdavky'!$F$30:$F$140,"4.2"))</f>
        <v>0</v>
      </c>
      <c r="K73" s="163">
        <f>IF(A73="",0,SUMIFS('Oprávnené výdavky'!$U$30:$U$140,'Oprávnené výdavky'!$D$30:$D$140,A73,'Oprávnené výdavky'!$E$30:$E$140,"ostatné regióny",'Oprávnené výdavky'!$G$30:$G$140,"výstup na prílohe I. ZFEU ostatné regióny (Bratislavský kraj)",'Oprávnené výdavky'!$F$30:$F$140,"4.2"))</f>
        <v>0</v>
      </c>
      <c r="L73" s="163">
        <f>IF(A73="",0,SUMIFS('Oprávnené výdavky'!$U$30:$U$140,'Oprávnené výdavky'!$D$30:$D$140,A73,'Oprávnené výdavky'!$E$30:$E$140,"menej rozvinuté regióny",'Oprávnené výdavky'!$G$30:$G$140,"výstup mimo prílohy I. ZFEU - PO, KE, BB, ZA kraj",'Oprávnené výdavky'!$F$30:$F$140,"4.2"))</f>
        <v>0</v>
      </c>
      <c r="M73" s="163">
        <f>IF(A73="",0,SUMIFS('Oprávnené výdavky'!$U$30:$U$140,'Oprávnené výdavky'!$D$30:$D$140,A73,'Oprávnené výdavky'!$E$30:$E$140,"menej rozvinuté regióny",'Oprávnené výdavky'!$G$30:$G$140,"výstup mimo prílohy I. ZFEU - TN, NR, TT kraj",'Oprávnené výdavky'!$F$30:$F$140,"4.2"))</f>
        <v>0</v>
      </c>
      <c r="N73" s="166">
        <f>IF(A73="",0,SUMIFS('Oprávnené výdavky'!$U$30:$U$140,'Oprávnené výdavky'!$D$30:$D$140,A73,'Oprávnené výdavky'!$E$30:$E$140,"ostatné regióny",'Oprávnené výdavky'!$G$30:$G$140,"výstup mimo prílohy I. ZFEU - Bratislavský kraj",'Oprávnené výdavky'!$F$30:$F$140,"4.2"))</f>
        <v>0</v>
      </c>
      <c r="O73" s="70"/>
      <c r="P73" s="64"/>
      <c r="Q73" s="64"/>
      <c r="R73" s="64"/>
      <c r="S73" s="120"/>
      <c r="T73" s="68" t="str">
        <f t="shared" si="7"/>
        <v/>
      </c>
      <c r="U73" s="52" t="str">
        <f t="shared" si="8"/>
        <v/>
      </c>
      <c r="V73" s="52" t="str">
        <f t="shared" si="9"/>
        <v/>
      </c>
      <c r="W73" s="52" t="str">
        <f t="shared" si="10"/>
        <v/>
      </c>
      <c r="X73" s="69" t="str">
        <f t="shared" si="11"/>
        <v/>
      </c>
      <c r="Y73" s="71" t="str">
        <f t="shared" si="12"/>
        <v/>
      </c>
      <c r="Z73" s="60" t="str">
        <f t="shared" si="13"/>
        <v/>
      </c>
      <c r="AA73" s="60" t="str">
        <f t="shared" si="14"/>
        <v/>
      </c>
      <c r="AB73" s="60" t="str">
        <f t="shared" si="15"/>
        <v/>
      </c>
      <c r="AC73" s="118" t="str">
        <f t="shared" si="16"/>
        <v/>
      </c>
      <c r="AD73" s="167">
        <f>IF(A73="",0,SUMIFS('Oprávnené výdavky'!$U$30:$U$140,'Oprávnené výdavky'!$D$30:$D$140,A73,'Oprávnené výdavky'!$F$30:$F$140,"16.4",'Oprávnené výdavky'!$E$30:$E$140,"menej rozvinuté regióny",'Oprávnené výdavky'!$G$30:$G$140,"výstup na prílohe I. ZFEU menej rozvinuté regióny"))</f>
        <v>0</v>
      </c>
      <c r="AE73" s="162">
        <f>IF(A73="",0,SUMIFS('Oprávnené výdavky'!$U$30:$U$140,'Oprávnené výdavky'!$D$30:$D$140,A73,'Oprávnené výdavky'!$F$30:$F$140,"16.4",'Oprávnené výdavky'!$E$30:$E$140,"ostatné regióny",'Oprávnené výdavky'!$G$30:$G$140,"výstup na prílohe I. ZFEU ostatné regióny (Bratislavský kraj)"))</f>
        <v>0</v>
      </c>
      <c r="AF73" s="162">
        <f>IF(A73="",0,SUMIFS('Oprávnené výdavky'!$U$30:$U$140,'Oprávnené výdavky'!$D$30:$D$140,A73,'Oprávnené výdavky'!$F$30:$F$140,"16.4",'Oprávnené výdavky'!$E$30:$E$140,"menej rozvinuté regióny",'Oprávnené výdavky'!$G$30:$G$140,"výstup mimo prílohy I. ZFEU - TN, NR, TT kraj"))+SUMIFS('Oprávnené výdavky'!$U$30:$U$140,'Oprávnené výdavky'!$D$30:$D$140,A73,'Oprávnené výdavky'!$F$30:$F$140,"16.4",'Oprávnené výdavky'!$E$30:$E$140,"menej rozvinuté regióny",'Oprávnené výdavky'!$G$30:$G$140,"výstup mimo prílohy I. ZFEU - PO, KE, BB, ZA kraj")</f>
        <v>0</v>
      </c>
      <c r="AG73" s="168">
        <f>IF(A73="",0,SUMIFS('Oprávnené výdavky'!$U$30:$U$140,'Oprávnené výdavky'!$D$30:$D$140,A73,'Oprávnené výdavky'!$F$30:$F$140,"16.4",'Oprávnené výdavky'!$E$30:$E$140,"ostatné regióny",'Oprávnené výdavky'!$G$30:$G$140,"výstup mimo prílohy I. ZFEU - Bratislavský kraj"))</f>
        <v>0</v>
      </c>
      <c r="AH73" s="222"/>
      <c r="AI73" s="164"/>
      <c r="AJ73" s="164"/>
      <c r="AK73" s="174"/>
      <c r="AL73" s="210" t="str">
        <f t="shared" si="17"/>
        <v/>
      </c>
      <c r="AM73" s="162" t="str">
        <f t="shared" si="18"/>
        <v/>
      </c>
      <c r="AN73" s="162" t="str">
        <f t="shared" si="19"/>
        <v/>
      </c>
      <c r="AO73" s="230" t="str">
        <f t="shared" si="20"/>
        <v/>
      </c>
      <c r="AP73" s="180" t="str">
        <f t="shared" si="21"/>
        <v/>
      </c>
      <c r="AQ73" s="53" t="str">
        <f t="shared" si="22"/>
        <v/>
      </c>
      <c r="AR73" s="53" t="str">
        <f t="shared" si="23"/>
        <v/>
      </c>
      <c r="AS73" s="238" t="str">
        <f t="shared" si="24"/>
        <v/>
      </c>
      <c r="AT73" s="232">
        <f t="shared" si="25"/>
        <v>0</v>
      </c>
      <c r="AV73" s="157" t="str">
        <f t="shared" si="26"/>
        <v/>
      </c>
      <c r="AW73" s="157" t="str">
        <f t="shared" si="27"/>
        <v/>
      </c>
      <c r="AX73" s="157" t="str">
        <f t="shared" si="28"/>
        <v/>
      </c>
      <c r="AY73" s="157" t="str">
        <f t="shared" si="29"/>
        <v/>
      </c>
      <c r="AZ73" s="157" t="str">
        <f t="shared" si="30"/>
        <v/>
      </c>
      <c r="BA73" s="157" t="str">
        <f t="shared" si="31"/>
        <v/>
      </c>
      <c r="BB73" s="157" t="str">
        <f t="shared" si="32"/>
        <v/>
      </c>
      <c r="BC73" s="157" t="str">
        <f t="shared" si="33"/>
        <v/>
      </c>
      <c r="BD73" s="157" t="str">
        <f t="shared" si="34"/>
        <v/>
      </c>
      <c r="BE73" s="157" t="str">
        <f t="shared" si="35"/>
        <v/>
      </c>
      <c r="BF73" s="157"/>
      <c r="BI73" s="117">
        <f t="shared" si="36"/>
        <v>0</v>
      </c>
      <c r="BJ73" s="117">
        <f t="shared" si="37"/>
        <v>0</v>
      </c>
      <c r="BK73" s="117">
        <f t="shared" si="38"/>
        <v>0</v>
      </c>
      <c r="BL73" s="117">
        <f t="shared" si="39"/>
        <v>0</v>
      </c>
      <c r="BM73" s="117">
        <f t="shared" si="40"/>
        <v>0</v>
      </c>
      <c r="BN73" s="117">
        <f t="shared" si="41"/>
        <v>0</v>
      </c>
      <c r="BO73" s="117">
        <f t="shared" si="42"/>
        <v>0</v>
      </c>
      <c r="BP73" s="117">
        <f t="shared" si="43"/>
        <v>0</v>
      </c>
      <c r="BQ73" s="117">
        <f t="shared" si="44"/>
        <v>0</v>
      </c>
      <c r="BR73" s="117">
        <f t="shared" si="45"/>
        <v>0</v>
      </c>
      <c r="BS73" s="117">
        <f t="shared" si="46"/>
        <v>0</v>
      </c>
      <c r="BT73" s="117">
        <f t="shared" si="47"/>
        <v>0</v>
      </c>
      <c r="BU73" s="117">
        <f t="shared" si="48"/>
        <v>0</v>
      </c>
      <c r="BV73" s="117">
        <f t="shared" si="49"/>
        <v>0</v>
      </c>
      <c r="BW73" s="203">
        <f t="shared" si="50"/>
        <v>0</v>
      </c>
      <c r="BX73" s="203">
        <f t="shared" si="51"/>
        <v>0</v>
      </c>
      <c r="BY73" s="203">
        <f t="shared" si="52"/>
        <v>0</v>
      </c>
      <c r="BZ73" s="203">
        <f t="shared" si="53"/>
        <v>0</v>
      </c>
      <c r="CA73" s="203">
        <f t="shared" si="54"/>
        <v>0</v>
      </c>
      <c r="CB73" s="203">
        <f t="shared" si="55"/>
        <v>0</v>
      </c>
      <c r="CC73" s="203">
        <f t="shared" si="56"/>
        <v>0</v>
      </c>
      <c r="CD73" s="203">
        <f t="shared" si="57"/>
        <v>0</v>
      </c>
      <c r="CE73" s="1" t="str">
        <f t="shared" si="58"/>
        <v/>
      </c>
      <c r="CF73" s="272">
        <f t="shared" si="59"/>
        <v>0</v>
      </c>
    </row>
    <row r="74" spans="1:84" ht="15" customHeight="1" x14ac:dyDescent="0.2">
      <c r="A74" s="220" t="str">
        <f>IF('zoznam partnerov'!C74&lt;&gt;"",TRANSPOSE('zoznam partnerov'!C74),"")</f>
        <v/>
      </c>
      <c r="B74" s="170">
        <f>IF(A74="",0,SUMIFS('Oprávnené výdavky'!$U$30:$U$140,'Oprávnené výdavky'!$D$30:$D$140,A74,'Oprávnené výdavky'!$F$30:$F$140,"4.1",'Oprávnené výdavky'!$E$30:$E$140,"menej rozvinuté regióny"))</f>
        <v>0</v>
      </c>
      <c r="C74" s="170">
        <f>IF(A74="",0,SUMIFS('Oprávnené výdavky'!$U$30:$U$140,'Oprávnené výdavky'!$D$30:$D$140,A74,'Oprávnené výdavky'!$F$30:$F$140,"4.1",'Oprávnené výdavky'!$E$30:$E$140,"ostatné regióny"))</f>
        <v>0</v>
      </c>
      <c r="D74" s="115"/>
      <c r="E74" s="115"/>
      <c r="F74" s="108" t="str">
        <f t="shared" ref="F74:F78" si="60">IF(B74=0,"",B74-D74)</f>
        <v/>
      </c>
      <c r="G74" s="108" t="str">
        <f t="shared" ref="G74:G78" si="61">IF(C74=0,"",C74-E74)</f>
        <v/>
      </c>
      <c r="H74" s="116" t="str">
        <f t="shared" ref="H74:H78" si="62">IF(B74=0,"",D74/B74)</f>
        <v/>
      </c>
      <c r="I74" s="116" t="str">
        <f t="shared" ref="I74:I78" si="63">IF(C74=0,"",E74/C74)</f>
        <v/>
      </c>
      <c r="J74" s="165">
        <f>IF(A74="",0,SUMIFS('Oprávnené výdavky'!$U$30:$U$140,'Oprávnené výdavky'!$D$30:$D$140,A74,'Oprávnené výdavky'!$E$30:$E$140,"menej rozvinuté regióny",'Oprávnené výdavky'!$G$30:$G$140,"výstup na prílohe I. ZFEU menej rozvinuté regióny",'Oprávnené výdavky'!$F$30:$F$140,"4.2"))</f>
        <v>0</v>
      </c>
      <c r="K74" s="163">
        <f>IF(A74="",0,SUMIFS('Oprávnené výdavky'!$U$30:$U$140,'Oprávnené výdavky'!$D$30:$D$140,A74,'Oprávnené výdavky'!$E$30:$E$140,"ostatné regióny",'Oprávnené výdavky'!$G$30:$G$140,"výstup na prílohe I. ZFEU ostatné regióny (Bratislavský kraj)",'Oprávnené výdavky'!$F$30:$F$140,"4.2"))</f>
        <v>0</v>
      </c>
      <c r="L74" s="163">
        <f>IF(A74="",0,SUMIFS('Oprávnené výdavky'!$U$30:$U$140,'Oprávnené výdavky'!$D$30:$D$140,A74,'Oprávnené výdavky'!$E$30:$E$140,"menej rozvinuté regióny",'Oprávnené výdavky'!$G$30:$G$140,"výstup mimo prílohy I. ZFEU - PO, KE, BB, ZA kraj",'Oprávnené výdavky'!$F$30:$F$140,"4.2"))</f>
        <v>0</v>
      </c>
      <c r="M74" s="163">
        <f>IF(A74="",0,SUMIFS('Oprávnené výdavky'!$U$30:$U$140,'Oprávnené výdavky'!$D$30:$D$140,A74,'Oprávnené výdavky'!$E$30:$E$140,"menej rozvinuté regióny",'Oprávnené výdavky'!$G$30:$G$140,"výstup mimo prílohy I. ZFEU - TN, NR, TT kraj",'Oprávnené výdavky'!$F$30:$F$140,"4.2"))</f>
        <v>0</v>
      </c>
      <c r="N74" s="166">
        <f>IF(A74="",0,SUMIFS('Oprávnené výdavky'!$U$30:$U$140,'Oprávnené výdavky'!$D$30:$D$140,A74,'Oprávnené výdavky'!$E$30:$E$140,"ostatné regióny",'Oprávnené výdavky'!$G$30:$G$140,"výstup mimo prílohy I. ZFEU - Bratislavský kraj",'Oprávnené výdavky'!$F$30:$F$140,"4.2"))</f>
        <v>0</v>
      </c>
      <c r="O74" s="70"/>
      <c r="P74" s="64"/>
      <c r="Q74" s="64"/>
      <c r="R74" s="64"/>
      <c r="S74" s="120"/>
      <c r="T74" s="68" t="str">
        <f t="shared" ref="T74:T78" si="64">IF(J74=0,"",J74-O74)</f>
        <v/>
      </c>
      <c r="U74" s="52" t="str">
        <f t="shared" ref="U74:U78" si="65">IF(K74=0,"",K74-P74)</f>
        <v/>
      </c>
      <c r="V74" s="52" t="str">
        <f t="shared" ref="V74:V78" si="66">IF(L74=0,"",L74-Q74)</f>
        <v/>
      </c>
      <c r="W74" s="52" t="str">
        <f t="shared" ref="W74:W78" si="67">IF(M74=0,"",M74-R74)</f>
        <v/>
      </c>
      <c r="X74" s="69" t="str">
        <f t="shared" ref="X74:X78" si="68">IF(N74=0,"",N74-S74)</f>
        <v/>
      </c>
      <c r="Y74" s="71" t="str">
        <f t="shared" ref="Y74:Y78" si="69">IF(J74=0,"",O74/J74)</f>
        <v/>
      </c>
      <c r="Z74" s="60" t="str">
        <f t="shared" ref="Z74:Z78" si="70">IF(K74=0,"",P74/K74)</f>
        <v/>
      </c>
      <c r="AA74" s="60" t="str">
        <f t="shared" ref="AA74:AA78" si="71">IF(L74=0,"",Q74/L74)</f>
        <v/>
      </c>
      <c r="AB74" s="60" t="str">
        <f t="shared" ref="AB74:AB78" si="72">IF(M74=0,"",R74/M74)</f>
        <v/>
      </c>
      <c r="AC74" s="118" t="str">
        <f t="shared" ref="AC74:AC78" si="73">IF(N74=0,"",S74/N74)</f>
        <v/>
      </c>
      <c r="AD74" s="167">
        <f>IF(A74="",0,SUMIFS('Oprávnené výdavky'!$U$30:$U$140,'Oprávnené výdavky'!$D$30:$D$140,A74,'Oprávnené výdavky'!$F$30:$F$140,"16.4",'Oprávnené výdavky'!$E$30:$E$140,"menej rozvinuté regióny",'Oprávnené výdavky'!$G$30:$G$140,"výstup na prílohe I. ZFEU menej rozvinuté regióny"))</f>
        <v>0</v>
      </c>
      <c r="AE74" s="162">
        <f>IF(A74="",0,SUMIFS('Oprávnené výdavky'!$U$30:$U$140,'Oprávnené výdavky'!$D$30:$D$140,A74,'Oprávnené výdavky'!$F$30:$F$140,"16.4",'Oprávnené výdavky'!$E$30:$E$140,"ostatné regióny",'Oprávnené výdavky'!$G$30:$G$140,"výstup na prílohe I. ZFEU ostatné regióny (Bratislavský kraj)"))</f>
        <v>0</v>
      </c>
      <c r="AF74" s="162">
        <f>IF(A74="",0,SUMIFS('Oprávnené výdavky'!$U$30:$U$140,'Oprávnené výdavky'!$D$30:$D$140,A74,'Oprávnené výdavky'!$F$30:$F$140,"16.4",'Oprávnené výdavky'!$E$30:$E$140,"menej rozvinuté regióny",'Oprávnené výdavky'!$G$30:$G$140,"výstup mimo prílohy I. ZFEU - TN, NR, TT kraj"))+SUMIFS('Oprávnené výdavky'!$U$30:$U$140,'Oprávnené výdavky'!$D$30:$D$140,A74,'Oprávnené výdavky'!$F$30:$F$140,"16.4",'Oprávnené výdavky'!$E$30:$E$140,"menej rozvinuté regióny",'Oprávnené výdavky'!$G$30:$G$140,"výstup mimo prílohy I. ZFEU - PO, KE, BB, ZA kraj")</f>
        <v>0</v>
      </c>
      <c r="AG74" s="168">
        <f>IF(A74="",0,SUMIFS('Oprávnené výdavky'!$U$30:$U$140,'Oprávnené výdavky'!$D$30:$D$140,A74,'Oprávnené výdavky'!$F$30:$F$140,"16.4",'Oprávnené výdavky'!$E$30:$E$140,"ostatné regióny",'Oprávnené výdavky'!$G$30:$G$140,"výstup mimo prílohy I. ZFEU - Bratislavský kraj"))</f>
        <v>0</v>
      </c>
      <c r="AH74" s="222"/>
      <c r="AI74" s="164"/>
      <c r="AJ74" s="164"/>
      <c r="AK74" s="174"/>
      <c r="AL74" s="210" t="str">
        <f t="shared" ref="AL74:AL78" si="74">IF(AD74=0,"",AD74-AH74)</f>
        <v/>
      </c>
      <c r="AM74" s="162" t="str">
        <f t="shared" ref="AM74:AM78" si="75">IF(AE74=0,"",AE74-AI74)</f>
        <v/>
      </c>
      <c r="AN74" s="162" t="str">
        <f t="shared" ref="AN74:AN78" si="76">IF(AF74=0,"",AF74-AJ74)</f>
        <v/>
      </c>
      <c r="AO74" s="230" t="str">
        <f t="shared" ref="AO74:AO78" si="77">IF(AG74=0,"",AG74-AK74)</f>
        <v/>
      </c>
      <c r="AP74" s="180" t="str">
        <f t="shared" ref="AP74:AP78" si="78">IF(AD74=0,"",AH74/AD74)</f>
        <v/>
      </c>
      <c r="AQ74" s="53" t="str">
        <f t="shared" ref="AQ74:AQ78" si="79">IF(AE74=0,"",AI74/AE74)</f>
        <v/>
      </c>
      <c r="AR74" s="53" t="str">
        <f t="shared" ref="AR74:AR78" si="80">IF(AF74=0,"",AJ74/AF74)</f>
        <v/>
      </c>
      <c r="AS74" s="238" t="str">
        <f t="shared" ref="AS74:AS78" si="81">IF(AG74=0,"",AK74/AG74)</f>
        <v/>
      </c>
      <c r="AT74" s="232">
        <f t="shared" ref="AT74:AT78" si="82">SUM(AD74:AG74,J74:N74,B74:C74)</f>
        <v>0</v>
      </c>
      <c r="AV74" s="157" t="str">
        <f t="shared" ref="AV74:AV78" si="83">IF(B74&gt;$BA$1,"výška oprávnených výdavkov presahuje maximum pre 4.1","")</f>
        <v/>
      </c>
      <c r="AW74" s="157" t="str">
        <f t="shared" ref="AW74:AW78" si="84">IF(C74&gt;$BA$2,"výška oprávnených výdavkov presahuje maximum pre 4.1","")</f>
        <v/>
      </c>
      <c r="AX74" s="157" t="str">
        <f t="shared" ref="AX74:AX78" si="85">IF((B74+C74)&gt;$BA$1,"výška oprávnených výdavkov presahuje maximum pre 4.1","")</f>
        <v/>
      </c>
      <c r="AY74" s="157" t="str">
        <f t="shared" ref="AY74:AY78" si="86">IF(B74=0,"",IF(B74&lt;$AX$1,"výška oprávnených výdavkov nedosahuje minimum pre 4.1",""))</f>
        <v/>
      </c>
      <c r="AZ74" s="157" t="str">
        <f t="shared" ref="AZ74:AZ78" si="87">IF(C74=0,"",IF(C74&lt;$AX$1,"výška oprávnených výdavkov nedosahuje minimum pre 4.1",""))</f>
        <v/>
      </c>
      <c r="BA74" s="157" t="str">
        <f t="shared" ref="BA74:BA78" si="88">IF(SUM(J74,L74,M74,K74,N74)&gt;$BA$3,"výška oprávnených výdavkov presahuje maximum pre 4.2","")</f>
        <v/>
      </c>
      <c r="BB74" s="157" t="str">
        <f t="shared" ref="BB74:BB78" si="89">IF(SUM(J74:N74)=0,"",IF(SUM(J74:N74)&lt;$AX$3,"výška oprávnených výdavkov nedosahuje minimum pre 4.2",""))</f>
        <v/>
      </c>
      <c r="BC74" s="157" t="str">
        <f t="shared" ref="BC74:BC78" si="90">IF(N74&gt;$BB$4,"výška oprávnených výdavkov presahuje maximum pre 4.2","")</f>
        <v/>
      </c>
      <c r="BD74" s="157" t="str">
        <f t="shared" ref="BD74:BD78" si="91">IF(AD74+AF74+AE74+AG74&gt;$BA$6,"výška oprávnených výdavkov presahuje maximum pre 16.4","")</f>
        <v/>
      </c>
      <c r="BE74" s="157" t="str">
        <f t="shared" ref="BE74:BE78" si="92">IF(AD74+AF74+AE74+AG74=0,"",IF(AND(SUM(AD74:AG74)&gt;0,SUM(AD74:AG74)&lt;$AX$1),"nedosahuje minimum",""))</f>
        <v/>
      </c>
      <c r="BF74" s="157"/>
      <c r="BI74" s="117">
        <f t="shared" ref="BI74:BI78" si="93">IF(AND(B74&gt;0,D74=""),1,0)</f>
        <v>0</v>
      </c>
      <c r="BJ74" s="117">
        <f t="shared" ref="BJ74:BJ78" si="94">IF(AND(C74&gt;0,E74=""),1,0)</f>
        <v>0</v>
      </c>
      <c r="BK74" s="117">
        <f t="shared" ref="BK74:BK78" si="95">IF(AND(J74&gt;0,O74=""),1,0)</f>
        <v>0</v>
      </c>
      <c r="BL74" s="117">
        <f t="shared" ref="BL74:BL78" si="96">IF(AND(K74&gt;0,P74=""),1,0)</f>
        <v>0</v>
      </c>
      <c r="BM74" s="117">
        <f t="shared" ref="BM74:BM78" si="97">IF(AND(L74&gt;0,Q74=""),1,0)</f>
        <v>0</v>
      </c>
      <c r="BN74" s="117">
        <f t="shared" ref="BN74:BN78" si="98">IF(AND(M74&gt;0,R74=""),1,0)</f>
        <v>0</v>
      </c>
      <c r="BO74" s="117">
        <f t="shared" ref="BO74:BO78" si="99">IF(AND(N74&gt;0,S74=""),1,0)</f>
        <v>0</v>
      </c>
      <c r="BP74" s="117">
        <f t="shared" ref="BP74:BP78" si="100">IF(AND(AD74&gt;0,AH74=""),1,0)</f>
        <v>0</v>
      </c>
      <c r="BQ74" s="117">
        <f t="shared" ref="BQ74:BQ78" si="101">IF(AND(AE74&gt;0,AI74=""),1,0)</f>
        <v>0</v>
      </c>
      <c r="BR74" s="117">
        <f t="shared" ref="BR74:BR78" si="102">IF(AND(AF74&gt;0,AJ74=""),1,0)</f>
        <v>0</v>
      </c>
      <c r="BS74" s="117">
        <f t="shared" ref="BS74:BS78" si="103">IF(AND(AG74&gt;0,AK74=""),1,0)</f>
        <v>0</v>
      </c>
      <c r="BT74" s="117">
        <f t="shared" ref="BT74:BT78" si="104">IF(H74="",0,IF(H74&gt;0.7,1,0))</f>
        <v>0</v>
      </c>
      <c r="BU74" s="117">
        <f t="shared" ref="BU74:BU78" si="105">IF(I74="",0,IF(I74&gt;0.7,1,0))</f>
        <v>0</v>
      </c>
      <c r="BV74" s="117">
        <f t="shared" ref="BV74:BV78" si="106">IF(Y74="",0,IF(Y74&gt;0.7,1,0))</f>
        <v>0</v>
      </c>
      <c r="BW74" s="203">
        <f t="shared" ref="BW74:BW78" si="107">IF(Z74="",0,IF(Z74&gt;0.6,1,0))</f>
        <v>0</v>
      </c>
      <c r="BX74" s="203">
        <f t="shared" ref="BX74:BX78" si="108">IF(AA74="",0,IF(AA74&gt;0.55,1,0))</f>
        <v>0</v>
      </c>
      <c r="BY74" s="203">
        <f t="shared" ref="BY74:BY78" si="109">IF(AB74="",0,IF(AB74&gt;0.45,1,0))</f>
        <v>0</v>
      </c>
      <c r="BZ74" s="203">
        <f t="shared" ref="BZ74:BZ78" si="110">IF(AC74="",0,IF(AC74&gt;0.45,1,0))</f>
        <v>0</v>
      </c>
      <c r="CA74" s="203">
        <f t="shared" ref="CA74:CA78" si="111">IF(AP74="",0,IF(AP74&gt;1,1,0))</f>
        <v>0</v>
      </c>
      <c r="CB74" s="203">
        <f t="shared" ref="CB74:CB78" si="112">IF(AQ74="",0,IF(AQ74&gt;1,1,0))</f>
        <v>0</v>
      </c>
      <c r="CC74" s="203">
        <f t="shared" ref="CC74:CC78" si="113">IF(AR74="",0,IF(AR74&gt;1,1,0))</f>
        <v>0</v>
      </c>
      <c r="CD74" s="203">
        <f t="shared" ref="CD74:CD78" si="114">IF(AS74="",0,IF(AS74&gt;1,1,0))</f>
        <v>0</v>
      </c>
      <c r="CE74" s="1" t="str">
        <f t="shared" ref="CE74:CE78" si="115">IF(AND(A74="",OR(D74&gt;0,E74&gt;0,O74&gt;0,P74&gt;0,Q74&gt;0,R74&gt;0,S74&gt;0,AH74&gt;0,AI74&gt;0,AJ74&gt;0,AK74&gt;0)),"chyba",IF(AND(B74=0,D74&gt;0),"chyba",IF(AND(C74=0,E74&gt;0),"chyba",IF(AND(J74=0,O74&gt;0),"chyba",IF(AND(K74=0,P74&gt;0),"chyba",IF(AND(L74=0,Q74&gt;0),"chyba",IF(AND(M74=0,R74&gt;0),"chyba",IF(AND(N74=0,S74&gt;0),"chyba",IF(AND(AD74=0,AH74&gt;0),"chyba",IF(AND(AE74=0,AI74&gt;0),"chyba",IF(AND(AF74=0,AJ74&gt;0),"chyba",IF(AND(AG74=0,AK74&gt;0),"chyba",""))))))))))))</f>
        <v/>
      </c>
      <c r="CF74" s="272">
        <f t="shared" ref="CF74:CF78" si="116">IF(AND(A74&lt;&gt;"",OR(J74&gt;0,K74&gt;0,L74&gt;0,M74&gt;0,N74&gt;0),SUM(J74:N74)&lt;$AX$1),1,0)</f>
        <v>0</v>
      </c>
    </row>
    <row r="75" spans="1:84" ht="15" customHeight="1" x14ac:dyDescent="0.2">
      <c r="A75" s="220" t="str">
        <f>IF('zoznam partnerov'!C75&lt;&gt;"",TRANSPOSE('zoznam partnerov'!C75),"")</f>
        <v/>
      </c>
      <c r="B75" s="170">
        <f>IF(A75="",0,SUMIFS('Oprávnené výdavky'!$U$30:$U$140,'Oprávnené výdavky'!$D$30:$D$140,A75,'Oprávnené výdavky'!$F$30:$F$140,"4.1",'Oprávnené výdavky'!$E$30:$E$140,"menej rozvinuté regióny"))</f>
        <v>0</v>
      </c>
      <c r="C75" s="170">
        <f>IF(A75="",0,SUMIFS('Oprávnené výdavky'!$U$30:$U$140,'Oprávnené výdavky'!$D$30:$D$140,A75,'Oprávnené výdavky'!$F$30:$F$140,"4.1",'Oprávnené výdavky'!$E$30:$E$140,"ostatné regióny"))</f>
        <v>0</v>
      </c>
      <c r="D75" s="115"/>
      <c r="E75" s="115"/>
      <c r="F75" s="108" t="str">
        <f t="shared" si="60"/>
        <v/>
      </c>
      <c r="G75" s="108" t="str">
        <f t="shared" si="61"/>
        <v/>
      </c>
      <c r="H75" s="116" t="str">
        <f t="shared" si="62"/>
        <v/>
      </c>
      <c r="I75" s="116" t="str">
        <f t="shared" si="63"/>
        <v/>
      </c>
      <c r="J75" s="165">
        <f>IF(A75="",0,SUMIFS('Oprávnené výdavky'!$U$30:$U$140,'Oprávnené výdavky'!$D$30:$D$140,A75,'Oprávnené výdavky'!$E$30:$E$140,"menej rozvinuté regióny",'Oprávnené výdavky'!$G$30:$G$140,"výstup na prílohe I. ZFEU menej rozvinuté regióny",'Oprávnené výdavky'!$F$30:$F$140,"4.2"))</f>
        <v>0</v>
      </c>
      <c r="K75" s="163">
        <f>IF(A75="",0,SUMIFS('Oprávnené výdavky'!$U$30:$U$140,'Oprávnené výdavky'!$D$30:$D$140,A75,'Oprávnené výdavky'!$E$30:$E$140,"ostatné regióny",'Oprávnené výdavky'!$G$30:$G$140,"výstup na prílohe I. ZFEU ostatné regióny (Bratislavský kraj)",'Oprávnené výdavky'!$F$30:$F$140,"4.2"))</f>
        <v>0</v>
      </c>
      <c r="L75" s="163">
        <f>IF(A75="",0,SUMIFS('Oprávnené výdavky'!$U$30:$U$140,'Oprávnené výdavky'!$D$30:$D$140,A75,'Oprávnené výdavky'!$E$30:$E$140,"menej rozvinuté regióny",'Oprávnené výdavky'!$G$30:$G$140,"výstup mimo prílohy I. ZFEU - PO, KE, BB, ZA kraj",'Oprávnené výdavky'!$F$30:$F$140,"4.2"))</f>
        <v>0</v>
      </c>
      <c r="M75" s="163">
        <f>IF(A75="",0,SUMIFS('Oprávnené výdavky'!$U$30:$U$140,'Oprávnené výdavky'!$D$30:$D$140,A75,'Oprávnené výdavky'!$E$30:$E$140,"menej rozvinuté regióny",'Oprávnené výdavky'!$G$30:$G$140,"výstup mimo prílohy I. ZFEU - TN, NR, TT kraj",'Oprávnené výdavky'!$F$30:$F$140,"4.2"))</f>
        <v>0</v>
      </c>
      <c r="N75" s="166">
        <f>IF(A75="",0,SUMIFS('Oprávnené výdavky'!$U$30:$U$140,'Oprávnené výdavky'!$D$30:$D$140,A75,'Oprávnené výdavky'!$E$30:$E$140,"ostatné regióny",'Oprávnené výdavky'!$G$30:$G$140,"výstup mimo prílohy I. ZFEU - Bratislavský kraj",'Oprávnené výdavky'!$F$30:$F$140,"4.2"))</f>
        <v>0</v>
      </c>
      <c r="O75" s="70"/>
      <c r="P75" s="64"/>
      <c r="Q75" s="64"/>
      <c r="R75" s="64"/>
      <c r="S75" s="120"/>
      <c r="T75" s="68" t="str">
        <f t="shared" si="64"/>
        <v/>
      </c>
      <c r="U75" s="52" t="str">
        <f t="shared" si="65"/>
        <v/>
      </c>
      <c r="V75" s="52" t="str">
        <f t="shared" si="66"/>
        <v/>
      </c>
      <c r="W75" s="52" t="str">
        <f t="shared" si="67"/>
        <v/>
      </c>
      <c r="X75" s="69" t="str">
        <f t="shared" si="68"/>
        <v/>
      </c>
      <c r="Y75" s="71" t="str">
        <f t="shared" si="69"/>
        <v/>
      </c>
      <c r="Z75" s="60" t="str">
        <f t="shared" si="70"/>
        <v/>
      </c>
      <c r="AA75" s="60" t="str">
        <f t="shared" si="71"/>
        <v/>
      </c>
      <c r="AB75" s="60" t="str">
        <f t="shared" si="72"/>
        <v/>
      </c>
      <c r="AC75" s="118" t="str">
        <f t="shared" si="73"/>
        <v/>
      </c>
      <c r="AD75" s="167">
        <f>IF(A75="",0,SUMIFS('Oprávnené výdavky'!$U$30:$U$140,'Oprávnené výdavky'!$D$30:$D$140,A75,'Oprávnené výdavky'!$F$30:$F$140,"16.4",'Oprávnené výdavky'!$E$30:$E$140,"menej rozvinuté regióny",'Oprávnené výdavky'!$G$30:$G$140,"výstup na prílohe I. ZFEU menej rozvinuté regióny"))</f>
        <v>0</v>
      </c>
      <c r="AE75" s="162">
        <f>IF(A75="",0,SUMIFS('Oprávnené výdavky'!$U$30:$U$140,'Oprávnené výdavky'!$D$30:$D$140,A75,'Oprávnené výdavky'!$F$30:$F$140,"16.4",'Oprávnené výdavky'!$E$30:$E$140,"ostatné regióny",'Oprávnené výdavky'!$G$30:$G$140,"výstup na prílohe I. ZFEU ostatné regióny (Bratislavský kraj)"))</f>
        <v>0</v>
      </c>
      <c r="AF75" s="162">
        <f>IF(A75="",0,SUMIFS('Oprávnené výdavky'!$U$30:$U$140,'Oprávnené výdavky'!$D$30:$D$140,A75,'Oprávnené výdavky'!$F$30:$F$140,"16.4",'Oprávnené výdavky'!$E$30:$E$140,"menej rozvinuté regióny",'Oprávnené výdavky'!$G$30:$G$140,"výstup mimo prílohy I. ZFEU - TN, NR, TT kraj"))+SUMIFS('Oprávnené výdavky'!$U$30:$U$140,'Oprávnené výdavky'!$D$30:$D$140,A75,'Oprávnené výdavky'!$F$30:$F$140,"16.4",'Oprávnené výdavky'!$E$30:$E$140,"menej rozvinuté regióny",'Oprávnené výdavky'!$G$30:$G$140,"výstup mimo prílohy I. ZFEU - PO, KE, BB, ZA kraj")</f>
        <v>0</v>
      </c>
      <c r="AG75" s="168">
        <f>IF(A75="",0,SUMIFS('Oprávnené výdavky'!$U$30:$U$140,'Oprávnené výdavky'!$D$30:$D$140,A75,'Oprávnené výdavky'!$F$30:$F$140,"16.4",'Oprávnené výdavky'!$E$30:$E$140,"ostatné regióny",'Oprávnené výdavky'!$G$30:$G$140,"výstup mimo prílohy I. ZFEU - Bratislavský kraj"))</f>
        <v>0</v>
      </c>
      <c r="AH75" s="222"/>
      <c r="AI75" s="164"/>
      <c r="AJ75" s="164"/>
      <c r="AK75" s="174"/>
      <c r="AL75" s="210" t="str">
        <f t="shared" si="74"/>
        <v/>
      </c>
      <c r="AM75" s="162" t="str">
        <f t="shared" si="75"/>
        <v/>
      </c>
      <c r="AN75" s="162" t="str">
        <f t="shared" si="76"/>
        <v/>
      </c>
      <c r="AO75" s="230" t="str">
        <f t="shared" si="77"/>
        <v/>
      </c>
      <c r="AP75" s="180" t="str">
        <f t="shared" si="78"/>
        <v/>
      </c>
      <c r="AQ75" s="53" t="str">
        <f t="shared" si="79"/>
        <v/>
      </c>
      <c r="AR75" s="53" t="str">
        <f t="shared" si="80"/>
        <v/>
      </c>
      <c r="AS75" s="238" t="str">
        <f t="shared" si="81"/>
        <v/>
      </c>
      <c r="AT75" s="232">
        <f t="shared" si="82"/>
        <v>0</v>
      </c>
      <c r="AV75" s="157" t="str">
        <f t="shared" si="83"/>
        <v/>
      </c>
      <c r="AW75" s="157" t="str">
        <f t="shared" si="84"/>
        <v/>
      </c>
      <c r="AX75" s="157" t="str">
        <f t="shared" si="85"/>
        <v/>
      </c>
      <c r="AY75" s="157" t="str">
        <f t="shared" si="86"/>
        <v/>
      </c>
      <c r="AZ75" s="157" t="str">
        <f t="shared" si="87"/>
        <v/>
      </c>
      <c r="BA75" s="157" t="str">
        <f t="shared" si="88"/>
        <v/>
      </c>
      <c r="BB75" s="157" t="str">
        <f t="shared" si="89"/>
        <v/>
      </c>
      <c r="BC75" s="157" t="str">
        <f t="shared" si="90"/>
        <v/>
      </c>
      <c r="BD75" s="157" t="str">
        <f t="shared" si="91"/>
        <v/>
      </c>
      <c r="BE75" s="157" t="str">
        <f t="shared" si="92"/>
        <v/>
      </c>
      <c r="BF75" s="157"/>
      <c r="BI75" s="117">
        <f t="shared" si="93"/>
        <v>0</v>
      </c>
      <c r="BJ75" s="117">
        <f t="shared" si="94"/>
        <v>0</v>
      </c>
      <c r="BK75" s="117">
        <f t="shared" si="95"/>
        <v>0</v>
      </c>
      <c r="BL75" s="117">
        <f t="shared" si="96"/>
        <v>0</v>
      </c>
      <c r="BM75" s="117">
        <f t="shared" si="97"/>
        <v>0</v>
      </c>
      <c r="BN75" s="117">
        <f t="shared" si="98"/>
        <v>0</v>
      </c>
      <c r="BO75" s="117">
        <f t="shared" si="99"/>
        <v>0</v>
      </c>
      <c r="BP75" s="117">
        <f t="shared" si="100"/>
        <v>0</v>
      </c>
      <c r="BQ75" s="117">
        <f t="shared" si="101"/>
        <v>0</v>
      </c>
      <c r="BR75" s="117">
        <f t="shared" si="102"/>
        <v>0</v>
      </c>
      <c r="BS75" s="117">
        <f t="shared" si="103"/>
        <v>0</v>
      </c>
      <c r="BT75" s="117">
        <f t="shared" si="104"/>
        <v>0</v>
      </c>
      <c r="BU75" s="117">
        <f t="shared" si="105"/>
        <v>0</v>
      </c>
      <c r="BV75" s="117">
        <f t="shared" si="106"/>
        <v>0</v>
      </c>
      <c r="BW75" s="203">
        <f t="shared" si="107"/>
        <v>0</v>
      </c>
      <c r="BX75" s="203">
        <f t="shared" si="108"/>
        <v>0</v>
      </c>
      <c r="BY75" s="203">
        <f t="shared" si="109"/>
        <v>0</v>
      </c>
      <c r="BZ75" s="203">
        <f t="shared" si="110"/>
        <v>0</v>
      </c>
      <c r="CA75" s="203">
        <f t="shared" si="111"/>
        <v>0</v>
      </c>
      <c r="CB75" s="203">
        <f t="shared" si="112"/>
        <v>0</v>
      </c>
      <c r="CC75" s="203">
        <f t="shared" si="113"/>
        <v>0</v>
      </c>
      <c r="CD75" s="203">
        <f t="shared" si="114"/>
        <v>0</v>
      </c>
      <c r="CE75" s="1" t="str">
        <f t="shared" si="115"/>
        <v/>
      </c>
      <c r="CF75" s="272">
        <f t="shared" si="116"/>
        <v>0</v>
      </c>
    </row>
    <row r="76" spans="1:84" ht="15" customHeight="1" x14ac:dyDescent="0.2">
      <c r="A76" s="220" t="str">
        <f>IF('zoznam partnerov'!C76&lt;&gt;"",TRANSPOSE('zoznam partnerov'!C76),"")</f>
        <v/>
      </c>
      <c r="B76" s="170">
        <f>IF(A76="",0,SUMIFS('Oprávnené výdavky'!$U$30:$U$140,'Oprávnené výdavky'!$D$30:$D$140,A76,'Oprávnené výdavky'!$F$30:$F$140,"4.1",'Oprávnené výdavky'!$E$30:$E$140,"menej rozvinuté regióny"))</f>
        <v>0</v>
      </c>
      <c r="C76" s="170">
        <f>IF(A76="",0,SUMIFS('Oprávnené výdavky'!$U$30:$U$140,'Oprávnené výdavky'!$D$30:$D$140,A76,'Oprávnené výdavky'!$F$30:$F$140,"4.1",'Oprávnené výdavky'!$E$30:$E$140,"ostatné regióny"))</f>
        <v>0</v>
      </c>
      <c r="D76" s="115"/>
      <c r="E76" s="115"/>
      <c r="F76" s="108" t="str">
        <f t="shared" si="60"/>
        <v/>
      </c>
      <c r="G76" s="108" t="str">
        <f t="shared" si="61"/>
        <v/>
      </c>
      <c r="H76" s="116" t="str">
        <f t="shared" si="62"/>
        <v/>
      </c>
      <c r="I76" s="116" t="str">
        <f t="shared" si="63"/>
        <v/>
      </c>
      <c r="J76" s="165">
        <f>IF(A76="",0,SUMIFS('Oprávnené výdavky'!$U$30:$U$140,'Oprávnené výdavky'!$D$30:$D$140,A76,'Oprávnené výdavky'!$E$30:$E$140,"menej rozvinuté regióny",'Oprávnené výdavky'!$G$30:$G$140,"výstup na prílohe I. ZFEU menej rozvinuté regióny",'Oprávnené výdavky'!$F$30:$F$140,"4.2"))</f>
        <v>0</v>
      </c>
      <c r="K76" s="163">
        <f>IF(A76="",0,SUMIFS('Oprávnené výdavky'!$U$30:$U$140,'Oprávnené výdavky'!$D$30:$D$140,A76,'Oprávnené výdavky'!$E$30:$E$140,"ostatné regióny",'Oprávnené výdavky'!$G$30:$G$140,"výstup na prílohe I. ZFEU ostatné regióny (Bratislavský kraj)",'Oprávnené výdavky'!$F$30:$F$140,"4.2"))</f>
        <v>0</v>
      </c>
      <c r="L76" s="163">
        <f>IF(A76="",0,SUMIFS('Oprávnené výdavky'!$U$30:$U$140,'Oprávnené výdavky'!$D$30:$D$140,A76,'Oprávnené výdavky'!$E$30:$E$140,"menej rozvinuté regióny",'Oprávnené výdavky'!$G$30:$G$140,"výstup mimo prílohy I. ZFEU - PO, KE, BB, ZA kraj",'Oprávnené výdavky'!$F$30:$F$140,"4.2"))</f>
        <v>0</v>
      </c>
      <c r="M76" s="163">
        <f>IF(A76="",0,SUMIFS('Oprávnené výdavky'!$U$30:$U$140,'Oprávnené výdavky'!$D$30:$D$140,A76,'Oprávnené výdavky'!$E$30:$E$140,"menej rozvinuté regióny",'Oprávnené výdavky'!$G$30:$G$140,"výstup mimo prílohy I. ZFEU - TN, NR, TT kraj",'Oprávnené výdavky'!$F$30:$F$140,"4.2"))</f>
        <v>0</v>
      </c>
      <c r="N76" s="166">
        <f>IF(A76="",0,SUMIFS('Oprávnené výdavky'!$U$30:$U$140,'Oprávnené výdavky'!$D$30:$D$140,A76,'Oprávnené výdavky'!$E$30:$E$140,"ostatné regióny",'Oprávnené výdavky'!$G$30:$G$140,"výstup mimo prílohy I. ZFEU - Bratislavský kraj",'Oprávnené výdavky'!$F$30:$F$140,"4.2"))</f>
        <v>0</v>
      </c>
      <c r="O76" s="70"/>
      <c r="P76" s="64"/>
      <c r="Q76" s="64"/>
      <c r="R76" s="64"/>
      <c r="S76" s="120"/>
      <c r="T76" s="68" t="str">
        <f t="shared" si="64"/>
        <v/>
      </c>
      <c r="U76" s="52" t="str">
        <f t="shared" si="65"/>
        <v/>
      </c>
      <c r="V76" s="52" t="str">
        <f t="shared" si="66"/>
        <v/>
      </c>
      <c r="W76" s="52" t="str">
        <f t="shared" si="67"/>
        <v/>
      </c>
      <c r="X76" s="69" t="str">
        <f t="shared" si="68"/>
        <v/>
      </c>
      <c r="Y76" s="71" t="str">
        <f t="shared" si="69"/>
        <v/>
      </c>
      <c r="Z76" s="60" t="str">
        <f t="shared" si="70"/>
        <v/>
      </c>
      <c r="AA76" s="60" t="str">
        <f t="shared" si="71"/>
        <v/>
      </c>
      <c r="AB76" s="60" t="str">
        <f t="shared" si="72"/>
        <v/>
      </c>
      <c r="AC76" s="118" t="str">
        <f t="shared" si="73"/>
        <v/>
      </c>
      <c r="AD76" s="167">
        <f>IF(A76="",0,SUMIFS('Oprávnené výdavky'!$U$30:$U$140,'Oprávnené výdavky'!$D$30:$D$140,A76,'Oprávnené výdavky'!$F$30:$F$140,"16.4",'Oprávnené výdavky'!$E$30:$E$140,"menej rozvinuté regióny",'Oprávnené výdavky'!$G$30:$G$140,"výstup na prílohe I. ZFEU menej rozvinuté regióny"))</f>
        <v>0</v>
      </c>
      <c r="AE76" s="162">
        <f>IF(A76="",0,SUMIFS('Oprávnené výdavky'!$U$30:$U$140,'Oprávnené výdavky'!$D$30:$D$140,A76,'Oprávnené výdavky'!$F$30:$F$140,"16.4",'Oprávnené výdavky'!$E$30:$E$140,"ostatné regióny",'Oprávnené výdavky'!$G$30:$G$140,"výstup na prílohe I. ZFEU ostatné regióny (Bratislavský kraj)"))</f>
        <v>0</v>
      </c>
      <c r="AF76" s="162">
        <f>IF(A76="",0,SUMIFS('Oprávnené výdavky'!$U$30:$U$140,'Oprávnené výdavky'!$D$30:$D$140,A76,'Oprávnené výdavky'!$F$30:$F$140,"16.4",'Oprávnené výdavky'!$E$30:$E$140,"menej rozvinuté regióny",'Oprávnené výdavky'!$G$30:$G$140,"výstup mimo prílohy I. ZFEU - TN, NR, TT kraj"))+SUMIFS('Oprávnené výdavky'!$U$30:$U$140,'Oprávnené výdavky'!$D$30:$D$140,A76,'Oprávnené výdavky'!$F$30:$F$140,"16.4",'Oprávnené výdavky'!$E$30:$E$140,"menej rozvinuté regióny",'Oprávnené výdavky'!$G$30:$G$140,"výstup mimo prílohy I. ZFEU - PO, KE, BB, ZA kraj")</f>
        <v>0</v>
      </c>
      <c r="AG76" s="168">
        <f>IF(A76="",0,SUMIFS('Oprávnené výdavky'!$U$30:$U$140,'Oprávnené výdavky'!$D$30:$D$140,A76,'Oprávnené výdavky'!$F$30:$F$140,"16.4",'Oprávnené výdavky'!$E$30:$E$140,"ostatné regióny",'Oprávnené výdavky'!$G$30:$G$140,"výstup mimo prílohy I. ZFEU - Bratislavský kraj"))</f>
        <v>0</v>
      </c>
      <c r="AH76" s="222"/>
      <c r="AI76" s="164"/>
      <c r="AJ76" s="164"/>
      <c r="AK76" s="174"/>
      <c r="AL76" s="210" t="str">
        <f t="shared" si="74"/>
        <v/>
      </c>
      <c r="AM76" s="162" t="str">
        <f t="shared" si="75"/>
        <v/>
      </c>
      <c r="AN76" s="162" t="str">
        <f t="shared" si="76"/>
        <v/>
      </c>
      <c r="AO76" s="230" t="str">
        <f t="shared" si="77"/>
        <v/>
      </c>
      <c r="AP76" s="180" t="str">
        <f t="shared" si="78"/>
        <v/>
      </c>
      <c r="AQ76" s="53" t="str">
        <f t="shared" si="79"/>
        <v/>
      </c>
      <c r="AR76" s="53" t="str">
        <f t="shared" si="80"/>
        <v/>
      </c>
      <c r="AS76" s="238" t="str">
        <f t="shared" si="81"/>
        <v/>
      </c>
      <c r="AT76" s="232">
        <f t="shared" si="82"/>
        <v>0</v>
      </c>
      <c r="AV76" s="157" t="str">
        <f t="shared" si="83"/>
        <v/>
      </c>
      <c r="AW76" s="157" t="str">
        <f t="shared" si="84"/>
        <v/>
      </c>
      <c r="AX76" s="157" t="str">
        <f t="shared" si="85"/>
        <v/>
      </c>
      <c r="AY76" s="157" t="str">
        <f t="shared" si="86"/>
        <v/>
      </c>
      <c r="AZ76" s="157" t="str">
        <f t="shared" si="87"/>
        <v/>
      </c>
      <c r="BA76" s="157" t="str">
        <f t="shared" si="88"/>
        <v/>
      </c>
      <c r="BB76" s="157" t="str">
        <f t="shared" si="89"/>
        <v/>
      </c>
      <c r="BC76" s="157" t="str">
        <f t="shared" si="90"/>
        <v/>
      </c>
      <c r="BD76" s="157" t="str">
        <f t="shared" si="91"/>
        <v/>
      </c>
      <c r="BE76" s="157" t="str">
        <f t="shared" si="92"/>
        <v/>
      </c>
      <c r="BF76" s="157"/>
      <c r="BI76" s="117">
        <f t="shared" si="93"/>
        <v>0</v>
      </c>
      <c r="BJ76" s="117">
        <f t="shared" si="94"/>
        <v>0</v>
      </c>
      <c r="BK76" s="117">
        <f t="shared" si="95"/>
        <v>0</v>
      </c>
      <c r="BL76" s="117">
        <f t="shared" si="96"/>
        <v>0</v>
      </c>
      <c r="BM76" s="117">
        <f t="shared" si="97"/>
        <v>0</v>
      </c>
      <c r="BN76" s="117">
        <f t="shared" si="98"/>
        <v>0</v>
      </c>
      <c r="BO76" s="117">
        <f t="shared" si="99"/>
        <v>0</v>
      </c>
      <c r="BP76" s="117">
        <f t="shared" si="100"/>
        <v>0</v>
      </c>
      <c r="BQ76" s="117">
        <f t="shared" si="101"/>
        <v>0</v>
      </c>
      <c r="BR76" s="117">
        <f t="shared" si="102"/>
        <v>0</v>
      </c>
      <c r="BS76" s="117">
        <f t="shared" si="103"/>
        <v>0</v>
      </c>
      <c r="BT76" s="117">
        <f t="shared" si="104"/>
        <v>0</v>
      </c>
      <c r="BU76" s="117">
        <f t="shared" si="105"/>
        <v>0</v>
      </c>
      <c r="BV76" s="117">
        <f t="shared" si="106"/>
        <v>0</v>
      </c>
      <c r="BW76" s="203">
        <f t="shared" si="107"/>
        <v>0</v>
      </c>
      <c r="BX76" s="203">
        <f t="shared" si="108"/>
        <v>0</v>
      </c>
      <c r="BY76" s="203">
        <f t="shared" si="109"/>
        <v>0</v>
      </c>
      <c r="BZ76" s="203">
        <f t="shared" si="110"/>
        <v>0</v>
      </c>
      <c r="CA76" s="203">
        <f t="shared" si="111"/>
        <v>0</v>
      </c>
      <c r="CB76" s="203">
        <f t="shared" si="112"/>
        <v>0</v>
      </c>
      <c r="CC76" s="203">
        <f t="shared" si="113"/>
        <v>0</v>
      </c>
      <c r="CD76" s="203">
        <f t="shared" si="114"/>
        <v>0</v>
      </c>
      <c r="CE76" s="1" t="str">
        <f t="shared" si="115"/>
        <v/>
      </c>
      <c r="CF76" s="272">
        <f t="shared" si="116"/>
        <v>0</v>
      </c>
    </row>
    <row r="77" spans="1:84" ht="15" customHeight="1" x14ac:dyDescent="0.2">
      <c r="A77" s="220" t="str">
        <f>IF('zoznam partnerov'!C77&lt;&gt;"",TRANSPOSE('zoznam partnerov'!C77),"")</f>
        <v/>
      </c>
      <c r="B77" s="170">
        <f>IF(A77="",0,SUMIFS('Oprávnené výdavky'!$U$30:$U$140,'Oprávnené výdavky'!$D$30:$D$140,A77,'Oprávnené výdavky'!$F$30:$F$140,"4.1",'Oprávnené výdavky'!$E$30:$E$140,"menej rozvinuté regióny"))</f>
        <v>0</v>
      </c>
      <c r="C77" s="170">
        <f>IF(A77="",0,SUMIFS('Oprávnené výdavky'!$U$30:$U$140,'Oprávnené výdavky'!$D$30:$D$140,A77,'Oprávnené výdavky'!$F$30:$F$140,"4.1",'Oprávnené výdavky'!$E$30:$E$140,"ostatné regióny"))</f>
        <v>0</v>
      </c>
      <c r="D77" s="115"/>
      <c r="E77" s="115"/>
      <c r="F77" s="108" t="str">
        <f t="shared" si="60"/>
        <v/>
      </c>
      <c r="G77" s="108" t="str">
        <f t="shared" si="61"/>
        <v/>
      </c>
      <c r="H77" s="116" t="str">
        <f t="shared" si="62"/>
        <v/>
      </c>
      <c r="I77" s="116" t="str">
        <f t="shared" si="63"/>
        <v/>
      </c>
      <c r="J77" s="165">
        <f>IF(A77="",0,SUMIFS('Oprávnené výdavky'!$U$30:$U$140,'Oprávnené výdavky'!$D$30:$D$140,A77,'Oprávnené výdavky'!$E$30:$E$140,"menej rozvinuté regióny",'Oprávnené výdavky'!$G$30:$G$140,"výstup na prílohe I. ZFEU menej rozvinuté regióny",'Oprávnené výdavky'!$F$30:$F$140,"4.2"))</f>
        <v>0</v>
      </c>
      <c r="K77" s="163">
        <f>IF(A77="",0,SUMIFS('Oprávnené výdavky'!$U$30:$U$140,'Oprávnené výdavky'!$D$30:$D$140,A77,'Oprávnené výdavky'!$E$30:$E$140,"ostatné regióny",'Oprávnené výdavky'!$G$30:$G$140,"výstup na prílohe I. ZFEU ostatné regióny (Bratislavský kraj)",'Oprávnené výdavky'!$F$30:$F$140,"4.2"))</f>
        <v>0</v>
      </c>
      <c r="L77" s="163">
        <f>IF(A77="",0,SUMIFS('Oprávnené výdavky'!$U$30:$U$140,'Oprávnené výdavky'!$D$30:$D$140,A77,'Oprávnené výdavky'!$E$30:$E$140,"menej rozvinuté regióny",'Oprávnené výdavky'!$G$30:$G$140,"výstup mimo prílohy I. ZFEU - PO, KE, BB, ZA kraj",'Oprávnené výdavky'!$F$30:$F$140,"4.2"))</f>
        <v>0</v>
      </c>
      <c r="M77" s="163">
        <f>IF(A77="",0,SUMIFS('Oprávnené výdavky'!$U$30:$U$140,'Oprávnené výdavky'!$D$30:$D$140,A77,'Oprávnené výdavky'!$E$30:$E$140,"menej rozvinuté regióny",'Oprávnené výdavky'!$G$30:$G$140,"výstup mimo prílohy I. ZFEU - TN, NR, TT kraj",'Oprávnené výdavky'!$F$30:$F$140,"4.2"))</f>
        <v>0</v>
      </c>
      <c r="N77" s="166">
        <f>IF(A77="",0,SUMIFS('Oprávnené výdavky'!$U$30:$U$140,'Oprávnené výdavky'!$D$30:$D$140,A77,'Oprávnené výdavky'!$E$30:$E$140,"ostatné regióny",'Oprávnené výdavky'!$G$30:$G$140,"výstup mimo prílohy I. ZFEU - Bratislavský kraj",'Oprávnené výdavky'!$F$30:$F$140,"4.2"))</f>
        <v>0</v>
      </c>
      <c r="O77" s="70"/>
      <c r="P77" s="64"/>
      <c r="Q77" s="64"/>
      <c r="R77" s="64"/>
      <c r="S77" s="120"/>
      <c r="T77" s="68" t="str">
        <f t="shared" si="64"/>
        <v/>
      </c>
      <c r="U77" s="52" t="str">
        <f t="shared" si="65"/>
        <v/>
      </c>
      <c r="V77" s="52" t="str">
        <f t="shared" si="66"/>
        <v/>
      </c>
      <c r="W77" s="52" t="str">
        <f t="shared" si="67"/>
        <v/>
      </c>
      <c r="X77" s="69" t="str">
        <f t="shared" si="68"/>
        <v/>
      </c>
      <c r="Y77" s="71" t="str">
        <f t="shared" si="69"/>
        <v/>
      </c>
      <c r="Z77" s="60" t="str">
        <f t="shared" si="70"/>
        <v/>
      </c>
      <c r="AA77" s="60" t="str">
        <f t="shared" si="71"/>
        <v/>
      </c>
      <c r="AB77" s="60" t="str">
        <f t="shared" si="72"/>
        <v/>
      </c>
      <c r="AC77" s="118" t="str">
        <f t="shared" si="73"/>
        <v/>
      </c>
      <c r="AD77" s="167">
        <f>IF(A77="",0,SUMIFS('Oprávnené výdavky'!$U$30:$U$140,'Oprávnené výdavky'!$D$30:$D$140,A77,'Oprávnené výdavky'!$F$30:$F$140,"16.4",'Oprávnené výdavky'!$E$30:$E$140,"menej rozvinuté regióny",'Oprávnené výdavky'!$G$30:$G$140,"výstup na prílohe I. ZFEU menej rozvinuté regióny"))</f>
        <v>0</v>
      </c>
      <c r="AE77" s="162">
        <f>IF(A77="",0,SUMIFS('Oprávnené výdavky'!$U$30:$U$140,'Oprávnené výdavky'!$D$30:$D$140,A77,'Oprávnené výdavky'!$F$30:$F$140,"16.4",'Oprávnené výdavky'!$E$30:$E$140,"ostatné regióny",'Oprávnené výdavky'!$G$30:$G$140,"výstup na prílohe I. ZFEU ostatné regióny (Bratislavský kraj)"))</f>
        <v>0</v>
      </c>
      <c r="AF77" s="162">
        <f>IF(A77="",0,SUMIFS('Oprávnené výdavky'!$U$30:$U$140,'Oprávnené výdavky'!$D$30:$D$140,A77,'Oprávnené výdavky'!$F$30:$F$140,"16.4",'Oprávnené výdavky'!$E$30:$E$140,"menej rozvinuté regióny",'Oprávnené výdavky'!$G$30:$G$140,"výstup mimo prílohy I. ZFEU - TN, NR, TT kraj"))+SUMIFS('Oprávnené výdavky'!$U$30:$U$140,'Oprávnené výdavky'!$D$30:$D$140,A77,'Oprávnené výdavky'!$F$30:$F$140,"16.4",'Oprávnené výdavky'!$E$30:$E$140,"menej rozvinuté regióny",'Oprávnené výdavky'!$G$30:$G$140,"výstup mimo prílohy I. ZFEU - PO, KE, BB, ZA kraj")</f>
        <v>0</v>
      </c>
      <c r="AG77" s="168">
        <f>IF(A77="",0,SUMIFS('Oprávnené výdavky'!$U$30:$U$140,'Oprávnené výdavky'!$D$30:$D$140,A77,'Oprávnené výdavky'!$F$30:$F$140,"16.4",'Oprávnené výdavky'!$E$30:$E$140,"ostatné regióny",'Oprávnené výdavky'!$G$30:$G$140,"výstup mimo prílohy I. ZFEU - Bratislavský kraj"))</f>
        <v>0</v>
      </c>
      <c r="AH77" s="222"/>
      <c r="AI77" s="164"/>
      <c r="AJ77" s="164"/>
      <c r="AK77" s="174"/>
      <c r="AL77" s="210" t="str">
        <f t="shared" si="74"/>
        <v/>
      </c>
      <c r="AM77" s="162" t="str">
        <f t="shared" si="75"/>
        <v/>
      </c>
      <c r="AN77" s="162" t="str">
        <f t="shared" si="76"/>
        <v/>
      </c>
      <c r="AO77" s="230" t="str">
        <f t="shared" si="77"/>
        <v/>
      </c>
      <c r="AP77" s="180" t="str">
        <f t="shared" si="78"/>
        <v/>
      </c>
      <c r="AQ77" s="53" t="str">
        <f t="shared" si="79"/>
        <v/>
      </c>
      <c r="AR77" s="53" t="str">
        <f t="shared" si="80"/>
        <v/>
      </c>
      <c r="AS77" s="238" t="str">
        <f t="shared" si="81"/>
        <v/>
      </c>
      <c r="AT77" s="232">
        <f t="shared" si="82"/>
        <v>0</v>
      </c>
      <c r="AV77" s="157" t="str">
        <f t="shared" si="83"/>
        <v/>
      </c>
      <c r="AW77" s="157" t="str">
        <f t="shared" si="84"/>
        <v/>
      </c>
      <c r="AX77" s="157" t="str">
        <f t="shared" si="85"/>
        <v/>
      </c>
      <c r="AY77" s="157" t="str">
        <f t="shared" si="86"/>
        <v/>
      </c>
      <c r="AZ77" s="157" t="str">
        <f t="shared" si="87"/>
        <v/>
      </c>
      <c r="BA77" s="157" t="str">
        <f t="shared" si="88"/>
        <v/>
      </c>
      <c r="BB77" s="157" t="str">
        <f t="shared" si="89"/>
        <v/>
      </c>
      <c r="BC77" s="157" t="str">
        <f t="shared" si="90"/>
        <v/>
      </c>
      <c r="BD77" s="157" t="str">
        <f t="shared" si="91"/>
        <v/>
      </c>
      <c r="BE77" s="157" t="str">
        <f t="shared" si="92"/>
        <v/>
      </c>
      <c r="BF77" s="157"/>
      <c r="BI77" s="117">
        <f t="shared" si="93"/>
        <v>0</v>
      </c>
      <c r="BJ77" s="117">
        <f t="shared" si="94"/>
        <v>0</v>
      </c>
      <c r="BK77" s="117">
        <f t="shared" si="95"/>
        <v>0</v>
      </c>
      <c r="BL77" s="117">
        <f t="shared" si="96"/>
        <v>0</v>
      </c>
      <c r="BM77" s="117">
        <f t="shared" si="97"/>
        <v>0</v>
      </c>
      <c r="BN77" s="117">
        <f t="shared" si="98"/>
        <v>0</v>
      </c>
      <c r="BO77" s="117">
        <f t="shared" si="99"/>
        <v>0</v>
      </c>
      <c r="BP77" s="117">
        <f t="shared" si="100"/>
        <v>0</v>
      </c>
      <c r="BQ77" s="117">
        <f t="shared" si="101"/>
        <v>0</v>
      </c>
      <c r="BR77" s="117">
        <f t="shared" si="102"/>
        <v>0</v>
      </c>
      <c r="BS77" s="117">
        <f t="shared" si="103"/>
        <v>0</v>
      </c>
      <c r="BT77" s="117">
        <f t="shared" si="104"/>
        <v>0</v>
      </c>
      <c r="BU77" s="117">
        <f t="shared" si="105"/>
        <v>0</v>
      </c>
      <c r="BV77" s="117">
        <f t="shared" si="106"/>
        <v>0</v>
      </c>
      <c r="BW77" s="203">
        <f t="shared" si="107"/>
        <v>0</v>
      </c>
      <c r="BX77" s="203">
        <f t="shared" si="108"/>
        <v>0</v>
      </c>
      <c r="BY77" s="203">
        <f t="shared" si="109"/>
        <v>0</v>
      </c>
      <c r="BZ77" s="203">
        <f t="shared" si="110"/>
        <v>0</v>
      </c>
      <c r="CA77" s="203">
        <f t="shared" si="111"/>
        <v>0</v>
      </c>
      <c r="CB77" s="203">
        <f t="shared" si="112"/>
        <v>0</v>
      </c>
      <c r="CC77" s="203">
        <f t="shared" si="113"/>
        <v>0</v>
      </c>
      <c r="CD77" s="203">
        <f t="shared" si="114"/>
        <v>0</v>
      </c>
      <c r="CE77" s="1" t="str">
        <f t="shared" si="115"/>
        <v/>
      </c>
      <c r="CF77" s="272">
        <f t="shared" si="116"/>
        <v>0</v>
      </c>
    </row>
    <row r="78" spans="1:84" ht="15" customHeight="1" thickBot="1" x14ac:dyDescent="0.25">
      <c r="A78" s="220" t="str">
        <f>IF('zoznam partnerov'!C78&lt;&gt;"",TRANSPOSE('zoznam partnerov'!C78),"")</f>
        <v/>
      </c>
      <c r="B78" s="170">
        <f>IF(A78="",0,SUMIFS('Oprávnené výdavky'!$U$30:$U$140,'Oprávnené výdavky'!$D$30:$D$140,A78,'Oprávnené výdavky'!$F$30:$F$140,"4.1",'Oprávnené výdavky'!$E$30:$E$140,"menej rozvinuté regióny"))</f>
        <v>0</v>
      </c>
      <c r="C78" s="170">
        <f>IF(A78="",0,SUMIFS('Oprávnené výdavky'!$U$30:$U$140,'Oprávnené výdavky'!$D$30:$D$140,A78,'Oprávnené výdavky'!$F$30:$F$140,"4.1",'Oprávnené výdavky'!$E$30:$E$140,"ostatné regióny"))</f>
        <v>0</v>
      </c>
      <c r="D78" s="115"/>
      <c r="E78" s="115"/>
      <c r="F78" s="108" t="str">
        <f t="shared" si="60"/>
        <v/>
      </c>
      <c r="G78" s="108" t="str">
        <f t="shared" si="61"/>
        <v/>
      </c>
      <c r="H78" s="116" t="str">
        <f t="shared" si="62"/>
        <v/>
      </c>
      <c r="I78" s="116" t="str">
        <f t="shared" si="63"/>
        <v/>
      </c>
      <c r="J78" s="165">
        <f>IF(A78="",0,SUMIFS('Oprávnené výdavky'!$U$30:$U$140,'Oprávnené výdavky'!$D$30:$D$140,A78,'Oprávnené výdavky'!$E$30:$E$140,"menej rozvinuté regióny",'Oprávnené výdavky'!$G$30:$G$140,"výstup na prílohe I. ZFEU menej rozvinuté regióny",'Oprávnené výdavky'!$F$30:$F$140,"4.2"))</f>
        <v>0</v>
      </c>
      <c r="K78" s="163">
        <f>IF(A78="",0,SUMIFS('Oprávnené výdavky'!$U$30:$U$140,'Oprávnené výdavky'!$D$30:$D$140,A78,'Oprávnené výdavky'!$E$30:$E$140,"ostatné regióny",'Oprávnené výdavky'!$G$30:$G$140,"výstup na prílohe I. ZFEU ostatné regióny (Bratislavský kraj)",'Oprávnené výdavky'!$F$30:$F$140,"4.2"))</f>
        <v>0</v>
      </c>
      <c r="L78" s="163">
        <f>IF(A78="",0,SUMIFS('Oprávnené výdavky'!$U$30:$U$140,'Oprávnené výdavky'!$D$30:$D$140,A78,'Oprávnené výdavky'!$E$30:$E$140,"menej rozvinuté regióny",'Oprávnené výdavky'!$G$30:$G$140,"výstup mimo prílohy I. ZFEU - PO, KE, BB, ZA kraj",'Oprávnené výdavky'!$F$30:$F$140,"4.2"))</f>
        <v>0</v>
      </c>
      <c r="M78" s="163">
        <f>IF(A78="",0,SUMIFS('Oprávnené výdavky'!$U$30:$U$140,'Oprávnené výdavky'!$D$30:$D$140,A78,'Oprávnené výdavky'!$E$30:$E$140,"menej rozvinuté regióny",'Oprávnené výdavky'!$G$30:$G$140,"výstup mimo prílohy I. ZFEU - TN, NR, TT kraj",'Oprávnené výdavky'!$F$30:$F$140,"4.2"))</f>
        <v>0</v>
      </c>
      <c r="N78" s="166">
        <f>IF(A78="",0,SUMIFS('Oprávnené výdavky'!$U$30:$U$140,'Oprávnené výdavky'!$D$30:$D$140,A78,'Oprávnené výdavky'!$E$30:$E$140,"ostatné regióny",'Oprávnené výdavky'!$G$30:$G$140,"výstup mimo prílohy I. ZFEU - Bratislavský kraj",'Oprávnené výdavky'!$F$30:$F$140,"4.2"))</f>
        <v>0</v>
      </c>
      <c r="O78" s="70"/>
      <c r="P78" s="64"/>
      <c r="Q78" s="64"/>
      <c r="R78" s="64"/>
      <c r="S78" s="120"/>
      <c r="T78" s="126" t="str">
        <f t="shared" si="64"/>
        <v/>
      </c>
      <c r="U78" s="127" t="str">
        <f t="shared" si="65"/>
        <v/>
      </c>
      <c r="V78" s="127" t="str">
        <f t="shared" si="66"/>
        <v/>
      </c>
      <c r="W78" s="127" t="str">
        <f t="shared" si="67"/>
        <v/>
      </c>
      <c r="X78" s="128" t="str">
        <f t="shared" si="68"/>
        <v/>
      </c>
      <c r="Y78" s="71" t="str">
        <f t="shared" si="69"/>
        <v/>
      </c>
      <c r="Z78" s="60" t="str">
        <f t="shared" si="70"/>
        <v/>
      </c>
      <c r="AA78" s="60" t="str">
        <f t="shared" si="71"/>
        <v/>
      </c>
      <c r="AB78" s="60" t="str">
        <f t="shared" si="72"/>
        <v/>
      </c>
      <c r="AC78" s="118" t="str">
        <f t="shared" si="73"/>
        <v/>
      </c>
      <c r="AD78" s="126">
        <f>IF(A78="",0,SUMIFS('Oprávnené výdavky'!$U$30:$U$140,'Oprávnené výdavky'!$D$30:$D$140,A78,'Oprávnené výdavky'!$F$30:$F$140,"16.4",'Oprávnené výdavky'!$E$30:$E$140,"menej rozvinuté regióny",'Oprávnené výdavky'!$G$30:$G$140,"výstup na prílohe I. ZFEU menej rozvinuté regióny"))</f>
        <v>0</v>
      </c>
      <c r="AE78" s="127">
        <f>IF(A78="",0,SUMIFS('Oprávnené výdavky'!$U$30:$U$140,'Oprávnené výdavky'!$D$30:$D$140,A78,'Oprávnené výdavky'!$F$30:$F$140,"16.4",'Oprávnené výdavky'!$E$30:$E$140,"ostatné regióny",'Oprávnené výdavky'!$G$30:$G$140,"výstup na prílohe I. ZFEU ostatné regióny (Bratislavský kraj)"))</f>
        <v>0</v>
      </c>
      <c r="AF78" s="127">
        <f>IF(A78="",0,SUMIFS('Oprávnené výdavky'!$U$30:$U$140,'Oprávnené výdavky'!$D$30:$D$140,A78,'Oprávnené výdavky'!$F$30:$F$140,"16.4",'Oprávnené výdavky'!$E$30:$E$140,"menej rozvinuté regióny",'Oprávnené výdavky'!$G$30:$G$140,"výstup mimo prílohy I. ZFEU - TN, NR, TT kraj"))+SUMIFS('Oprávnené výdavky'!$U$30:$U$140,'Oprávnené výdavky'!$D$30:$D$140,A78,'Oprávnené výdavky'!$F$30:$F$140,"16.4",'Oprávnené výdavky'!$E$30:$E$140,"menej rozvinuté regióny",'Oprávnené výdavky'!$G$30:$G$140,"výstup mimo prílohy I. ZFEU - PO, KE, BB, ZA kraj")</f>
        <v>0</v>
      </c>
      <c r="AG78" s="128">
        <f>IF(A78="",0,SUMIFS('Oprávnené výdavky'!$U$30:$U$140,'Oprávnené výdavky'!$D$30:$D$140,A78,'Oprávnené výdavky'!$F$30:$F$140,"16.4",'Oprávnené výdavky'!$E$30:$E$140,"ostatné regióny",'Oprávnené výdavky'!$G$30:$G$140,"výstup mimo prílohy I. ZFEU - Bratislavský kraj"))</f>
        <v>0</v>
      </c>
      <c r="AH78" s="223"/>
      <c r="AI78" s="215"/>
      <c r="AJ78" s="215"/>
      <c r="AK78" s="216"/>
      <c r="AL78" s="211" t="str">
        <f t="shared" si="74"/>
        <v/>
      </c>
      <c r="AM78" s="181" t="str">
        <f t="shared" si="75"/>
        <v/>
      </c>
      <c r="AN78" s="181" t="str">
        <f t="shared" si="76"/>
        <v/>
      </c>
      <c r="AO78" s="231" t="str">
        <f t="shared" si="77"/>
        <v/>
      </c>
      <c r="AP78" s="239" t="str">
        <f t="shared" si="78"/>
        <v/>
      </c>
      <c r="AQ78" s="240" t="str">
        <f t="shared" si="79"/>
        <v/>
      </c>
      <c r="AR78" s="240" t="str">
        <f t="shared" si="80"/>
        <v/>
      </c>
      <c r="AS78" s="241" t="str">
        <f t="shared" si="81"/>
        <v/>
      </c>
      <c r="AT78" s="232">
        <f t="shared" si="82"/>
        <v>0</v>
      </c>
      <c r="AV78" s="157" t="str">
        <f t="shared" si="83"/>
        <v/>
      </c>
      <c r="AW78" s="157" t="str">
        <f t="shared" si="84"/>
        <v/>
      </c>
      <c r="AX78" s="157" t="str">
        <f t="shared" si="85"/>
        <v/>
      </c>
      <c r="AY78" s="157" t="str">
        <f t="shared" si="86"/>
        <v/>
      </c>
      <c r="AZ78" s="157" t="str">
        <f t="shared" si="87"/>
        <v/>
      </c>
      <c r="BA78" s="157" t="str">
        <f t="shared" si="88"/>
        <v/>
      </c>
      <c r="BB78" s="157" t="str">
        <f t="shared" si="89"/>
        <v/>
      </c>
      <c r="BC78" s="157" t="str">
        <f t="shared" si="90"/>
        <v/>
      </c>
      <c r="BD78" s="157" t="str">
        <f t="shared" si="91"/>
        <v/>
      </c>
      <c r="BE78" s="157" t="str">
        <f t="shared" si="92"/>
        <v/>
      </c>
      <c r="BF78" s="157"/>
      <c r="BI78" s="117">
        <f t="shared" si="93"/>
        <v>0</v>
      </c>
      <c r="BJ78" s="117">
        <f t="shared" si="94"/>
        <v>0</v>
      </c>
      <c r="BK78" s="117">
        <f t="shared" si="95"/>
        <v>0</v>
      </c>
      <c r="BL78" s="117">
        <f t="shared" si="96"/>
        <v>0</v>
      </c>
      <c r="BM78" s="117">
        <f t="shared" si="97"/>
        <v>0</v>
      </c>
      <c r="BN78" s="117">
        <f t="shared" si="98"/>
        <v>0</v>
      </c>
      <c r="BO78" s="117">
        <f t="shared" si="99"/>
        <v>0</v>
      </c>
      <c r="BP78" s="117">
        <f t="shared" si="100"/>
        <v>0</v>
      </c>
      <c r="BQ78" s="117">
        <f t="shared" si="101"/>
        <v>0</v>
      </c>
      <c r="BR78" s="117">
        <f t="shared" si="102"/>
        <v>0</v>
      </c>
      <c r="BS78" s="117">
        <f t="shared" si="103"/>
        <v>0</v>
      </c>
      <c r="BT78" s="117">
        <f t="shared" si="104"/>
        <v>0</v>
      </c>
      <c r="BU78" s="117">
        <f t="shared" si="105"/>
        <v>0</v>
      </c>
      <c r="BV78" s="117">
        <f t="shared" si="106"/>
        <v>0</v>
      </c>
      <c r="BW78" s="203">
        <f t="shared" si="107"/>
        <v>0</v>
      </c>
      <c r="BX78" s="203">
        <f t="shared" si="108"/>
        <v>0</v>
      </c>
      <c r="BY78" s="203">
        <f t="shared" si="109"/>
        <v>0</v>
      </c>
      <c r="BZ78" s="203">
        <f t="shared" si="110"/>
        <v>0</v>
      </c>
      <c r="CA78" s="203">
        <f t="shared" si="111"/>
        <v>0</v>
      </c>
      <c r="CB78" s="203">
        <f t="shared" si="112"/>
        <v>0</v>
      </c>
      <c r="CC78" s="203">
        <f t="shared" si="113"/>
        <v>0</v>
      </c>
      <c r="CD78" s="203">
        <f t="shared" si="114"/>
        <v>0</v>
      </c>
      <c r="CE78" s="1" t="str">
        <f t="shared" si="115"/>
        <v/>
      </c>
      <c r="CF78" s="272">
        <f t="shared" si="116"/>
        <v>0</v>
      </c>
    </row>
    <row r="79" spans="1:84" ht="24.95" customHeight="1" thickBot="1" x14ac:dyDescent="0.25">
      <c r="A79" s="72" t="s">
        <v>8</v>
      </c>
      <c r="B79" s="133">
        <f>SUM(B9:B78)</f>
        <v>0</v>
      </c>
      <c r="C79" s="133">
        <f>SUM(C9:C78)</f>
        <v>0</v>
      </c>
      <c r="D79" s="133">
        <f t="shared" ref="D79:G79" si="117">SUM(D9:D78)</f>
        <v>0</v>
      </c>
      <c r="E79" s="133">
        <f t="shared" si="117"/>
        <v>0</v>
      </c>
      <c r="F79" s="133">
        <f t="shared" si="117"/>
        <v>0</v>
      </c>
      <c r="G79" s="133">
        <f t="shared" si="117"/>
        <v>0</v>
      </c>
      <c r="H79" s="132" t="s">
        <v>75</v>
      </c>
      <c r="I79" s="132" t="s">
        <v>75</v>
      </c>
      <c r="J79" s="62">
        <f>SUM(J9:J78)</f>
        <v>0</v>
      </c>
      <c r="K79" s="61">
        <f t="shared" ref="K79:U79" si="118">SUM(K9:K78)</f>
        <v>0</v>
      </c>
      <c r="L79" s="61">
        <f>SUM(L9:L78)</f>
        <v>0</v>
      </c>
      <c r="M79" s="61">
        <f>SUM(M9:M78)</f>
        <v>0</v>
      </c>
      <c r="N79" s="63">
        <f>SUM(N9:N78)</f>
        <v>0</v>
      </c>
      <c r="O79" s="62">
        <f t="shared" si="118"/>
        <v>0</v>
      </c>
      <c r="P79" s="61">
        <f t="shared" si="118"/>
        <v>0</v>
      </c>
      <c r="Q79" s="61">
        <f>SUM(Q9:Q78)</f>
        <v>0</v>
      </c>
      <c r="R79" s="61">
        <f t="shared" ref="R79:S79" si="119">SUM(R9:R78)</f>
        <v>0</v>
      </c>
      <c r="S79" s="63">
        <f t="shared" si="119"/>
        <v>0</v>
      </c>
      <c r="T79" s="62">
        <f t="shared" si="118"/>
        <v>0</v>
      </c>
      <c r="U79" s="61">
        <f t="shared" si="118"/>
        <v>0</v>
      </c>
      <c r="V79" s="61">
        <f>SUM(V9:V78)</f>
        <v>0</v>
      </c>
      <c r="W79" s="61">
        <f t="shared" ref="W79:X79" si="120">SUM(W9:W78)</f>
        <v>0</v>
      </c>
      <c r="X79" s="63">
        <f t="shared" si="120"/>
        <v>0</v>
      </c>
      <c r="Y79" s="134" t="s">
        <v>75</v>
      </c>
      <c r="Z79" s="135" t="s">
        <v>75</v>
      </c>
      <c r="AA79" s="135" t="s">
        <v>75</v>
      </c>
      <c r="AB79" s="135" t="s">
        <v>75</v>
      </c>
      <c r="AC79" s="136" t="s">
        <v>75</v>
      </c>
      <c r="AD79" s="207">
        <f t="shared" ref="AD79:AO79" si="121">SUM(AD9:AD78)</f>
        <v>0</v>
      </c>
      <c r="AE79" s="209">
        <f t="shared" si="121"/>
        <v>0</v>
      </c>
      <c r="AF79" s="209">
        <f t="shared" si="121"/>
        <v>0</v>
      </c>
      <c r="AG79" s="224">
        <f t="shared" si="121"/>
        <v>0</v>
      </c>
      <c r="AH79" s="207">
        <f t="shared" si="121"/>
        <v>0</v>
      </c>
      <c r="AI79" s="209">
        <f t="shared" si="121"/>
        <v>0</v>
      </c>
      <c r="AJ79" s="209">
        <f t="shared" si="121"/>
        <v>0</v>
      </c>
      <c r="AK79" s="213">
        <f t="shared" si="121"/>
        <v>0</v>
      </c>
      <c r="AL79" s="62">
        <f t="shared" si="121"/>
        <v>0</v>
      </c>
      <c r="AM79" s="61">
        <f t="shared" si="121"/>
        <v>0</v>
      </c>
      <c r="AN79" s="61">
        <f t="shared" si="121"/>
        <v>0</v>
      </c>
      <c r="AO79" s="63">
        <f t="shared" si="121"/>
        <v>0</v>
      </c>
      <c r="AP79" s="234" t="s">
        <v>75</v>
      </c>
      <c r="AQ79" s="235" t="s">
        <v>75</v>
      </c>
      <c r="AR79" s="235" t="s">
        <v>75</v>
      </c>
      <c r="AS79" s="236" t="s">
        <v>75</v>
      </c>
      <c r="AT79" s="175">
        <f t="shared" ref="AT79" si="122">SUM(AT9:AT78)</f>
        <v>0</v>
      </c>
    </row>
    <row r="80" spans="1:84" ht="24.95" customHeight="1" x14ac:dyDescent="0.2"/>
    <row r="83" spans="10:20" ht="15" customHeight="1" x14ac:dyDescent="0.2">
      <c r="J83" s="54"/>
      <c r="K83" s="374"/>
      <c r="L83" s="374"/>
      <c r="M83" s="55"/>
      <c r="N83" s="55"/>
      <c r="O83" s="54"/>
      <c r="P83" s="374"/>
      <c r="Q83" s="374"/>
      <c r="R83" s="55"/>
      <c r="S83" s="55"/>
      <c r="T83" s="54"/>
    </row>
    <row r="84" spans="10:20" ht="15" customHeight="1" x14ac:dyDescent="0.2">
      <c r="J84" s="54"/>
      <c r="K84" s="374"/>
      <c r="L84" s="374"/>
      <c r="M84" s="55"/>
      <c r="N84" s="55"/>
      <c r="O84" s="54"/>
      <c r="P84" s="374"/>
      <c r="Q84" s="374"/>
      <c r="R84" s="55"/>
      <c r="S84" s="55"/>
      <c r="T84" s="54"/>
    </row>
    <row r="85" spans="10:20" ht="15" customHeight="1" x14ac:dyDescent="0.2">
      <c r="J85" s="54"/>
      <c r="K85" s="374"/>
      <c r="L85" s="374"/>
      <c r="M85" s="55"/>
      <c r="N85" s="55"/>
      <c r="O85" s="54"/>
      <c r="P85" s="374"/>
      <c r="Q85" s="374"/>
      <c r="R85" s="55"/>
      <c r="S85" s="55"/>
      <c r="T85" s="54"/>
    </row>
    <row r="86" spans="10:20" ht="15" customHeight="1" x14ac:dyDescent="0.2">
      <c r="J86" s="54"/>
      <c r="K86" s="374"/>
      <c r="L86" s="374"/>
      <c r="M86" s="55"/>
      <c r="N86" s="55"/>
      <c r="O86" s="54"/>
      <c r="P86" s="374"/>
      <c r="Q86" s="374"/>
      <c r="R86" s="55"/>
      <c r="S86" s="55"/>
      <c r="T86" s="54"/>
    </row>
    <row r="87" spans="10:20" ht="24.95" customHeight="1" x14ac:dyDescent="0.2"/>
    <row r="88" spans="10:20" ht="24.95" customHeight="1" x14ac:dyDescent="0.2"/>
    <row r="89" spans="10:20" ht="24.95" customHeight="1" x14ac:dyDescent="0.2"/>
  </sheetData>
  <sheetProtection algorithmName="SHA-512" hashValue="C1izDd7wS+ep20Wy3iylA2VUfDeDK6nSaZYTmxPTMcGkkrfVKeuke1d5jzDaeLGfzSH62CEOliRm6hT95QiXeA==" saltValue="YrFoMii9RclaS1Vzd+ctZQ==" spinCount="100000" sheet="1" objects="1" scenarios="1"/>
  <mergeCells count="43">
    <mergeCell ref="P83:Q83"/>
    <mergeCell ref="P84:Q84"/>
    <mergeCell ref="P85:Q85"/>
    <mergeCell ref="P86:Q86"/>
    <mergeCell ref="K83:L83"/>
    <mergeCell ref="K84:L84"/>
    <mergeCell ref="K85:L85"/>
    <mergeCell ref="K86:L86"/>
    <mergeCell ref="F1:M1"/>
    <mergeCell ref="F2:M2"/>
    <mergeCell ref="F3:M3"/>
    <mergeCell ref="AL7:AO7"/>
    <mergeCell ref="AP7:AS7"/>
    <mergeCell ref="AD7:AG7"/>
    <mergeCell ref="AD6:AS6"/>
    <mergeCell ref="AH7:AK7"/>
    <mergeCell ref="T7:X7"/>
    <mergeCell ref="Y7:AC7"/>
    <mergeCell ref="J6:AC6"/>
    <mergeCell ref="J7:N7"/>
    <mergeCell ref="F5:M5"/>
    <mergeCell ref="N2:U2"/>
    <mergeCell ref="N1:U1"/>
    <mergeCell ref="N3:U3"/>
    <mergeCell ref="BV7:BZ7"/>
    <mergeCell ref="CA7:CD7"/>
    <mergeCell ref="BI7:BJ7"/>
    <mergeCell ref="BK7:BO7"/>
    <mergeCell ref="BP7:BS7"/>
    <mergeCell ref="F4:M4"/>
    <mergeCell ref="BA7:BC7"/>
    <mergeCell ref="BD7:BE7"/>
    <mergeCell ref="A5:D5"/>
    <mergeCell ref="BT7:BU7"/>
    <mergeCell ref="O7:S7"/>
    <mergeCell ref="AV7:AX7"/>
    <mergeCell ref="AT6:AT8"/>
    <mergeCell ref="A6:A8"/>
    <mergeCell ref="D7:E7"/>
    <mergeCell ref="B7:C7"/>
    <mergeCell ref="F7:G7"/>
    <mergeCell ref="H7:I7"/>
    <mergeCell ref="B6:I6"/>
  </mergeCells>
  <conditionalFormatting sqref="B9:B78">
    <cfRule type="cellIs" dxfId="113" priority="146" operator="greaterThan">
      <formula>$BA$1</formula>
    </cfRule>
  </conditionalFormatting>
  <conditionalFormatting sqref="C9:C78">
    <cfRule type="cellIs" dxfId="112" priority="145" operator="greaterThan">
      <formula>$BA$2</formula>
    </cfRule>
  </conditionalFormatting>
  <conditionalFormatting sqref="N9">
    <cfRule type="cellIs" dxfId="111" priority="140" operator="greaterThan">
      <formula>$BB$4</formula>
    </cfRule>
  </conditionalFormatting>
  <conditionalFormatting sqref="AD9">
    <cfRule type="expression" dxfId="110" priority="139">
      <formula>AD9+AF9&gt;$BA$5</formula>
    </cfRule>
  </conditionalFormatting>
  <conditionalFormatting sqref="AF9">
    <cfRule type="expression" dxfId="109" priority="138">
      <formula>AD9+AF9&gt;$BA$5</formula>
    </cfRule>
  </conditionalFormatting>
  <conditionalFormatting sqref="AE9">
    <cfRule type="expression" dxfId="108" priority="137">
      <formula>AE9+AG9&gt;$BA$6</formula>
    </cfRule>
  </conditionalFormatting>
  <conditionalFormatting sqref="AG9">
    <cfRule type="expression" dxfId="107" priority="136">
      <formula>AE9+AG9&gt;$BA$6</formula>
    </cfRule>
  </conditionalFormatting>
  <conditionalFormatting sqref="F1">
    <cfRule type="cellIs" dxfId="106" priority="135" operator="equal">
      <formula>"u žiadateľov v červeno označených bunkách hodnota oprávnených výdavkov presahuje maximum pre podopatrenie 4.1"</formula>
    </cfRule>
  </conditionalFormatting>
  <conditionalFormatting sqref="F2">
    <cfRule type="cellIs" dxfId="105" priority="134" operator="equal">
      <formula>"u žiadateľov v červeno označených bunkách hodnota oprávnených výdavkov presahuje maximum pre podopatrenie 4.2"</formula>
    </cfRule>
  </conditionalFormatting>
  <conditionalFormatting sqref="F3">
    <cfRule type="cellIs" dxfId="104" priority="133" operator="equal">
      <formula>"u žiadateľov v červeno označených bunkách hodnota oprávnených výdavkov presahuje maximum pre podopatrenie 16.4"</formula>
    </cfRule>
  </conditionalFormatting>
  <conditionalFormatting sqref="B9:B78">
    <cfRule type="expression" dxfId="103" priority="132">
      <formula>B9+C9&gt;$BA$1</formula>
    </cfRule>
  </conditionalFormatting>
  <conditionalFormatting sqref="C9:C78">
    <cfRule type="expression" dxfId="102" priority="131">
      <formula>B9+C9&gt;$BA$1</formula>
    </cfRule>
  </conditionalFormatting>
  <conditionalFormatting sqref="J9">
    <cfRule type="expression" dxfId="101" priority="126">
      <formula>J9+L9+M9&gt;$BA$3</formula>
    </cfRule>
  </conditionalFormatting>
  <conditionalFormatting sqref="L9">
    <cfRule type="expression" dxfId="100" priority="125">
      <formula>J9+L9+M9&gt;$BA$3</formula>
    </cfRule>
  </conditionalFormatting>
  <conditionalFormatting sqref="M9">
    <cfRule type="expression" dxfId="99" priority="124">
      <formula>J9+L9+M9&gt;$BA$3</formula>
    </cfRule>
  </conditionalFormatting>
  <conditionalFormatting sqref="K9">
    <cfRule type="cellIs" dxfId="98" priority="123" operator="greaterThan">
      <formula>$BA$4</formula>
    </cfRule>
  </conditionalFormatting>
  <conditionalFormatting sqref="F4">
    <cfRule type="cellIs" dxfId="97" priority="122" operator="equal">
      <formula>"výška žiadaného príspevku pre podopatrenie 16.4 nedosahuje 12% žiadaného NFP integrovaného projektu"</formula>
    </cfRule>
  </conditionalFormatting>
  <conditionalFormatting sqref="K9">
    <cfRule type="expression" dxfId="96" priority="114">
      <formula>K9+N9&gt;$BA$4</formula>
    </cfRule>
  </conditionalFormatting>
  <conditionalFormatting sqref="N9">
    <cfRule type="expression" dxfId="95" priority="113">
      <formula>K9+N9&gt;$BA$4</formula>
    </cfRule>
  </conditionalFormatting>
  <conditionalFormatting sqref="D9">
    <cfRule type="expression" dxfId="94" priority="112">
      <formula>BI9=1</formula>
    </cfRule>
  </conditionalFormatting>
  <conditionalFormatting sqref="D10:D78">
    <cfRule type="expression" dxfId="93" priority="111">
      <formula>BI10=1</formula>
    </cfRule>
  </conditionalFormatting>
  <conditionalFormatting sqref="E9">
    <cfRule type="expression" dxfId="92" priority="110">
      <formula>BJ9=1</formula>
    </cfRule>
  </conditionalFormatting>
  <conditionalFormatting sqref="E10:E78">
    <cfRule type="expression" dxfId="91" priority="109">
      <formula>BJ10=1</formula>
    </cfRule>
  </conditionalFormatting>
  <conditionalFormatting sqref="O9">
    <cfRule type="expression" dxfId="90" priority="108">
      <formula>BK9=1</formula>
    </cfRule>
  </conditionalFormatting>
  <conditionalFormatting sqref="O10:O78">
    <cfRule type="expression" dxfId="89" priority="107">
      <formula>BK10=1</formula>
    </cfRule>
  </conditionalFormatting>
  <conditionalFormatting sqref="P9">
    <cfRule type="expression" dxfId="88" priority="106">
      <formula>BL9=1</formula>
    </cfRule>
  </conditionalFormatting>
  <conditionalFormatting sqref="P10:P78">
    <cfRule type="expression" dxfId="87" priority="105">
      <formula>BL10=1</formula>
    </cfRule>
  </conditionalFormatting>
  <conditionalFormatting sqref="Q9">
    <cfRule type="expression" dxfId="86" priority="104">
      <formula>BM9=1</formula>
    </cfRule>
  </conditionalFormatting>
  <conditionalFormatting sqref="Q10:Q78">
    <cfRule type="expression" dxfId="85" priority="103">
      <formula>BM10=1</formula>
    </cfRule>
  </conditionalFormatting>
  <conditionalFormatting sqref="R9">
    <cfRule type="expression" dxfId="84" priority="102">
      <formula>BN9=1</formula>
    </cfRule>
  </conditionalFormatting>
  <conditionalFormatting sqref="R10:R78">
    <cfRule type="expression" dxfId="83" priority="101">
      <formula>BN10=1</formula>
    </cfRule>
  </conditionalFormatting>
  <conditionalFormatting sqref="S9">
    <cfRule type="expression" dxfId="82" priority="100">
      <formula>BO9=1</formula>
    </cfRule>
  </conditionalFormatting>
  <conditionalFormatting sqref="S10:S78">
    <cfRule type="expression" dxfId="81" priority="99">
      <formula>BO10=1</formula>
    </cfRule>
  </conditionalFormatting>
  <conditionalFormatting sqref="AH9">
    <cfRule type="expression" dxfId="80" priority="98">
      <formula>BP9=1</formula>
    </cfRule>
  </conditionalFormatting>
  <conditionalFormatting sqref="AH10:AH78">
    <cfRule type="expression" dxfId="79" priority="97">
      <formula>BP10=1</formula>
    </cfRule>
  </conditionalFormatting>
  <conditionalFormatting sqref="AI9">
    <cfRule type="expression" dxfId="78" priority="96">
      <formula>BQ9=1</formula>
    </cfRule>
  </conditionalFormatting>
  <conditionalFormatting sqref="AI10:AI78">
    <cfRule type="expression" dxfId="77" priority="95">
      <formula>BQ10=1</formula>
    </cfRule>
  </conditionalFormatting>
  <conditionalFormatting sqref="AJ9">
    <cfRule type="expression" dxfId="76" priority="94">
      <formula>BR9=1</formula>
    </cfRule>
  </conditionalFormatting>
  <conditionalFormatting sqref="AJ10:AJ78">
    <cfRule type="expression" dxfId="75" priority="93">
      <formula>BR10=1</formula>
    </cfRule>
  </conditionalFormatting>
  <conditionalFormatting sqref="AK9">
    <cfRule type="expression" dxfId="74" priority="92">
      <formula>BS9=1</formula>
    </cfRule>
  </conditionalFormatting>
  <conditionalFormatting sqref="AK10:AK78">
    <cfRule type="expression" dxfId="73" priority="91">
      <formula>BS10=1</formula>
    </cfRule>
  </conditionalFormatting>
  <conditionalFormatting sqref="A5">
    <cfRule type="cellIs" dxfId="72" priority="90" operator="equal">
      <formula>"zadajte výšku žiadaného príspevku do žlto vyznačených buniek"</formula>
    </cfRule>
  </conditionalFormatting>
  <conditionalFormatting sqref="H9">
    <cfRule type="expression" dxfId="71" priority="86">
      <formula>BT9=1</formula>
    </cfRule>
  </conditionalFormatting>
  <conditionalFormatting sqref="H10:H78">
    <cfRule type="expression" dxfId="70" priority="85">
      <formula>BT10=1</formula>
    </cfRule>
  </conditionalFormatting>
  <conditionalFormatting sqref="I9">
    <cfRule type="expression" dxfId="69" priority="84">
      <formula>BU9=1</formula>
    </cfRule>
  </conditionalFormatting>
  <conditionalFormatting sqref="Y9">
    <cfRule type="expression" dxfId="68" priority="82">
      <formula>BV9=1</formula>
    </cfRule>
  </conditionalFormatting>
  <conditionalFormatting sqref="Z9">
    <cfRule type="expression" dxfId="67" priority="80">
      <formula>BW9=1</formula>
    </cfRule>
  </conditionalFormatting>
  <conditionalFormatting sqref="AA9">
    <cfRule type="expression" dxfId="66" priority="78">
      <formula>BX9=1</formula>
    </cfRule>
  </conditionalFormatting>
  <conditionalFormatting sqref="AB9">
    <cfRule type="expression" dxfId="65" priority="76">
      <formula>BY9=1</formula>
    </cfRule>
  </conditionalFormatting>
  <conditionalFormatting sqref="AC9">
    <cfRule type="expression" dxfId="64" priority="74">
      <formula>BZ9=1</formula>
    </cfRule>
  </conditionalFormatting>
  <conditionalFormatting sqref="AP9">
    <cfRule type="expression" dxfId="63" priority="72">
      <formula>CA9=1</formula>
    </cfRule>
  </conditionalFormatting>
  <conditionalFormatting sqref="AP10:AP78">
    <cfRule type="expression" dxfId="62" priority="71">
      <formula>CA10=1</formula>
    </cfRule>
  </conditionalFormatting>
  <conditionalFormatting sqref="AQ9">
    <cfRule type="expression" dxfId="61" priority="70">
      <formula>CB9=1</formula>
    </cfRule>
  </conditionalFormatting>
  <conditionalFormatting sqref="AQ10:AQ78">
    <cfRule type="expression" dxfId="60" priority="69">
      <formula>CB10=1</formula>
    </cfRule>
  </conditionalFormatting>
  <conditionalFormatting sqref="AR9">
    <cfRule type="expression" dxfId="59" priority="68">
      <formula>CC9=1</formula>
    </cfRule>
  </conditionalFormatting>
  <conditionalFormatting sqref="AR10:AR78">
    <cfRule type="expression" dxfId="58" priority="67">
      <formula>CC10=1</formula>
    </cfRule>
  </conditionalFormatting>
  <conditionalFormatting sqref="AS9">
    <cfRule type="expression" dxfId="57" priority="66">
      <formula>CD9=1</formula>
    </cfRule>
  </conditionalFormatting>
  <conditionalFormatting sqref="AS10:AS78">
    <cfRule type="expression" dxfId="56" priority="65">
      <formula>CD10=1</formula>
    </cfRule>
  </conditionalFormatting>
  <conditionalFormatting sqref="I10:I78">
    <cfRule type="expression" dxfId="55" priority="64">
      <formula>BU10=1</formula>
    </cfRule>
  </conditionalFormatting>
  <conditionalFormatting sqref="Y10:Y78">
    <cfRule type="expression" dxfId="54" priority="63">
      <formula>BV10=1</formula>
    </cfRule>
  </conditionalFormatting>
  <conditionalFormatting sqref="Z10:Z78">
    <cfRule type="expression" dxfId="53" priority="62">
      <formula>BW10=1</formula>
    </cfRule>
  </conditionalFormatting>
  <conditionalFormatting sqref="AA10:AA78">
    <cfRule type="expression" dxfId="52" priority="61">
      <formula>BX10=1</formula>
    </cfRule>
  </conditionalFormatting>
  <conditionalFormatting sqref="AB10:AB78">
    <cfRule type="expression" dxfId="51" priority="60">
      <formula>BY10=1</formula>
    </cfRule>
  </conditionalFormatting>
  <conditionalFormatting sqref="AC10:AC78">
    <cfRule type="expression" dxfId="50" priority="59">
      <formula>BZ10=1</formula>
    </cfRule>
  </conditionalFormatting>
  <conditionalFormatting sqref="F5">
    <cfRule type="cellIs" dxfId="49" priority="58" operator="equal">
      <formula>"u žiadateľov vo fialovo označených bunkách je požadované % vyššie ako maximálne pre príslušné podopatrenie a región"</formula>
    </cfRule>
  </conditionalFormatting>
  <conditionalFormatting sqref="J9">
    <cfRule type="expression" dxfId="48" priority="57">
      <formula>J9+K9+L9+M9+N9&gt;$BA$4</formula>
    </cfRule>
  </conditionalFormatting>
  <conditionalFormatting sqref="K9">
    <cfRule type="expression" dxfId="47" priority="56">
      <formula>J9+K9+L9+M9+N9&gt;$BA$4</formula>
    </cfRule>
  </conditionalFormatting>
  <conditionalFormatting sqref="L9">
    <cfRule type="expression" dxfId="46" priority="55">
      <formula>J9+K9+L9+M9+N9&gt;$BA$4</formula>
    </cfRule>
  </conditionalFormatting>
  <conditionalFormatting sqref="M9">
    <cfRule type="expression" dxfId="45" priority="54">
      <formula>J9+K9+L9+M9+N9&gt;$BA$4</formula>
    </cfRule>
  </conditionalFormatting>
  <conditionalFormatting sqref="N9">
    <cfRule type="expression" dxfId="44" priority="53">
      <formula>J9+K9+L9+M9+N9&gt;$BA$4</formula>
    </cfRule>
  </conditionalFormatting>
  <conditionalFormatting sqref="N10:N78">
    <cfRule type="cellIs" dxfId="43" priority="52" operator="greaterThan">
      <formula>$BB$4</formula>
    </cfRule>
  </conditionalFormatting>
  <conditionalFormatting sqref="J10:J78">
    <cfRule type="expression" dxfId="42" priority="51">
      <formula>J10+L10+M10&gt;$BA$3</formula>
    </cfRule>
  </conditionalFormatting>
  <conditionalFormatting sqref="L10:L78">
    <cfRule type="expression" dxfId="41" priority="50">
      <formula>J10+L10+M10&gt;$BA$3</formula>
    </cfRule>
  </conditionalFormatting>
  <conditionalFormatting sqref="M10:M78">
    <cfRule type="expression" dxfId="40" priority="49">
      <formula>J10+L10+M10&gt;$BA$3</formula>
    </cfRule>
  </conditionalFormatting>
  <conditionalFormatting sqref="K10:K78">
    <cfRule type="cellIs" dxfId="39" priority="48" operator="greaterThan">
      <formula>$BA$4</formula>
    </cfRule>
  </conditionalFormatting>
  <conditionalFormatting sqref="K10:K78">
    <cfRule type="expression" dxfId="38" priority="47">
      <formula>K10+N10&gt;$BA$4</formula>
    </cfRule>
  </conditionalFormatting>
  <conditionalFormatting sqref="N10:N78">
    <cfRule type="expression" dxfId="37" priority="46">
      <formula>K10+N10&gt;$BA$4</formula>
    </cfRule>
  </conditionalFormatting>
  <conditionalFormatting sqref="J10:J78">
    <cfRule type="expression" dxfId="36" priority="45">
      <formula>J10+K10+L10+M10+N10&gt;$BD$4</formula>
    </cfRule>
  </conditionalFormatting>
  <conditionalFormatting sqref="K10:K78">
    <cfRule type="expression" dxfId="35" priority="44">
      <formula>J10+K10+L10+M10+N10&gt;$BD$4</formula>
    </cfRule>
  </conditionalFormatting>
  <conditionalFormatting sqref="L10:L78">
    <cfRule type="expression" dxfId="34" priority="43">
      <formula>J10+K10+L10+M10+N10&gt;$BD$4</formula>
    </cfRule>
  </conditionalFormatting>
  <conditionalFormatting sqref="M10:M78">
    <cfRule type="expression" dxfId="33" priority="42">
      <formula>J10+K10+L10+M10+N10&gt;$BD$4</formula>
    </cfRule>
  </conditionalFormatting>
  <conditionalFormatting sqref="N10:N78">
    <cfRule type="expression" dxfId="32" priority="41">
      <formula>J10+K10+L10+M10+N10&gt;$BD$4</formula>
    </cfRule>
  </conditionalFormatting>
  <conditionalFormatting sqref="AD9">
    <cfRule type="expression" dxfId="31" priority="40">
      <formula>AD9+AE9+AF9+AG9&gt;$BA$6</formula>
    </cfRule>
  </conditionalFormatting>
  <conditionalFormatting sqref="AE9">
    <cfRule type="expression" dxfId="30" priority="39">
      <formula>AD9+AE9+AF9+AG9&gt;$BA$6</formula>
    </cfRule>
  </conditionalFormatting>
  <conditionalFormatting sqref="AF9">
    <cfRule type="expression" dxfId="29" priority="38">
      <formula>AD9+AE9+AF9+AG9&gt;$BA$6</formula>
    </cfRule>
  </conditionalFormatting>
  <conditionalFormatting sqref="AG9">
    <cfRule type="expression" dxfId="28" priority="37">
      <formula>AD9+AE9+AF9+AG9&gt;$BA$6</formula>
    </cfRule>
  </conditionalFormatting>
  <conditionalFormatting sqref="AD10:AD78">
    <cfRule type="expression" dxfId="27" priority="24">
      <formula>AD10+AF10&gt;$BA$5</formula>
    </cfRule>
  </conditionalFormatting>
  <conditionalFormatting sqref="AF10:AF78">
    <cfRule type="expression" dxfId="26" priority="23">
      <formula>AD10+AF10&gt;$BA$5</formula>
    </cfRule>
  </conditionalFormatting>
  <conditionalFormatting sqref="AE10:AE78">
    <cfRule type="expression" dxfId="25" priority="22">
      <formula>AE10+AG10&gt;$BA$6</formula>
    </cfRule>
  </conditionalFormatting>
  <conditionalFormatting sqref="AG10:AG78">
    <cfRule type="expression" dxfId="24" priority="21">
      <formula>AE10+AG10&gt;$BA$6</formula>
    </cfRule>
  </conditionalFormatting>
  <conditionalFormatting sqref="AD10:AD78">
    <cfRule type="expression" dxfId="23" priority="20">
      <formula>AD10+AE10+AF10+AG10&gt;$BA$6</formula>
    </cfRule>
  </conditionalFormatting>
  <conditionalFormatting sqref="AE10:AE78">
    <cfRule type="expression" dxfId="22" priority="19">
      <formula>AD10+AE10+AF10+AG10&gt;$BA$6</formula>
    </cfRule>
  </conditionalFormatting>
  <conditionalFormatting sqref="AF10:AF78">
    <cfRule type="expression" dxfId="21" priority="18">
      <formula>AD10+AE10+AF10+AG10&gt;$BA$6</formula>
    </cfRule>
  </conditionalFormatting>
  <conditionalFormatting sqref="AG10:AG78">
    <cfRule type="expression" dxfId="20" priority="17">
      <formula>AD10+AE10+AF10+AG10&gt;$BA$6</formula>
    </cfRule>
  </conditionalFormatting>
  <conditionalFormatting sqref="B9:B78">
    <cfRule type="expression" dxfId="19" priority="16">
      <formula>AND(B9&gt;0,B9&lt;$AX$1)</formula>
    </cfRule>
  </conditionalFormatting>
  <conditionalFormatting sqref="N1">
    <cfRule type="cellIs" dxfId="18" priority="14" operator="equal">
      <formula>"výška žiadaného príspevku pre podopatrenie 4.1 presahuje 18,5% žiadaného NFP integrovaného projektu"</formula>
    </cfRule>
    <cfRule type="cellIs" dxfId="17" priority="15" operator="equal">
      <formula>"výška žiadaného príspevku pre podopatrenie 4.1 nedosahuje 10% žiadaného NFP integrovaného projektu"</formula>
    </cfRule>
  </conditionalFormatting>
  <conditionalFormatting sqref="N2">
    <cfRule type="cellIs" dxfId="16" priority="13" operator="equal">
      <formula>"u žiadateľov v červeno označených bunkách hodnota oprávnených výdavkov nedosahuje minimum pre podopatrenie 4.1"</formula>
    </cfRule>
  </conditionalFormatting>
  <conditionalFormatting sqref="N3">
    <cfRule type="cellIs" dxfId="15" priority="12" operator="equal">
      <formula>"u žiadateľov v červeno označených bunkách hodnota oprávnených výdavkov nedosahuje minimum pre podopatrenie 4.2"</formula>
    </cfRule>
  </conditionalFormatting>
  <conditionalFormatting sqref="N4">
    <cfRule type="cellIs" dxfId="14" priority="11" operator="equal">
      <formula>"u žiadateľov v červeno označených bunkách hodnota oprávnených výdavkov nedosahuje minimum pre podopatrenie 16.4"</formula>
    </cfRule>
  </conditionalFormatting>
  <conditionalFormatting sqref="A9:A78">
    <cfRule type="expression" dxfId="13" priority="5">
      <formula>CF9=1</formula>
    </cfRule>
  </conditionalFormatting>
  <printOptions horizontalCentered="1"/>
  <pageMargins left="0.19685039370078741" right="0.19685039370078741" top="0.59055118110236227" bottom="0.59055118110236227" header="0.31496062992125984" footer="0.31496062992125984"/>
  <pageSetup paperSize="8" scale="69" fitToWidth="2" fitToHeight="2" orientation="landscape" r:id="rId1"/>
  <ignoredErrors>
    <ignoredError sqref="BW9:BW7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"/>
  <sheetViews>
    <sheetView workbookViewId="0">
      <selection activeCell="B4" sqref="B4:D4"/>
    </sheetView>
  </sheetViews>
  <sheetFormatPr defaultRowHeight="12.75" x14ac:dyDescent="0.2"/>
  <cols>
    <col min="1" max="1" width="28.42578125" style="137" customWidth="1"/>
    <col min="2" max="3" width="16.42578125" style="137" bestFit="1" customWidth="1"/>
    <col min="4" max="4" width="17.5703125" style="137" bestFit="1" customWidth="1"/>
    <col min="5" max="16384" width="9.140625" style="137"/>
  </cols>
  <sheetData>
    <row r="1" spans="1:6" ht="24" customHeight="1" x14ac:dyDescent="0.2">
      <c r="A1" s="159" t="s">
        <v>77</v>
      </c>
      <c r="B1" s="161"/>
    </row>
    <row r="3" spans="1:6" x14ac:dyDescent="0.2">
      <c r="B3" s="138" t="s">
        <v>69</v>
      </c>
      <c r="C3" s="138" t="s">
        <v>68</v>
      </c>
      <c r="D3" s="138" t="s">
        <v>70</v>
      </c>
    </row>
    <row r="4" spans="1:6" ht="25.5" customHeight="1" x14ac:dyDescent="0.2">
      <c r="A4" s="159" t="s">
        <v>76</v>
      </c>
      <c r="B4" s="140"/>
      <c r="C4" s="140"/>
      <c r="D4" s="140"/>
      <c r="F4" s="139"/>
    </row>
    <row r="5" spans="1:6" x14ac:dyDescent="0.2">
      <c r="A5" s="159"/>
      <c r="B5" s="140"/>
      <c r="C5" s="140"/>
      <c r="D5" s="140"/>
      <c r="F5" s="139"/>
    </row>
    <row r="6" spans="1:6" ht="32.25" customHeight="1" x14ac:dyDescent="0.2">
      <c r="A6" s="159" t="s">
        <v>77</v>
      </c>
      <c r="B6" s="140">
        <f>COUNT('zoznam partnerov'!C9:C78)</f>
        <v>0</v>
      </c>
      <c r="C6" s="140"/>
      <c r="D6" s="140"/>
      <c r="F6" s="139"/>
    </row>
    <row r="8" spans="1:6" ht="33.75" customHeight="1" x14ac:dyDescent="0.2">
      <c r="A8" s="159" t="s">
        <v>76</v>
      </c>
      <c r="B8" s="138">
        <f>TRANSPOSE('Fokusové oblasti'!I7)</f>
        <v>0</v>
      </c>
      <c r="C8" s="138">
        <f>TRANSPOSE('Fokusové oblasti'!J7)</f>
        <v>0</v>
      </c>
      <c r="D8" s="138">
        <f>TRANSPOSE('Fokusové oblasti'!K7)</f>
        <v>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workbookViewId="0">
      <selection activeCell="D12" sqref="D12"/>
    </sheetView>
  </sheetViews>
  <sheetFormatPr defaultRowHeight="15" x14ac:dyDescent="0.25"/>
  <cols>
    <col min="1" max="1" width="8.28515625" customWidth="1"/>
    <col min="2" max="2" width="17.140625" customWidth="1"/>
    <col min="3" max="3" width="54.5703125" customWidth="1"/>
    <col min="4" max="4" width="18.140625" customWidth="1"/>
  </cols>
  <sheetData>
    <row r="1" spans="1:4" x14ac:dyDescent="0.25">
      <c r="A1" s="1" t="s">
        <v>298</v>
      </c>
    </row>
    <row r="2" spans="1:4" x14ac:dyDescent="0.25">
      <c r="A2" s="21" t="s">
        <v>297</v>
      </c>
    </row>
    <row r="4" spans="1:4" x14ac:dyDescent="0.25">
      <c r="A4" s="389" t="s">
        <v>82</v>
      </c>
      <c r="B4" s="389"/>
      <c r="C4" s="389"/>
      <c r="D4" s="389"/>
    </row>
    <row r="5" spans="1:4" ht="38.25" customHeight="1" x14ac:dyDescent="0.25">
      <c r="A5" s="182" t="s">
        <v>83</v>
      </c>
      <c r="B5" s="379" t="s">
        <v>84</v>
      </c>
      <c r="C5" s="379"/>
      <c r="D5" s="186" t="s">
        <v>85</v>
      </c>
    </row>
    <row r="6" spans="1:4" ht="15" customHeight="1" x14ac:dyDescent="0.25">
      <c r="A6" s="182">
        <v>1</v>
      </c>
      <c r="B6" s="385" t="s">
        <v>403</v>
      </c>
      <c r="C6" s="379"/>
      <c r="D6" s="183" t="e">
        <f>D48+D69+D89</f>
        <v>#REF!</v>
      </c>
    </row>
    <row r="7" spans="1:4" ht="15" customHeight="1" x14ac:dyDescent="0.25">
      <c r="A7" s="182">
        <v>2</v>
      </c>
      <c r="B7" s="385" t="s">
        <v>404</v>
      </c>
      <c r="C7" s="379"/>
      <c r="D7" s="183" t="e">
        <f>D57+D81+D97</f>
        <v>#REF!</v>
      </c>
    </row>
    <row r="8" spans="1:4" ht="15" customHeight="1" x14ac:dyDescent="0.25">
      <c r="A8" s="182">
        <v>3</v>
      </c>
      <c r="B8" s="379" t="s">
        <v>86</v>
      </c>
      <c r="C8" s="379"/>
      <c r="D8" s="205" t="e">
        <f>SUM(D6:D7)</f>
        <v>#REF!</v>
      </c>
    </row>
    <row r="9" spans="1:4" ht="15" customHeight="1" x14ac:dyDescent="0.25">
      <c r="A9" s="182">
        <v>4</v>
      </c>
      <c r="B9" s="385" t="s">
        <v>405</v>
      </c>
      <c r="C9" s="379"/>
      <c r="D9" s="183">
        <f>D49+D70+D90</f>
        <v>0</v>
      </c>
    </row>
    <row r="10" spans="1:4" ht="15" customHeight="1" x14ac:dyDescent="0.25">
      <c r="A10" s="182">
        <v>5</v>
      </c>
      <c r="B10" s="385" t="s">
        <v>406</v>
      </c>
      <c r="C10" s="379"/>
      <c r="D10" s="183">
        <f>D58+D82+D98</f>
        <v>0</v>
      </c>
    </row>
    <row r="11" spans="1:4" ht="15" customHeight="1" x14ac:dyDescent="0.25">
      <c r="A11" s="182">
        <v>6</v>
      </c>
      <c r="B11" s="379" t="s">
        <v>87</v>
      </c>
      <c r="C11" s="379"/>
      <c r="D11" s="205">
        <f>SUM(D9:D10)</f>
        <v>0</v>
      </c>
    </row>
    <row r="12" spans="1:4" ht="15" customHeight="1" x14ac:dyDescent="0.25">
      <c r="A12" s="182">
        <v>7</v>
      </c>
      <c r="B12" s="386" t="s">
        <v>88</v>
      </c>
      <c r="C12" s="387"/>
      <c r="D12" s="183" t="e">
        <f>D8-D11</f>
        <v>#REF!</v>
      </c>
    </row>
    <row r="13" spans="1:4" ht="30" customHeight="1" x14ac:dyDescent="0.25">
      <c r="A13" s="182">
        <v>8</v>
      </c>
      <c r="B13" s="388" t="s">
        <v>407</v>
      </c>
      <c r="C13" s="387"/>
      <c r="D13" s="183">
        <f>D21+D30+D42</f>
        <v>0</v>
      </c>
    </row>
    <row r="14" spans="1:4" ht="15" customHeight="1" x14ac:dyDescent="0.25">
      <c r="A14" s="182">
        <v>9</v>
      </c>
      <c r="B14" s="386" t="s">
        <v>89</v>
      </c>
      <c r="C14" s="387"/>
      <c r="D14" s="183" t="e">
        <f>D13+D8</f>
        <v>#REF!</v>
      </c>
    </row>
    <row r="15" spans="1:4" ht="30" customHeight="1" x14ac:dyDescent="0.25">
      <c r="A15" s="390" t="s">
        <v>90</v>
      </c>
      <c r="B15" s="390"/>
      <c r="C15" s="390"/>
      <c r="D15" s="390"/>
    </row>
    <row r="16" spans="1:4" ht="15" customHeight="1" x14ac:dyDescent="0.25">
      <c r="A16" s="182" t="s">
        <v>91</v>
      </c>
      <c r="B16" s="379" t="s">
        <v>92</v>
      </c>
      <c r="C16" s="379"/>
      <c r="D16" s="183">
        <f>D87+D95</f>
        <v>0</v>
      </c>
    </row>
    <row r="17" spans="1:4" ht="15" customHeight="1" x14ac:dyDescent="0.25">
      <c r="A17" s="185" t="s">
        <v>93</v>
      </c>
      <c r="B17" s="381" t="s">
        <v>287</v>
      </c>
      <c r="C17" s="379"/>
      <c r="D17" s="183">
        <f>D88+D96</f>
        <v>0</v>
      </c>
    </row>
    <row r="18" spans="1:4" ht="15" customHeight="1" x14ac:dyDescent="0.25">
      <c r="A18" s="185" t="s">
        <v>94</v>
      </c>
      <c r="B18" s="381" t="s">
        <v>288</v>
      </c>
      <c r="C18" s="379"/>
      <c r="D18" s="183">
        <f>SUM(D16:D17)</f>
        <v>0</v>
      </c>
    </row>
    <row r="19" spans="1:4" ht="15" customHeight="1" x14ac:dyDescent="0.25">
      <c r="A19" s="185" t="s">
        <v>95</v>
      </c>
      <c r="B19" s="381" t="s">
        <v>289</v>
      </c>
      <c r="C19" s="379"/>
      <c r="D19" s="183">
        <f>D90+D98</f>
        <v>0</v>
      </c>
    </row>
    <row r="20" spans="1:4" ht="15" customHeight="1" x14ac:dyDescent="0.25">
      <c r="A20" s="185" t="s">
        <v>96</v>
      </c>
      <c r="B20" s="381" t="s">
        <v>290</v>
      </c>
      <c r="C20" s="379"/>
      <c r="D20" s="183">
        <f>D91+D99</f>
        <v>0</v>
      </c>
    </row>
    <row r="21" spans="1:4" ht="30" customHeight="1" x14ac:dyDescent="0.25">
      <c r="A21" s="185" t="s">
        <v>97</v>
      </c>
      <c r="B21" s="381" t="s">
        <v>291</v>
      </c>
      <c r="C21" s="379"/>
      <c r="D21" s="183">
        <f>D92+D100</f>
        <v>0</v>
      </c>
    </row>
    <row r="22" spans="1:4" ht="15" customHeight="1" x14ac:dyDescent="0.25">
      <c r="A22" s="185" t="s">
        <v>98</v>
      </c>
      <c r="B22" s="381" t="s">
        <v>292</v>
      </c>
      <c r="C22" s="379"/>
      <c r="D22" s="183">
        <f>D18+D21</f>
        <v>0</v>
      </c>
    </row>
    <row r="23" spans="1:4" ht="30" customHeight="1" x14ac:dyDescent="0.25">
      <c r="A23" s="382" t="s">
        <v>99</v>
      </c>
      <c r="B23" s="382"/>
      <c r="C23" s="382"/>
      <c r="D23" s="382"/>
    </row>
    <row r="24" spans="1:4" ht="15" customHeight="1" x14ac:dyDescent="0.25">
      <c r="A24" s="182" t="s">
        <v>100</v>
      </c>
      <c r="B24" s="379" t="s">
        <v>101</v>
      </c>
      <c r="C24" s="379"/>
      <c r="D24" s="183">
        <f>D45+D54</f>
        <v>0</v>
      </c>
    </row>
    <row r="25" spans="1:4" ht="15" customHeight="1" x14ac:dyDescent="0.25">
      <c r="A25" s="182" t="s">
        <v>102</v>
      </c>
      <c r="B25" s="379" t="s">
        <v>103</v>
      </c>
      <c r="C25" s="379"/>
      <c r="D25" s="183">
        <f>D46+D55</f>
        <v>0</v>
      </c>
    </row>
    <row r="26" spans="1:4" ht="15" customHeight="1" x14ac:dyDescent="0.25">
      <c r="A26" s="182" t="s">
        <v>104</v>
      </c>
      <c r="B26" s="379" t="s">
        <v>105</v>
      </c>
      <c r="C26" s="379"/>
      <c r="D26" s="183">
        <f>D47+D56</f>
        <v>0</v>
      </c>
    </row>
    <row r="27" spans="1:4" ht="15" customHeight="1" x14ac:dyDescent="0.25">
      <c r="A27" s="182" t="s">
        <v>106</v>
      </c>
      <c r="B27" s="379" t="s">
        <v>107</v>
      </c>
      <c r="C27" s="379"/>
      <c r="D27" s="183">
        <f>SUM(D24:D26)</f>
        <v>0</v>
      </c>
    </row>
    <row r="28" spans="1:4" ht="15" customHeight="1" x14ac:dyDescent="0.25">
      <c r="A28" s="182" t="s">
        <v>108</v>
      </c>
      <c r="B28" s="379" t="s">
        <v>109</v>
      </c>
      <c r="C28" s="379"/>
      <c r="D28" s="183">
        <f>D49+D58</f>
        <v>0</v>
      </c>
    </row>
    <row r="29" spans="1:4" ht="15" customHeight="1" x14ac:dyDescent="0.25">
      <c r="A29" s="182" t="s">
        <v>110</v>
      </c>
      <c r="B29" s="379" t="s">
        <v>111</v>
      </c>
      <c r="C29" s="379"/>
      <c r="D29" s="183">
        <f>D50+D59</f>
        <v>0</v>
      </c>
    </row>
    <row r="30" spans="1:4" ht="30" customHeight="1" x14ac:dyDescent="0.25">
      <c r="A30" s="182" t="s">
        <v>112</v>
      </c>
      <c r="B30" s="379" t="s">
        <v>113</v>
      </c>
      <c r="C30" s="379"/>
      <c r="D30" s="183">
        <f>D51+D60</f>
        <v>0</v>
      </c>
    </row>
    <row r="31" spans="1:4" ht="15" customHeight="1" x14ac:dyDescent="0.25">
      <c r="A31" s="182" t="s">
        <v>114</v>
      </c>
      <c r="B31" s="379" t="s">
        <v>115</v>
      </c>
      <c r="C31" s="379"/>
      <c r="D31" s="183">
        <f>D27+D30</f>
        <v>0</v>
      </c>
    </row>
    <row r="32" spans="1:4" ht="54.75" customHeight="1" x14ac:dyDescent="0.25">
      <c r="A32" s="382" t="s">
        <v>116</v>
      </c>
      <c r="B32" s="382"/>
      <c r="C32" s="382"/>
      <c r="D32" s="382"/>
    </row>
    <row r="33" spans="1:8" ht="35.1" customHeight="1" x14ac:dyDescent="0.25">
      <c r="A33" s="182" t="s">
        <v>117</v>
      </c>
      <c r="B33" s="379" t="s">
        <v>386</v>
      </c>
      <c r="C33" s="379"/>
      <c r="D33" s="183" t="e">
        <f>D63+D75</f>
        <v>#REF!</v>
      </c>
      <c r="G33" s="200"/>
      <c r="H33" s="201"/>
    </row>
    <row r="34" spans="1:8" ht="27.95" customHeight="1" x14ac:dyDescent="0.25">
      <c r="A34" s="182" t="s">
        <v>118</v>
      </c>
      <c r="B34" s="379" t="s">
        <v>387</v>
      </c>
      <c r="C34" s="379"/>
      <c r="D34" s="183" t="e">
        <f>D64+D76</f>
        <v>#REF!</v>
      </c>
      <c r="G34" s="200"/>
      <c r="H34" s="201"/>
    </row>
    <row r="35" spans="1:8" x14ac:dyDescent="0.25">
      <c r="A35" s="182" t="s">
        <v>119</v>
      </c>
      <c r="B35" s="379" t="s">
        <v>388</v>
      </c>
      <c r="C35" s="379"/>
      <c r="D35" s="183" t="e">
        <f t="shared" ref="D35:D37" si="0">D65+D77</f>
        <v>#REF!</v>
      </c>
      <c r="G35" s="200"/>
      <c r="H35" s="201"/>
    </row>
    <row r="36" spans="1:8" ht="27.95" customHeight="1" x14ac:dyDescent="0.25">
      <c r="A36" s="182" t="s">
        <v>120</v>
      </c>
      <c r="B36" s="379" t="s">
        <v>389</v>
      </c>
      <c r="C36" s="379"/>
      <c r="D36" s="183" t="e">
        <f t="shared" si="0"/>
        <v>#REF!</v>
      </c>
      <c r="G36" s="200"/>
      <c r="H36" s="201"/>
    </row>
    <row r="37" spans="1:8" x14ac:dyDescent="0.25">
      <c r="A37" s="182" t="s">
        <v>121</v>
      </c>
      <c r="B37" s="379" t="s">
        <v>390</v>
      </c>
      <c r="C37" s="379"/>
      <c r="D37" s="183" t="e">
        <f t="shared" si="0"/>
        <v>#REF!</v>
      </c>
      <c r="G37" s="200"/>
      <c r="H37" s="201"/>
    </row>
    <row r="38" spans="1:8" ht="35.1" customHeight="1" x14ac:dyDescent="0.25">
      <c r="A38" s="182" t="s">
        <v>391</v>
      </c>
      <c r="B38" s="379" t="s">
        <v>392</v>
      </c>
      <c r="C38" s="379"/>
      <c r="D38" s="183" t="e">
        <f>D68+D80</f>
        <v>#REF!</v>
      </c>
      <c r="G38" s="200"/>
      <c r="H38" s="201"/>
    </row>
    <row r="39" spans="1:8" x14ac:dyDescent="0.25">
      <c r="A39" s="182" t="s">
        <v>393</v>
      </c>
      <c r="B39" s="379" t="s">
        <v>394</v>
      </c>
      <c r="C39" s="379"/>
      <c r="D39" s="183" t="e">
        <f>SUM(D33:D38)</f>
        <v>#REF!</v>
      </c>
      <c r="G39" s="200"/>
      <c r="H39" s="201"/>
    </row>
    <row r="40" spans="1:8" x14ac:dyDescent="0.25">
      <c r="A40" s="182" t="s">
        <v>395</v>
      </c>
      <c r="B40" s="379" t="s">
        <v>396</v>
      </c>
      <c r="C40" s="379"/>
      <c r="D40" s="183">
        <f>D70+D82</f>
        <v>0</v>
      </c>
      <c r="G40" s="200"/>
      <c r="H40" s="201"/>
    </row>
    <row r="41" spans="1:8" ht="33" customHeight="1" x14ac:dyDescent="0.25">
      <c r="A41" s="182" t="s">
        <v>397</v>
      </c>
      <c r="B41" s="379" t="s">
        <v>398</v>
      </c>
      <c r="C41" s="379"/>
      <c r="D41" s="183" t="e">
        <f>D39-D40</f>
        <v>#REF!</v>
      </c>
      <c r="G41" s="200"/>
      <c r="H41" s="201"/>
    </row>
    <row r="42" spans="1:8" ht="27.95" customHeight="1" x14ac:dyDescent="0.25">
      <c r="A42" s="182" t="s">
        <v>399</v>
      </c>
      <c r="B42" s="379" t="s">
        <v>400</v>
      </c>
      <c r="C42" s="379"/>
      <c r="D42" s="183">
        <f>D72+D84</f>
        <v>0</v>
      </c>
      <c r="G42" s="200"/>
      <c r="H42" s="201"/>
    </row>
    <row r="43" spans="1:8" x14ac:dyDescent="0.25">
      <c r="A43" s="182" t="s">
        <v>401</v>
      </c>
      <c r="B43" s="379" t="s">
        <v>402</v>
      </c>
      <c r="C43" s="379"/>
      <c r="D43" s="183" t="e">
        <f>D39+D42</f>
        <v>#REF!</v>
      </c>
      <c r="G43" s="200"/>
      <c r="H43" s="201"/>
    </row>
    <row r="44" spans="1:8" ht="37.5" customHeight="1" x14ac:dyDescent="0.25">
      <c r="A44" s="382" t="s">
        <v>122</v>
      </c>
      <c r="B44" s="382"/>
      <c r="C44" s="382"/>
      <c r="D44" s="382"/>
    </row>
    <row r="45" spans="1:8" ht="15" customHeight="1" x14ac:dyDescent="0.25">
      <c r="A45" s="182" t="s">
        <v>123</v>
      </c>
      <c r="B45" s="379" t="s">
        <v>124</v>
      </c>
      <c r="C45" s="379"/>
      <c r="D45" s="183">
        <f>D103+D121+D130</f>
        <v>0</v>
      </c>
    </row>
    <row r="46" spans="1:8" ht="15" customHeight="1" x14ac:dyDescent="0.25">
      <c r="A46" s="182" t="s">
        <v>125</v>
      </c>
      <c r="B46" s="379" t="s">
        <v>126</v>
      </c>
      <c r="C46" s="379"/>
      <c r="D46" s="183">
        <f>D104+D122+D131</f>
        <v>0</v>
      </c>
    </row>
    <row r="47" spans="1:8" ht="15" customHeight="1" x14ac:dyDescent="0.25">
      <c r="A47" s="182" t="s">
        <v>127</v>
      </c>
      <c r="B47" s="379" t="s">
        <v>128</v>
      </c>
      <c r="C47" s="379"/>
      <c r="D47" s="183">
        <f>D105+D123+D132</f>
        <v>0</v>
      </c>
    </row>
    <row r="48" spans="1:8" ht="15" customHeight="1" x14ac:dyDescent="0.25">
      <c r="A48" s="182" t="s">
        <v>129</v>
      </c>
      <c r="B48" s="379" t="s">
        <v>130</v>
      </c>
      <c r="C48" s="379"/>
      <c r="D48" s="183">
        <f>SUM(D45:D47)</f>
        <v>0</v>
      </c>
    </row>
    <row r="49" spans="1:8" ht="15" customHeight="1" x14ac:dyDescent="0.25">
      <c r="A49" s="182" t="s">
        <v>131</v>
      </c>
      <c r="B49" s="379" t="s">
        <v>132</v>
      </c>
      <c r="C49" s="379"/>
      <c r="D49" s="183">
        <f>D107+D125+D134</f>
        <v>0</v>
      </c>
    </row>
    <row r="50" spans="1:8" ht="15" customHeight="1" x14ac:dyDescent="0.25">
      <c r="A50" s="182" t="s">
        <v>133</v>
      </c>
      <c r="B50" s="379" t="s">
        <v>134</v>
      </c>
      <c r="C50" s="379"/>
      <c r="D50" s="183">
        <f>D108+D126+D135</f>
        <v>0</v>
      </c>
    </row>
    <row r="51" spans="1:8" ht="30" customHeight="1" x14ac:dyDescent="0.25">
      <c r="A51" s="182" t="s">
        <v>135</v>
      </c>
      <c r="B51" s="379" t="s">
        <v>136</v>
      </c>
      <c r="C51" s="379"/>
      <c r="D51" s="183">
        <f>D109+D127+D136</f>
        <v>0</v>
      </c>
    </row>
    <row r="52" spans="1:8" ht="15" customHeight="1" x14ac:dyDescent="0.25">
      <c r="A52" s="182" t="s">
        <v>137</v>
      </c>
      <c r="B52" s="379" t="s">
        <v>138</v>
      </c>
      <c r="C52" s="379"/>
      <c r="D52" s="183">
        <f>D48+D51</f>
        <v>0</v>
      </c>
    </row>
    <row r="53" spans="1:8" ht="29.25" customHeight="1" x14ac:dyDescent="0.25">
      <c r="A53" s="382" t="s">
        <v>139</v>
      </c>
      <c r="B53" s="382"/>
      <c r="C53" s="382"/>
      <c r="D53" s="382"/>
    </row>
    <row r="54" spans="1:8" ht="15" customHeight="1" x14ac:dyDescent="0.25">
      <c r="A54" s="182" t="s">
        <v>140</v>
      </c>
      <c r="B54" s="379" t="s">
        <v>141</v>
      </c>
      <c r="C54" s="379"/>
      <c r="D54" s="183">
        <f>D112+D139</f>
        <v>0</v>
      </c>
    </row>
    <row r="55" spans="1:8" ht="15" customHeight="1" x14ac:dyDescent="0.25">
      <c r="A55" s="182" t="s">
        <v>142</v>
      </c>
      <c r="B55" s="379" t="s">
        <v>143</v>
      </c>
      <c r="C55" s="379"/>
      <c r="D55" s="183">
        <f>D113+D140</f>
        <v>0</v>
      </c>
    </row>
    <row r="56" spans="1:8" ht="15" customHeight="1" x14ac:dyDescent="0.25">
      <c r="A56" s="182" t="s">
        <v>144</v>
      </c>
      <c r="B56" s="379" t="s">
        <v>145</v>
      </c>
      <c r="C56" s="379"/>
      <c r="D56" s="183">
        <f>D114+D141</f>
        <v>0</v>
      </c>
    </row>
    <row r="57" spans="1:8" ht="15" customHeight="1" x14ac:dyDescent="0.25">
      <c r="A57" s="182" t="s">
        <v>146</v>
      </c>
      <c r="B57" s="379" t="s">
        <v>147</v>
      </c>
      <c r="C57" s="379"/>
      <c r="D57" s="183">
        <f>SUM(D54:D56)</f>
        <v>0</v>
      </c>
    </row>
    <row r="58" spans="1:8" ht="15" customHeight="1" x14ac:dyDescent="0.25">
      <c r="A58" s="182" t="s">
        <v>148</v>
      </c>
      <c r="B58" s="379" t="s">
        <v>149</v>
      </c>
      <c r="C58" s="379"/>
      <c r="D58" s="183">
        <f>D116+D143</f>
        <v>0</v>
      </c>
    </row>
    <row r="59" spans="1:8" ht="15" customHeight="1" x14ac:dyDescent="0.25">
      <c r="A59" s="182" t="s">
        <v>150</v>
      </c>
      <c r="B59" s="379" t="s">
        <v>151</v>
      </c>
      <c r="C59" s="379"/>
      <c r="D59" s="183">
        <f>D117+D144</f>
        <v>0</v>
      </c>
    </row>
    <row r="60" spans="1:8" ht="30" customHeight="1" x14ac:dyDescent="0.25">
      <c r="A60" s="182" t="s">
        <v>152</v>
      </c>
      <c r="B60" s="379" t="s">
        <v>153</v>
      </c>
      <c r="C60" s="379"/>
      <c r="D60" s="183">
        <f>D118+D145</f>
        <v>0</v>
      </c>
    </row>
    <row r="61" spans="1:8" ht="15" customHeight="1" x14ac:dyDescent="0.25">
      <c r="A61" s="182" t="s">
        <v>154</v>
      </c>
      <c r="B61" s="379" t="s">
        <v>155</v>
      </c>
      <c r="C61" s="379"/>
      <c r="D61" s="183">
        <f>D57+D60</f>
        <v>0</v>
      </c>
    </row>
    <row r="62" spans="1:8" ht="53.25" customHeight="1" x14ac:dyDescent="0.25">
      <c r="A62" s="382" t="s">
        <v>156</v>
      </c>
      <c r="B62" s="382"/>
      <c r="C62" s="382"/>
      <c r="D62" s="382"/>
    </row>
    <row r="63" spans="1:8" ht="35.1" customHeight="1" x14ac:dyDescent="0.25">
      <c r="A63" s="182" t="s">
        <v>157</v>
      </c>
      <c r="B63" s="379" t="s">
        <v>369</v>
      </c>
      <c r="C63" s="379"/>
      <c r="D63" s="183" t="e">
        <f>D148+D172</f>
        <v>#REF!</v>
      </c>
      <c r="G63" s="200"/>
      <c r="H63" s="201"/>
    </row>
    <row r="64" spans="1:8" ht="27.95" customHeight="1" x14ac:dyDescent="0.25">
      <c r="A64" s="182" t="s">
        <v>158</v>
      </c>
      <c r="B64" s="379" t="s">
        <v>370</v>
      </c>
      <c r="C64" s="379"/>
      <c r="D64" s="183" t="e">
        <f t="shared" ref="D64:D67" si="1">D149+D173</f>
        <v>#REF!</v>
      </c>
      <c r="G64" s="200"/>
      <c r="H64" s="201"/>
    </row>
    <row r="65" spans="1:8" x14ac:dyDescent="0.25">
      <c r="A65" s="182" t="s">
        <v>159</v>
      </c>
      <c r="B65" s="379" t="s">
        <v>371</v>
      </c>
      <c r="C65" s="379"/>
      <c r="D65" s="183" t="e">
        <f t="shared" si="1"/>
        <v>#REF!</v>
      </c>
      <c r="G65" s="200"/>
      <c r="H65" s="201"/>
    </row>
    <row r="66" spans="1:8" ht="27.95" customHeight="1" x14ac:dyDescent="0.25">
      <c r="A66" s="182" t="s">
        <v>160</v>
      </c>
      <c r="B66" s="379" t="s">
        <v>372</v>
      </c>
      <c r="C66" s="379"/>
      <c r="D66" s="183" t="e">
        <f t="shared" si="1"/>
        <v>#REF!</v>
      </c>
      <c r="G66" s="200"/>
      <c r="H66" s="201"/>
    </row>
    <row r="67" spans="1:8" x14ac:dyDescent="0.25">
      <c r="A67" s="182" t="s">
        <v>161</v>
      </c>
      <c r="B67" s="379" t="s">
        <v>373</v>
      </c>
      <c r="C67" s="379"/>
      <c r="D67" s="183" t="e">
        <f t="shared" si="1"/>
        <v>#REF!</v>
      </c>
      <c r="G67" s="200"/>
      <c r="H67" s="201"/>
    </row>
    <row r="68" spans="1:8" ht="35.1" customHeight="1" x14ac:dyDescent="0.25">
      <c r="A68" s="182" t="s">
        <v>374</v>
      </c>
      <c r="B68" s="379" t="s">
        <v>375</v>
      </c>
      <c r="C68" s="379"/>
      <c r="D68" s="183" t="e">
        <f>D153+D177</f>
        <v>#REF!</v>
      </c>
      <c r="G68" s="200"/>
      <c r="H68" s="201"/>
    </row>
    <row r="69" spans="1:8" x14ac:dyDescent="0.25">
      <c r="A69" s="182" t="s">
        <v>376</v>
      </c>
      <c r="B69" s="379" t="s">
        <v>377</v>
      </c>
      <c r="C69" s="379"/>
      <c r="D69" s="183" t="e">
        <f>SUM(D63:D68)</f>
        <v>#REF!</v>
      </c>
      <c r="G69" s="200"/>
      <c r="H69" s="201"/>
    </row>
    <row r="70" spans="1:8" x14ac:dyDescent="0.25">
      <c r="A70" s="182" t="s">
        <v>378</v>
      </c>
      <c r="B70" s="379" t="s">
        <v>379</v>
      </c>
      <c r="C70" s="379"/>
      <c r="D70" s="183">
        <f>D155+D179</f>
        <v>0</v>
      </c>
      <c r="G70" s="200"/>
      <c r="H70" s="201"/>
    </row>
    <row r="71" spans="1:8" x14ac:dyDescent="0.25">
      <c r="A71" s="182" t="s">
        <v>380</v>
      </c>
      <c r="B71" s="379" t="s">
        <v>381</v>
      </c>
      <c r="C71" s="379"/>
      <c r="D71" s="183" t="e">
        <f>D69-D70</f>
        <v>#REF!</v>
      </c>
      <c r="G71" s="200"/>
      <c r="H71" s="201"/>
    </row>
    <row r="72" spans="1:8" ht="27.95" customHeight="1" x14ac:dyDescent="0.25">
      <c r="A72" s="182" t="s">
        <v>382</v>
      </c>
      <c r="B72" s="379" t="s">
        <v>383</v>
      </c>
      <c r="C72" s="379"/>
      <c r="D72" s="183">
        <f>D157+D181</f>
        <v>0</v>
      </c>
      <c r="G72" s="200"/>
      <c r="H72" s="201"/>
    </row>
    <row r="73" spans="1:8" x14ac:dyDescent="0.25">
      <c r="A73" s="182" t="s">
        <v>384</v>
      </c>
      <c r="B73" s="379" t="s">
        <v>385</v>
      </c>
      <c r="C73" s="379"/>
      <c r="D73" s="183" t="e">
        <f>D69+D72</f>
        <v>#REF!</v>
      </c>
      <c r="G73" s="200"/>
      <c r="H73" s="201"/>
    </row>
    <row r="74" spans="1:8" ht="56.25" customHeight="1" x14ac:dyDescent="0.25">
      <c r="A74" s="382" t="s">
        <v>162</v>
      </c>
      <c r="B74" s="382"/>
      <c r="C74" s="382"/>
      <c r="D74" s="382"/>
    </row>
    <row r="75" spans="1:8" ht="35.1" customHeight="1" x14ac:dyDescent="0.25">
      <c r="A75" s="182" t="s">
        <v>163</v>
      </c>
      <c r="B75" s="379" t="s">
        <v>352</v>
      </c>
      <c r="C75" s="379"/>
      <c r="D75" s="183" t="e">
        <f>D160+D184</f>
        <v>#REF!</v>
      </c>
      <c r="G75" s="200"/>
      <c r="H75" s="201"/>
    </row>
    <row r="76" spans="1:8" ht="27.95" customHeight="1" x14ac:dyDescent="0.25">
      <c r="A76" s="182" t="s">
        <v>164</v>
      </c>
      <c r="B76" s="379" t="s">
        <v>353</v>
      </c>
      <c r="C76" s="379"/>
      <c r="D76" s="183" t="e">
        <f t="shared" ref="D76:D80" si="2">D161+D185</f>
        <v>#REF!</v>
      </c>
      <c r="G76" s="200"/>
      <c r="H76" s="201"/>
    </row>
    <row r="77" spans="1:8" x14ac:dyDescent="0.25">
      <c r="A77" s="182" t="s">
        <v>165</v>
      </c>
      <c r="B77" s="379" t="s">
        <v>354</v>
      </c>
      <c r="C77" s="379"/>
      <c r="D77" s="183" t="e">
        <f t="shared" si="2"/>
        <v>#REF!</v>
      </c>
      <c r="G77" s="200"/>
      <c r="H77" s="201"/>
    </row>
    <row r="78" spans="1:8" ht="27.95" customHeight="1" x14ac:dyDescent="0.25">
      <c r="A78" s="182" t="s">
        <v>166</v>
      </c>
      <c r="B78" s="379" t="s">
        <v>355</v>
      </c>
      <c r="C78" s="379"/>
      <c r="D78" s="183" t="e">
        <f t="shared" si="2"/>
        <v>#REF!</v>
      </c>
      <c r="G78" s="200"/>
      <c r="H78" s="201"/>
    </row>
    <row r="79" spans="1:8" x14ac:dyDescent="0.25">
      <c r="A79" s="182" t="s">
        <v>167</v>
      </c>
      <c r="B79" s="379" t="s">
        <v>356</v>
      </c>
      <c r="C79" s="379"/>
      <c r="D79" s="183" t="e">
        <f>D164+D188</f>
        <v>#REF!</v>
      </c>
      <c r="G79" s="200"/>
      <c r="H79" s="201"/>
    </row>
    <row r="80" spans="1:8" ht="35.1" customHeight="1" x14ac:dyDescent="0.25">
      <c r="A80" s="182" t="s">
        <v>357</v>
      </c>
      <c r="B80" s="379" t="s">
        <v>358</v>
      </c>
      <c r="C80" s="379"/>
      <c r="D80" s="183" t="e">
        <f t="shared" si="2"/>
        <v>#REF!</v>
      </c>
      <c r="G80" s="200"/>
      <c r="H80" s="201"/>
    </row>
    <row r="81" spans="1:8" x14ac:dyDescent="0.25">
      <c r="A81" s="182" t="s">
        <v>359</v>
      </c>
      <c r="B81" s="379" t="s">
        <v>360</v>
      </c>
      <c r="C81" s="379"/>
      <c r="D81" s="183" t="e">
        <f>SUM(D75:D80)</f>
        <v>#REF!</v>
      </c>
      <c r="G81" s="200"/>
      <c r="H81" s="201"/>
    </row>
    <row r="82" spans="1:8" x14ac:dyDescent="0.25">
      <c r="A82" s="182" t="s">
        <v>361</v>
      </c>
      <c r="B82" s="379" t="s">
        <v>362</v>
      </c>
      <c r="C82" s="379"/>
      <c r="D82" s="183">
        <f>D167+D191</f>
        <v>0</v>
      </c>
      <c r="G82" s="200"/>
      <c r="H82" s="201"/>
    </row>
    <row r="83" spans="1:8" x14ac:dyDescent="0.25">
      <c r="A83" s="182" t="s">
        <v>363</v>
      </c>
      <c r="B83" s="379" t="s">
        <v>364</v>
      </c>
      <c r="C83" s="379"/>
      <c r="D83" s="183" t="e">
        <f>D81-D82</f>
        <v>#REF!</v>
      </c>
      <c r="G83" s="200"/>
      <c r="H83" s="201"/>
    </row>
    <row r="84" spans="1:8" ht="27.95" customHeight="1" x14ac:dyDescent="0.25">
      <c r="A84" s="182" t="s">
        <v>365</v>
      </c>
      <c r="B84" s="379" t="s">
        <v>366</v>
      </c>
      <c r="C84" s="379"/>
      <c r="D84" s="183">
        <f>D169+D193</f>
        <v>0</v>
      </c>
      <c r="G84" s="200"/>
      <c r="H84" s="201"/>
    </row>
    <row r="85" spans="1:8" x14ac:dyDescent="0.25">
      <c r="A85" s="182" t="s">
        <v>367</v>
      </c>
      <c r="B85" s="379" t="s">
        <v>368</v>
      </c>
      <c r="C85" s="379"/>
      <c r="D85" s="183" t="e">
        <f>D81+D84</f>
        <v>#REF!</v>
      </c>
      <c r="G85" s="200"/>
      <c r="H85" s="201"/>
    </row>
    <row r="86" spans="1:8" ht="28.5" customHeight="1" x14ac:dyDescent="0.25">
      <c r="A86" s="380" t="s">
        <v>168</v>
      </c>
      <c r="B86" s="380"/>
      <c r="C86" s="380"/>
      <c r="D86" s="380"/>
    </row>
    <row r="87" spans="1:8" ht="15" customHeight="1" x14ac:dyDescent="0.25">
      <c r="A87" s="182" t="s">
        <v>169</v>
      </c>
      <c r="B87" s="379" t="s">
        <v>170</v>
      </c>
      <c r="C87" s="379"/>
      <c r="D87" s="183">
        <f>TRANSPOSE('Intenzita pomoci'!B79)-D88</f>
        <v>0</v>
      </c>
    </row>
    <row r="88" spans="1:8" ht="15" customHeight="1" x14ac:dyDescent="0.25">
      <c r="A88" s="185" t="s">
        <v>171</v>
      </c>
      <c r="B88" s="379" t="s">
        <v>174</v>
      </c>
      <c r="C88" s="379"/>
      <c r="D88" s="184"/>
    </row>
    <row r="89" spans="1:8" ht="15" customHeight="1" x14ac:dyDescent="0.25">
      <c r="A89" s="185" t="s">
        <v>173</v>
      </c>
      <c r="B89" s="381" t="s">
        <v>283</v>
      </c>
      <c r="C89" s="379"/>
      <c r="D89" s="183">
        <f>SUM(D87:D88)</f>
        <v>0</v>
      </c>
    </row>
    <row r="90" spans="1:8" ht="15" customHeight="1" x14ac:dyDescent="0.25">
      <c r="A90" s="185" t="s">
        <v>175</v>
      </c>
      <c r="B90" s="379" t="s">
        <v>177</v>
      </c>
      <c r="C90" s="379"/>
      <c r="D90" s="183">
        <f>TRANSPOSE('Intenzita pomoci'!D79)</f>
        <v>0</v>
      </c>
    </row>
    <row r="91" spans="1:8" ht="15" customHeight="1" x14ac:dyDescent="0.25">
      <c r="A91" s="185" t="s">
        <v>176</v>
      </c>
      <c r="B91" s="381" t="s">
        <v>284</v>
      </c>
      <c r="C91" s="379"/>
      <c r="D91" s="183">
        <f>D89-D90</f>
        <v>0</v>
      </c>
    </row>
    <row r="92" spans="1:8" ht="15" customHeight="1" x14ac:dyDescent="0.25">
      <c r="A92" s="185" t="s">
        <v>178</v>
      </c>
      <c r="B92" s="381" t="s">
        <v>285</v>
      </c>
      <c r="C92" s="379"/>
      <c r="D92" s="184"/>
    </row>
    <row r="93" spans="1:8" ht="15" customHeight="1" x14ac:dyDescent="0.25">
      <c r="A93" s="185" t="s">
        <v>179</v>
      </c>
      <c r="B93" s="381" t="s">
        <v>286</v>
      </c>
      <c r="C93" s="379"/>
      <c r="D93" s="183">
        <f>D89+D92</f>
        <v>0</v>
      </c>
    </row>
    <row r="94" spans="1:8" ht="32.25" customHeight="1" x14ac:dyDescent="0.25">
      <c r="A94" s="382" t="s">
        <v>180</v>
      </c>
      <c r="B94" s="382"/>
      <c r="C94" s="382"/>
      <c r="D94" s="382"/>
    </row>
    <row r="95" spans="1:8" ht="15" customHeight="1" x14ac:dyDescent="0.25">
      <c r="A95" s="182" t="s">
        <v>181</v>
      </c>
      <c r="B95" s="379" t="s">
        <v>170</v>
      </c>
      <c r="C95" s="379"/>
      <c r="D95" s="183">
        <f>TRANSPOSE('Intenzita pomoci'!C79)-D96</f>
        <v>0</v>
      </c>
    </row>
    <row r="96" spans="1:8" ht="15" customHeight="1" x14ac:dyDescent="0.25">
      <c r="A96" s="185" t="s">
        <v>182</v>
      </c>
      <c r="B96" s="379" t="s">
        <v>174</v>
      </c>
      <c r="C96" s="379"/>
      <c r="D96" s="184"/>
    </row>
    <row r="97" spans="1:4" ht="15" customHeight="1" x14ac:dyDescent="0.25">
      <c r="A97" s="185" t="s">
        <v>183</v>
      </c>
      <c r="B97" s="381" t="s">
        <v>279</v>
      </c>
      <c r="C97" s="379"/>
      <c r="D97" s="183">
        <f>SUM(D95:D96)</f>
        <v>0</v>
      </c>
    </row>
    <row r="98" spans="1:4" ht="15" customHeight="1" x14ac:dyDescent="0.25">
      <c r="A98" s="185" t="s">
        <v>184</v>
      </c>
      <c r="B98" s="379" t="s">
        <v>177</v>
      </c>
      <c r="C98" s="379"/>
      <c r="D98" s="183">
        <f>TRANSPOSE('Intenzita pomoci'!E79)</f>
        <v>0</v>
      </c>
    </row>
    <row r="99" spans="1:4" ht="15" customHeight="1" x14ac:dyDescent="0.25">
      <c r="A99" s="185" t="s">
        <v>185</v>
      </c>
      <c r="B99" s="381" t="s">
        <v>280</v>
      </c>
      <c r="C99" s="379"/>
      <c r="D99" s="183">
        <f>D97-D98</f>
        <v>0</v>
      </c>
    </row>
    <row r="100" spans="1:4" ht="15" customHeight="1" x14ac:dyDescent="0.25">
      <c r="A100" s="185" t="s">
        <v>186</v>
      </c>
      <c r="B100" s="381" t="s">
        <v>281</v>
      </c>
      <c r="C100" s="379"/>
      <c r="D100" s="184"/>
    </row>
    <row r="101" spans="1:4" ht="15" customHeight="1" x14ac:dyDescent="0.25">
      <c r="A101" s="185" t="s">
        <v>187</v>
      </c>
      <c r="B101" s="381" t="s">
        <v>282</v>
      </c>
      <c r="C101" s="379"/>
      <c r="D101" s="183">
        <f>D97+D100</f>
        <v>0</v>
      </c>
    </row>
    <row r="102" spans="1:4" ht="41.25" customHeight="1" x14ac:dyDescent="0.25">
      <c r="A102" s="382" t="s">
        <v>188</v>
      </c>
      <c r="B102" s="382"/>
      <c r="C102" s="382"/>
      <c r="D102" s="382"/>
    </row>
    <row r="103" spans="1:4" ht="15" customHeight="1" x14ac:dyDescent="0.25">
      <c r="A103" s="182" t="s">
        <v>189</v>
      </c>
      <c r="B103" s="379" t="s">
        <v>190</v>
      </c>
      <c r="C103" s="379"/>
      <c r="D103" s="183">
        <f>TRANSPOSE('Intenzita pomoci'!J79)-D104-D105</f>
        <v>0</v>
      </c>
    </row>
    <row r="104" spans="1:4" ht="15" customHeight="1" x14ac:dyDescent="0.25">
      <c r="A104" s="182" t="s">
        <v>191</v>
      </c>
      <c r="B104" s="379" t="s">
        <v>172</v>
      </c>
      <c r="C104" s="379"/>
      <c r="D104" s="184"/>
    </row>
    <row r="105" spans="1:4" ht="15" customHeight="1" x14ac:dyDescent="0.25">
      <c r="A105" s="182" t="s">
        <v>192</v>
      </c>
      <c r="B105" s="379" t="s">
        <v>193</v>
      </c>
      <c r="C105" s="379"/>
      <c r="D105" s="184"/>
    </row>
    <row r="106" spans="1:4" ht="15" customHeight="1" x14ac:dyDescent="0.25">
      <c r="A106" s="182" t="s">
        <v>194</v>
      </c>
      <c r="B106" s="379" t="s">
        <v>195</v>
      </c>
      <c r="C106" s="379"/>
      <c r="D106" s="183">
        <f>SUM(D103:D105)</f>
        <v>0</v>
      </c>
    </row>
    <row r="107" spans="1:4" ht="15" customHeight="1" x14ac:dyDescent="0.25">
      <c r="A107" s="182" t="s">
        <v>196</v>
      </c>
      <c r="B107" s="379" t="s">
        <v>177</v>
      </c>
      <c r="C107" s="379"/>
      <c r="D107" s="183">
        <f>TRANSPOSE('Intenzita pomoci'!O79)</f>
        <v>0</v>
      </c>
    </row>
    <row r="108" spans="1:4" ht="15" customHeight="1" x14ac:dyDescent="0.25">
      <c r="A108" s="182" t="s">
        <v>197</v>
      </c>
      <c r="B108" s="379" t="s">
        <v>198</v>
      </c>
      <c r="C108" s="379"/>
      <c r="D108" s="183">
        <f>D106-D107</f>
        <v>0</v>
      </c>
    </row>
    <row r="109" spans="1:4" ht="15" customHeight="1" x14ac:dyDescent="0.25">
      <c r="A109" s="182" t="s">
        <v>199</v>
      </c>
      <c r="B109" s="379" t="s">
        <v>200</v>
      </c>
      <c r="C109" s="379"/>
      <c r="D109" s="184"/>
    </row>
    <row r="110" spans="1:4" ht="15" customHeight="1" x14ac:dyDescent="0.25">
      <c r="A110" s="182" t="s">
        <v>201</v>
      </c>
      <c r="B110" s="379" t="s">
        <v>202</v>
      </c>
      <c r="C110" s="379"/>
      <c r="D110" s="183">
        <f>D106+D109</f>
        <v>0</v>
      </c>
    </row>
    <row r="111" spans="1:4" ht="39.75" customHeight="1" x14ac:dyDescent="0.25">
      <c r="A111" s="382" t="s">
        <v>203</v>
      </c>
      <c r="B111" s="382"/>
      <c r="C111" s="382"/>
      <c r="D111" s="382"/>
    </row>
    <row r="112" spans="1:4" ht="15" customHeight="1" x14ac:dyDescent="0.25">
      <c r="A112" s="182" t="s">
        <v>204</v>
      </c>
      <c r="B112" s="379" t="s">
        <v>190</v>
      </c>
      <c r="C112" s="379"/>
      <c r="D112" s="183">
        <f>TRANSPOSE('Intenzita pomoci'!K79)-D113-D114</f>
        <v>0</v>
      </c>
    </row>
    <row r="113" spans="1:4" ht="15" customHeight="1" x14ac:dyDescent="0.25">
      <c r="A113" s="182" t="s">
        <v>205</v>
      </c>
      <c r="B113" s="379" t="s">
        <v>172</v>
      </c>
      <c r="C113" s="379"/>
      <c r="D113" s="184"/>
    </row>
    <row r="114" spans="1:4" ht="15" customHeight="1" x14ac:dyDescent="0.25">
      <c r="A114" s="182" t="s">
        <v>206</v>
      </c>
      <c r="B114" s="379" t="s">
        <v>193</v>
      </c>
      <c r="C114" s="379"/>
      <c r="D114" s="184"/>
    </row>
    <row r="115" spans="1:4" ht="15" customHeight="1" x14ac:dyDescent="0.25">
      <c r="A115" s="182" t="s">
        <v>207</v>
      </c>
      <c r="B115" s="379" t="s">
        <v>208</v>
      </c>
      <c r="C115" s="379"/>
      <c r="D115" s="183">
        <f>SUM(D112:D114)</f>
        <v>0</v>
      </c>
    </row>
    <row r="116" spans="1:4" ht="15" customHeight="1" x14ac:dyDescent="0.25">
      <c r="A116" s="182" t="s">
        <v>209</v>
      </c>
      <c r="B116" s="379" t="s">
        <v>177</v>
      </c>
      <c r="C116" s="379"/>
      <c r="D116" s="183">
        <f>TRANSPOSE('Intenzita pomoci'!P79)</f>
        <v>0</v>
      </c>
    </row>
    <row r="117" spans="1:4" ht="15" customHeight="1" x14ac:dyDescent="0.25">
      <c r="A117" s="182" t="s">
        <v>210</v>
      </c>
      <c r="B117" s="379" t="s">
        <v>211</v>
      </c>
      <c r="C117" s="379"/>
      <c r="D117" s="183">
        <f>D115-D116</f>
        <v>0</v>
      </c>
    </row>
    <row r="118" spans="1:4" ht="15" customHeight="1" x14ac:dyDescent="0.25">
      <c r="A118" s="182" t="s">
        <v>212</v>
      </c>
      <c r="B118" s="379" t="s">
        <v>213</v>
      </c>
      <c r="C118" s="379"/>
      <c r="D118" s="184"/>
    </row>
    <row r="119" spans="1:4" ht="15" customHeight="1" x14ac:dyDescent="0.25">
      <c r="A119" s="182" t="s">
        <v>214</v>
      </c>
      <c r="B119" s="379" t="s">
        <v>215</v>
      </c>
      <c r="C119" s="379"/>
      <c r="D119" s="183">
        <f>D115+D118</f>
        <v>0</v>
      </c>
    </row>
    <row r="120" spans="1:4" ht="39" customHeight="1" x14ac:dyDescent="0.25">
      <c r="A120" s="382" t="s">
        <v>216</v>
      </c>
      <c r="B120" s="382"/>
      <c r="C120" s="382"/>
      <c r="D120" s="382"/>
    </row>
    <row r="121" spans="1:4" ht="15" customHeight="1" x14ac:dyDescent="0.25">
      <c r="A121" s="182" t="s">
        <v>217</v>
      </c>
      <c r="B121" s="379" t="s">
        <v>190</v>
      </c>
      <c r="C121" s="379"/>
      <c r="D121" s="183">
        <f>TRANSPOSE('Intenzita pomoci'!L79)-D122-D123</f>
        <v>0</v>
      </c>
    </row>
    <row r="122" spans="1:4" ht="15" customHeight="1" x14ac:dyDescent="0.25">
      <c r="A122" s="182" t="s">
        <v>218</v>
      </c>
      <c r="B122" s="379" t="s">
        <v>172</v>
      </c>
      <c r="C122" s="379"/>
      <c r="D122" s="184"/>
    </row>
    <row r="123" spans="1:4" ht="15" customHeight="1" x14ac:dyDescent="0.25">
      <c r="A123" s="182" t="s">
        <v>219</v>
      </c>
      <c r="B123" s="379" t="s">
        <v>193</v>
      </c>
      <c r="C123" s="379"/>
      <c r="D123" s="184"/>
    </row>
    <row r="124" spans="1:4" ht="15" customHeight="1" x14ac:dyDescent="0.25">
      <c r="A124" s="182" t="s">
        <v>220</v>
      </c>
      <c r="B124" s="379" t="s">
        <v>221</v>
      </c>
      <c r="C124" s="379"/>
      <c r="D124" s="183">
        <f>SUM(D121:D123)</f>
        <v>0</v>
      </c>
    </row>
    <row r="125" spans="1:4" ht="15" customHeight="1" x14ac:dyDescent="0.25">
      <c r="A125" s="182" t="s">
        <v>222</v>
      </c>
      <c r="B125" s="379" t="s">
        <v>177</v>
      </c>
      <c r="C125" s="379"/>
      <c r="D125" s="183">
        <f>TRANSPOSE('Intenzita pomoci'!Q79)</f>
        <v>0</v>
      </c>
    </row>
    <row r="126" spans="1:4" ht="15" customHeight="1" x14ac:dyDescent="0.25">
      <c r="A126" s="182" t="s">
        <v>223</v>
      </c>
      <c r="B126" s="379" t="s">
        <v>224</v>
      </c>
      <c r="C126" s="379"/>
      <c r="D126" s="183">
        <f>D124-D125</f>
        <v>0</v>
      </c>
    </row>
    <row r="127" spans="1:4" ht="15" customHeight="1" x14ac:dyDescent="0.25">
      <c r="A127" s="182" t="s">
        <v>225</v>
      </c>
      <c r="B127" s="379" t="s">
        <v>226</v>
      </c>
      <c r="C127" s="379"/>
      <c r="D127" s="184"/>
    </row>
    <row r="128" spans="1:4" ht="15" customHeight="1" x14ac:dyDescent="0.25">
      <c r="A128" s="182" t="s">
        <v>227</v>
      </c>
      <c r="B128" s="379" t="s">
        <v>228</v>
      </c>
      <c r="C128" s="379"/>
      <c r="D128" s="183">
        <f>D124+D127</f>
        <v>0</v>
      </c>
    </row>
    <row r="129" spans="1:4" ht="38.25" customHeight="1" x14ac:dyDescent="0.25">
      <c r="A129" s="382" t="s">
        <v>229</v>
      </c>
      <c r="B129" s="382"/>
      <c r="C129" s="382"/>
      <c r="D129" s="382"/>
    </row>
    <row r="130" spans="1:4" ht="15" customHeight="1" x14ac:dyDescent="0.25">
      <c r="A130" s="182" t="s">
        <v>230</v>
      </c>
      <c r="B130" s="379" t="s">
        <v>190</v>
      </c>
      <c r="C130" s="379"/>
      <c r="D130" s="183">
        <f>TRANSPOSE('Intenzita pomoci'!M79)-D131-D132</f>
        <v>0</v>
      </c>
    </row>
    <row r="131" spans="1:4" ht="15" customHeight="1" x14ac:dyDescent="0.25">
      <c r="A131" s="182" t="s">
        <v>231</v>
      </c>
      <c r="B131" s="379" t="s">
        <v>172</v>
      </c>
      <c r="C131" s="379"/>
      <c r="D131" s="184"/>
    </row>
    <row r="132" spans="1:4" ht="15" customHeight="1" x14ac:dyDescent="0.25">
      <c r="A132" s="182" t="s">
        <v>232</v>
      </c>
      <c r="B132" s="379" t="s">
        <v>193</v>
      </c>
      <c r="C132" s="379"/>
      <c r="D132" s="184"/>
    </row>
    <row r="133" spans="1:4" ht="15" customHeight="1" x14ac:dyDescent="0.25">
      <c r="A133" s="182" t="s">
        <v>233</v>
      </c>
      <c r="B133" s="379" t="s">
        <v>234</v>
      </c>
      <c r="C133" s="379"/>
      <c r="D133" s="183">
        <f>SUM(D130:D132)</f>
        <v>0</v>
      </c>
    </row>
    <row r="134" spans="1:4" ht="15" customHeight="1" x14ac:dyDescent="0.25">
      <c r="A134" s="182" t="s">
        <v>235</v>
      </c>
      <c r="B134" s="379" t="s">
        <v>177</v>
      </c>
      <c r="C134" s="379"/>
      <c r="D134" s="183">
        <f>TRANSPOSE('Intenzita pomoci'!R79)</f>
        <v>0</v>
      </c>
    </row>
    <row r="135" spans="1:4" ht="15" customHeight="1" x14ac:dyDescent="0.25">
      <c r="A135" s="182" t="s">
        <v>236</v>
      </c>
      <c r="B135" s="379" t="s">
        <v>237</v>
      </c>
      <c r="C135" s="379"/>
      <c r="D135" s="183">
        <f>D133-D134</f>
        <v>0</v>
      </c>
    </row>
    <row r="136" spans="1:4" ht="15" customHeight="1" x14ac:dyDescent="0.25">
      <c r="A136" s="182" t="s">
        <v>238</v>
      </c>
      <c r="B136" s="379" t="s">
        <v>239</v>
      </c>
      <c r="C136" s="379"/>
      <c r="D136" s="184"/>
    </row>
    <row r="137" spans="1:4" ht="15" customHeight="1" x14ac:dyDescent="0.25">
      <c r="A137" s="182" t="s">
        <v>240</v>
      </c>
      <c r="B137" s="379" t="s">
        <v>241</v>
      </c>
      <c r="C137" s="379"/>
      <c r="D137" s="183">
        <f>D133+D136</f>
        <v>0</v>
      </c>
    </row>
    <row r="138" spans="1:4" ht="38.25" customHeight="1" x14ac:dyDescent="0.25">
      <c r="A138" s="382" t="s">
        <v>242</v>
      </c>
      <c r="B138" s="382"/>
      <c r="C138" s="382"/>
      <c r="D138" s="382"/>
    </row>
    <row r="139" spans="1:4" ht="15" customHeight="1" x14ac:dyDescent="0.25">
      <c r="A139" s="182" t="s">
        <v>243</v>
      </c>
      <c r="B139" s="379" t="s">
        <v>190</v>
      </c>
      <c r="C139" s="379"/>
      <c r="D139" s="183">
        <f>TRANSPOSE('Intenzita pomoci'!N79)-D140-D141</f>
        <v>0</v>
      </c>
    </row>
    <row r="140" spans="1:4" ht="15" customHeight="1" x14ac:dyDescent="0.25">
      <c r="A140" s="182" t="s">
        <v>244</v>
      </c>
      <c r="B140" s="379" t="s">
        <v>172</v>
      </c>
      <c r="C140" s="379"/>
      <c r="D140" s="184"/>
    </row>
    <row r="141" spans="1:4" ht="15" customHeight="1" x14ac:dyDescent="0.25">
      <c r="A141" s="182" t="s">
        <v>245</v>
      </c>
      <c r="B141" s="379" t="s">
        <v>193</v>
      </c>
      <c r="C141" s="379"/>
      <c r="D141" s="184"/>
    </row>
    <row r="142" spans="1:4" ht="15" customHeight="1" x14ac:dyDescent="0.25">
      <c r="A142" s="182" t="s">
        <v>246</v>
      </c>
      <c r="B142" s="379" t="s">
        <v>247</v>
      </c>
      <c r="C142" s="379"/>
      <c r="D142" s="183">
        <f>SUM(D139:D141)</f>
        <v>0</v>
      </c>
    </row>
    <row r="143" spans="1:4" ht="15" customHeight="1" x14ac:dyDescent="0.25">
      <c r="A143" s="182" t="s">
        <v>248</v>
      </c>
      <c r="B143" s="379" t="s">
        <v>177</v>
      </c>
      <c r="C143" s="379"/>
      <c r="D143" s="183">
        <f>TRANSPOSE('Intenzita pomoci'!S79)</f>
        <v>0</v>
      </c>
    </row>
    <row r="144" spans="1:4" ht="15" customHeight="1" x14ac:dyDescent="0.25">
      <c r="A144" s="182" t="s">
        <v>249</v>
      </c>
      <c r="B144" s="379" t="s">
        <v>250</v>
      </c>
      <c r="C144" s="379"/>
      <c r="D144" s="183">
        <f>D142-D143</f>
        <v>0</v>
      </c>
    </row>
    <row r="145" spans="1:8" ht="15" customHeight="1" x14ac:dyDescent="0.25">
      <c r="A145" s="182" t="s">
        <v>251</v>
      </c>
      <c r="B145" s="379" t="s">
        <v>252</v>
      </c>
      <c r="C145" s="379"/>
      <c r="D145" s="184"/>
    </row>
    <row r="146" spans="1:8" ht="15" customHeight="1" x14ac:dyDescent="0.25">
      <c r="A146" s="182" t="s">
        <v>253</v>
      </c>
      <c r="B146" s="379" t="s">
        <v>254</v>
      </c>
      <c r="C146" s="379"/>
      <c r="D146" s="183">
        <f>D142+D145</f>
        <v>0</v>
      </c>
    </row>
    <row r="147" spans="1:8" ht="66.75" customHeight="1" x14ac:dyDescent="0.25">
      <c r="A147" s="382" t="s">
        <v>255</v>
      </c>
      <c r="B147" s="382"/>
      <c r="C147" s="382"/>
      <c r="D147" s="382"/>
    </row>
    <row r="148" spans="1:8" ht="27.95" customHeight="1" x14ac:dyDescent="0.25">
      <c r="A148" s="182" t="s">
        <v>256</v>
      </c>
      <c r="B148" s="379" t="s">
        <v>306</v>
      </c>
      <c r="C148" s="379"/>
      <c r="D148" s="202" t="e">
        <f>SUMIFS(#REF!,#REF!,"16.4",#REF!,"menej rozvinuté regióny",#REF!,"1) výdavky na štúdie alebo plány",#REF!,"výstup na prílohe I. ZFEU menej rozvinuté regióny")+SUMIFS(#REF!,#REF!,"16.4",#REF!,"menej rozvinuté regióny",#REF!,"1) výdavky na štúdie alebo plány",#REF!,"výstup na prílohe I. ZFEU menej rozvinuté regióny")+SUMIFS(#REF!,#REF!,"16.4",#REF!,"menej rozvinuté regióny",#REF!,"1) výdavky na štúdie alebo plány",#REF!,"výstup na prílohe I. ZFEU menej rozvinuté regióny")+SUMIFS(#REF!,#REF!,"16.4",#REF!,"menej rozvinuté regióny",#REF!,"1) výdavky na štúdie alebo plány",#REF!,"výstup na prílohe I. ZFEU menej rozvinuté regióny")+SUMIFS(#REF!,#REF!,"16.4",#REF!,"menej rozvinuté regióny",#REF!,"1) výdavky na štúdie alebo plány",#REF!,"výstup na prílohe I. ZFEU menej rozvinuté regióny")+SUMIFS(#REF!,#REF!,"16.4",#REF!,"menej rozvinuté regióny",#REF!,"1) výdavky na štúdie alebo plány",#REF!,"výstup na prílohe I. ZFEU menej rozvinuté regióny")+SUMIFS(#REF!,#REF!,"16.4",#REF!,"menej rozvinuté regióny",#REF!,"1) výdavky na štúdie alebo plány",#REF!,"výstup na prílohe I. ZFEU menej rozvinuté regióny")+SUMIFS('Oprávnené výdavky'!U30:U140,'Oprávnené výdavky'!F30:F140,"16.4",'Oprávnené výdavky'!E30:E140,"menej rozvinuté regióny",'Oprávnené výdavky'!H30:H140,"1) výdavky na štúdie alebo plány",'Oprávnené výdavky'!G30:G140,"výstup na prílohe I. ZFEU menej rozvinuté regióny")</f>
        <v>#REF!</v>
      </c>
      <c r="G148" s="200"/>
      <c r="H148" s="201"/>
    </row>
    <row r="149" spans="1:8" ht="27.95" customHeight="1" x14ac:dyDescent="0.25">
      <c r="A149" s="182" t="s">
        <v>257</v>
      </c>
      <c r="B149" s="379" t="s">
        <v>307</v>
      </c>
      <c r="C149" s="379"/>
      <c r="D149" s="202" t="e">
        <f>SUMIFS(#REF!,#REF!,"16.4",#REF!,"menej rozvinuté regióny",#REF!,"2) výdavky na aktivity súvisiace s oživením",#REF!,"výstup na prílohe I. ZFEU menej rozvinuté regióny")+SUMIFS(#REF!,#REF!,"16.4",#REF!,"menej rozvinuté regióny",#REF!,"2) výdavky na aktivity súvisiace s oživením",#REF!,"výstup na prílohe I. ZFEU menej rozvinuté regióny")+SUMIFS(#REF!,#REF!,"16.4",#REF!,"menej rozvinuté regióny",#REF!,"2) výdavky na aktivity súvisiace s oživením",#REF!,"výstup na prílohe I. ZFEU menej rozvinuté regióny")+SUMIFS(#REF!,#REF!,"16.4",#REF!,"menej rozvinuté regióny",#REF!,"2) výdavky na aktivity súvisiace s oživením",#REF!,"výstup na prílohe I. ZFEU menej rozvinuté regióny")+SUMIFS(#REF!,#REF!,"16.4",#REF!,"menej rozvinuté regióny",#REF!,"2) výdavky na aktivity súvisiace s oživením",#REF!,"výstup na prílohe I. ZFEU menej rozvinuté regióny")+SUMIFS(#REF!,#REF!,"16.4",#REF!,"menej rozvinuté regióny",#REF!,"2) výdavky na aktivity súvisiace s oživením",#REF!,"výstup na prílohe I. ZFEU menej rozvinuté regióny")+SUMIFS(#REF!,#REF!,"16.4",#REF!,"menej rozvinuté regióny",#REF!,"2) výdavky na aktivity súvisiace s oživením",#REF!,"výstup na prílohe I. ZFEU menej rozvinuté regióny")+SUMIFS('Oprávnené výdavky'!U30:U140,'Oprávnené výdavky'!F30:F140,"16.4",'Oprávnené výdavky'!E30:E140,"menej rozvinuté regióny",'Oprávnené výdavky'!H30:H140,"2) výdavky na aktivity súvisiace s oživením",'Oprávnené výdavky'!G30:G140,"výstup na prílohe I. ZFEU menej rozvinuté regióny")</f>
        <v>#REF!</v>
      </c>
      <c r="G149" s="200"/>
      <c r="H149" s="201"/>
    </row>
    <row r="150" spans="1:8" x14ac:dyDescent="0.25">
      <c r="A150" s="182" t="s">
        <v>258</v>
      </c>
      <c r="B150" s="379" t="s">
        <v>308</v>
      </c>
      <c r="C150" s="379"/>
      <c r="D150" s="202" t="e">
        <f>SUMIFS(#REF!,#REF!,"16.4",#REF!,"menej rozvinuté regióny",#REF!,"3) výdavky aktivity spojené s meraním a testovaním príslušných vzoriek",#REF!,"výstup na prílohe I. ZFEU menej rozvinuté regióny")+SUMIFS(#REF!,#REF!,"16.4",#REF!,"menej rozvinuté regióny",#REF!,"3) výdavky aktivity spojené s meraním a testovaním príslušných vzoriek",#REF!,"výstup na prílohe I. ZFEU menej rozvinuté regióny")+SUMIFS(#REF!,#REF!,"16.4",#REF!,"menej rozvinuté regióny",#REF!,"3) výdavky aktivity spojené s meraním a testovaním príslušných vzoriek",#REF!,"výstup na prílohe I. ZFEU menej rozvinuté regióny")+SUMIFS(#REF!,#REF!,"16.4",#REF!,"menej rozvinuté regióny",#REF!,"3) výdavky aktivity spojené s meraním a testovaním príslušných vzoriek",#REF!,"výstup na prílohe I. ZFEU menej rozvinuté regióny")+SUMIFS(#REF!,#REF!,"16.4",#REF!,"menej rozvinuté regióny",#REF!,"3) výdavky aktivity spojené s meraním a testovaním príslušných vzoriek",#REF!,"výstup na prílohe I. ZFEU menej rozvinuté regióny")+SUMIFS(#REF!,#REF!,"16.4",#REF!,"menej rozvinuté regióny",#REF!,"3) výdavky aktivity spojené s meraním a testovaním príslušných vzoriek",#REF!,"výstup na prílohe I. ZFEU menej rozvinuté regióny")+SUMIFS(#REF!,#REF!,"16.4",#REF!,"menej rozvinuté regióny",#REF!,"3) výdavky aktivity spojené s meraním a testovaním príslušných vzoriek",#REF!,"výstup na prílohe I. ZFEU menej rozvinuté regióny")+SUMIFS('Oprávnené výdavky'!U30:U140,'Oprávnené výdavky'!F30:F140,"16.4",'Oprávnené výdavky'!E30:E140,"menej rozvinuté regióny",'Oprávnené výdavky'!H30:H140,"3) výdavky aktivity spojené s meraním a testovaním príslušných vzoriek",'Oprávnené výdavky'!G30:G140,"výstup na prílohe I. ZFEU menej rozvinuté regióny")</f>
        <v>#REF!</v>
      </c>
      <c r="G150" s="200"/>
      <c r="H150" s="201"/>
    </row>
    <row r="151" spans="1:8" ht="27.95" customHeight="1" x14ac:dyDescent="0.25">
      <c r="A151" s="182" t="s">
        <v>259</v>
      </c>
      <c r="B151" s="379" t="s">
        <v>309</v>
      </c>
      <c r="C151" s="379"/>
      <c r="D151" s="202" t="e">
        <f>SUMIFS(#REF!,#REF!,"16.4",#REF!,"menej rozvinuté regióny",#REF!,"4) výdavky na prevádzkové náklady na uskutočnenie podnikateľského plánu",#REF!,"výstup na prílohe I. ZFEU menej rozvinuté regióny")+SUMIFS(#REF!,#REF!,"16.4",#REF!,"menej rozvinuté regióny",#REF!,"4) výdavky na prevádzkové náklady na uskutočnenie podnikateľského plánu",#REF!,"výstup na prílohe I. ZFEU menej rozvinuté regióny")+SUMIFS(#REF!,#REF!,"16.4",#REF!,"menej rozvinuté regióny",#REF!,"4) výdavky na prevádzkové náklady na uskutočnenie podnikateľského plánu",#REF!,"výstup na prílohe I. ZFEU menej rozvinuté regióny")+SUMIFS(#REF!,#REF!,"16.4",#REF!,"menej rozvinuté regióny",#REF!,"4) výdavky na prevádzkové náklady na uskutočnenie podnikateľského plánu",#REF!,"výstup na prílohe I. ZFEU menej rozvinuté regióny")+SUMIFS(#REF!,#REF!,"16.4",#REF!,"menej rozvinuté regióny",#REF!,"4) výdavky na prevádzkové náklady na uskutočnenie podnikateľského plánu",#REF!,"výstup na prílohe I. ZFEU menej rozvinuté regióny")+SUMIFS(#REF!,#REF!,"16.4",#REF!,"menej rozvinuté regióny",#REF!,"4) výdavky na prevádzkové náklady na uskutočnenie podnikateľského plánu",#REF!,"výstup na prílohe I. ZFEU menej rozvinuté regióny")+SUMIFS(#REF!,#REF!,"16.4",#REF!,"menej rozvinuté regióny",#REF!,"4) výdavky na prevádzkové náklady na uskutočnenie podnikateľského plánu",#REF!,"výstup na prílohe I. ZFEU menej rozvinuté regióny")+SUMIFS('Oprávnené výdavky'!U30:U140,'Oprávnené výdavky'!F30:F140,"16.4",'Oprávnené výdavky'!E30:E140,"menej rozvinuté regióny",'Oprávnené výdavky'!H30:H140,"4) výdavky na prevádzkové náklady na uskutočnenie podnikateľského plánu",'Oprávnené výdavky'!G30:G140,"výstup na prílohe I. ZFEU menej rozvinuté regióny")</f>
        <v>#REF!</v>
      </c>
      <c r="G151" s="200"/>
      <c r="H151" s="201"/>
    </row>
    <row r="152" spans="1:8" x14ac:dyDescent="0.25">
      <c r="A152" s="182" t="s">
        <v>260</v>
      </c>
      <c r="B152" s="379" t="s">
        <v>310</v>
      </c>
      <c r="C152" s="379"/>
      <c r="D152" s="202" t="e">
        <f>SUMIFS(#REF!,#REF!,"16.4",#REF!,"menej rozvinuté regióny",#REF!,"5) výdavky na prenájom a na služby spojené s prenájmom",#REF!,"výstup na prílohe I. ZFEU menej rozvinuté regióny")+SUMIFS(#REF!,#REF!,"16.4",#REF!,"menej rozvinuté regióny",#REF!,"5) výdavky na prenájom a na služby spojené s prenájmom",#REF!,"výstup na prílohe I. ZFEU menej rozvinuté regióny")+SUMIFS(#REF!,#REF!,"16.4",#REF!,"menej rozvinuté regióny",#REF!,"5) výdavky na prenájom a na služby spojené s prenájmom",#REF!,"výstup na prílohe I. ZFEU menej rozvinuté regióny")+SUMIFS(#REF!,#REF!,"16.4",#REF!,"menej rozvinuté regióny",#REF!,"5) výdavky na prenájom a na služby spojené s prenájmom",#REF!,"výstup na prílohe I. ZFEU menej rozvinuté regióny")+SUMIFS(#REF!,#REF!,"16.4",#REF!,"menej rozvinuté regióny",#REF!,"5) výdavky na prenájom a na služby spojené s prenájmom",#REF!,"výstup na prílohe I. ZFEU menej rozvinuté regióny")+SUMIFS(#REF!,#REF!,"16.4",#REF!,"menej rozvinuté regióny",#REF!,"5) výdavky na prenájom a na služby spojené s prenájmom",#REF!,"výstup na prílohe I. ZFEU menej rozvinuté regióny")+SUMIFS(#REF!,#REF!,"16.4",#REF!,"menej rozvinuté regióny",#REF!,"5) výdavky na prenájom a na služby spojené s prenájmom",#REF!,"výstup na prílohe I. ZFEU menej rozvinuté regióny")+SUMIFS('Oprávnené výdavky'!U30:U140,'Oprávnené výdavky'!F30:F140,"16.4",'Oprávnené výdavky'!E30:E140,"menej rozvinuté regióny",'Oprávnené výdavky'!H30:H140,"5) výdavky na prenájom a na služby spojené s prenájmom",'Oprávnené výdavky'!G30:G140,"výstup na prílohe I. ZFEU menej rozvinuté regióny")</f>
        <v>#REF!</v>
      </c>
      <c r="G152" s="200"/>
      <c r="H152" s="201"/>
    </row>
    <row r="153" spans="1:8" ht="27.95" customHeight="1" x14ac:dyDescent="0.25">
      <c r="A153" s="182" t="s">
        <v>342</v>
      </c>
      <c r="B153" s="379" t="s">
        <v>312</v>
      </c>
      <c r="C153" s="379"/>
      <c r="D153" s="183" t="e">
        <f>SUMIFS(#REF!,#REF!,"16.4",#REF!,"menej rozvinuté regióny",#REF!,"6) výdavky na propagačné činnosti a marketing",#REF!,"výstup na prílohe I. ZFEU menej rozvinuté regióny")+SUMIFS(#REF!,#REF!,"16.4",#REF!,"menej rozvinuté regióny",#REF!,"6) výdavky na propagačné činnosti a marketing",#REF!,"výstup na prílohe I. ZFEU menej rozvinuté regióny")+SUMIFS(#REF!,#REF!,"16.4",#REF!,"menej rozvinuté regióny",#REF!,"6) výdavky na propagačné činnosti a marketing",#REF!,"výstup na prílohe I. ZFEU menej rozvinuté regióny")+SUMIFS(#REF!,#REF!,"16.4",#REF!,"menej rozvinuté regióny",#REF!,"6) výdavky na propagačné činnosti a marketing",#REF!,"výstup na prílohe I. ZFEU menej rozvinuté regióny")+SUMIFS(#REF!,#REF!,"16.4",#REF!,"menej rozvinuté regióny",#REF!,"6) výdavky na propagačné činnosti a marketing",#REF!,"výstup na prílohe I. ZFEU menej rozvinuté regióny")+SUMIFS(#REF!,#REF!,"16.4",#REF!,"menej rozvinuté regióny",#REF!,"6) výdavky na propagačné činnosti a marketing",#REF!,"výstup na prílohe I. ZFEU menej rozvinuté regióny")+SUMIFS(#REF!,#REF!,"16.4",#REF!,"menej rozvinuté regióny",#REF!,"6) výdavky na propagačné činnosti a marketing",#REF!,"výstup na prílohe I. ZFEU menej rozvinuté regióny")+SUMIFS('Oprávnené výdavky'!U30:U140,'Oprávnené výdavky'!F30:F140,"16.4",'Oprávnené výdavky'!E30:E140,"menej rozvinuté regióny",'Oprávnené výdavky'!H30:H140,"6) výdavky na propagačné činnosti a marketing",'Oprávnené výdavky'!G30:G140,"výstup na prílohe I. ZFEU menej rozvinuté regióny")</f>
        <v>#REF!</v>
      </c>
      <c r="G153" s="200"/>
      <c r="H153" s="201"/>
    </row>
    <row r="154" spans="1:8" x14ac:dyDescent="0.25">
      <c r="A154" s="182" t="s">
        <v>343</v>
      </c>
      <c r="B154" s="379" t="s">
        <v>344</v>
      </c>
      <c r="C154" s="379"/>
      <c r="D154" s="183" t="e">
        <f>SUM(D148:D153)</f>
        <v>#REF!</v>
      </c>
      <c r="G154" s="200"/>
      <c r="H154" s="201"/>
    </row>
    <row r="155" spans="1:8" x14ac:dyDescent="0.25">
      <c r="A155" s="182" t="s">
        <v>345</v>
      </c>
      <c r="B155" s="379" t="s">
        <v>177</v>
      </c>
      <c r="C155" s="379"/>
      <c r="D155" s="183">
        <f>TRANSPOSE('Intenzita pomoci'!AH79)</f>
        <v>0</v>
      </c>
      <c r="G155" s="200"/>
      <c r="H155" s="201"/>
    </row>
    <row r="156" spans="1:8" x14ac:dyDescent="0.25">
      <c r="A156" s="182" t="s">
        <v>346</v>
      </c>
      <c r="B156" s="379" t="s">
        <v>347</v>
      </c>
      <c r="C156" s="379"/>
      <c r="D156" s="183" t="e">
        <f>D154-D155</f>
        <v>#REF!</v>
      </c>
      <c r="G156" s="200"/>
      <c r="H156" s="201"/>
    </row>
    <row r="157" spans="1:8" ht="27.95" customHeight="1" x14ac:dyDescent="0.25">
      <c r="A157" s="182" t="s">
        <v>348</v>
      </c>
      <c r="B157" s="379" t="s">
        <v>349</v>
      </c>
      <c r="C157" s="379"/>
      <c r="D157" s="184"/>
      <c r="G157" s="200"/>
      <c r="H157" s="201"/>
    </row>
    <row r="158" spans="1:8" x14ac:dyDescent="0.25">
      <c r="A158" s="182" t="s">
        <v>350</v>
      </c>
      <c r="B158" s="379" t="s">
        <v>351</v>
      </c>
      <c r="C158" s="379"/>
      <c r="D158" s="183" t="e">
        <f>D154+D157</f>
        <v>#REF!</v>
      </c>
      <c r="G158" s="200"/>
      <c r="H158" s="201"/>
    </row>
    <row r="159" spans="1:8" ht="64.5" customHeight="1" x14ac:dyDescent="0.25">
      <c r="A159" s="382" t="s">
        <v>261</v>
      </c>
      <c r="B159" s="382"/>
      <c r="C159" s="382"/>
      <c r="D159" s="382"/>
    </row>
    <row r="160" spans="1:8" ht="27.95" customHeight="1" x14ac:dyDescent="0.25">
      <c r="A160" s="182" t="s">
        <v>262</v>
      </c>
      <c r="B160" s="384" t="s">
        <v>306</v>
      </c>
      <c r="C160" s="384"/>
      <c r="D160" s="202" t="e">
        <f>SUMIFS(#REF!,#REF!,"16.4",#REF!,"iné regióny",#REF!,"1) výdavky na štúdie alebo plány",#REF!,"výstup na prílohe I. ZFEU ostatné regióny (Bratislavský kraj)")+SUMIFS(#REF!,#REF!,"16.4",#REF!,"iné regióny",#REF!,"1) výdavky na štúdie alebo plány",#REF!,"výstup na prílohe I. ZFEU ostatné regióny (Bratislavský kraj)")+SUMIFS(#REF!,#REF!,"16.4",#REF!,"iné regióny",#REF!,"1) výdavky na štúdie alebo plány",#REF!,"výstup na prílohe I. ZFEU ostatné regióny (Bratislavský kraj)")+SUMIFS(#REF!,#REF!,"16.4",#REF!,"iné regióny",#REF!,"1) výdavky na štúdie alebo plány",#REF!,"výstup na prílohe I. ZFEU ostatné regióny (Bratislavský kraj)")+SUMIFS(#REF!,#REF!,"16.4",#REF!,"iné regióny",#REF!,"1) výdavky na štúdie alebo plány",#REF!,"výstup na prílohe I. ZFEU ostatné regióny (Bratislavský kraj)")+SUMIFS(#REF!,#REF!,"16.4",#REF!,"iné regióny",#REF!,"1) výdavky na štúdie alebo plány",#REF!,"výstup na prílohe I. ZFEU ostatné regióny (Bratislavský kraj)")+SUMIFS(#REF!,#REF!,"16.4",#REF!,"iné regióny",#REF!,"1) výdavky na štúdie alebo plány",#REF!,"výstup na prílohe I. ZFEU ostatné regióny (Bratislavský kraj)")+SUMIFS('Oprávnené výdavky'!U30:U140,'Oprávnené výdavky'!F30:F140,"16.4",'Oprávnené výdavky'!E30:E140,"iné regióny",'Oprávnené výdavky'!H30:H140,"1) výdavky na štúdie alebo plány",'Oprávnené výdavky'!G30:G140,"výstup na prílohe I. ZFEU ostatné regióny (Bratislavský kraj)")</f>
        <v>#REF!</v>
      </c>
      <c r="G160" s="200"/>
      <c r="H160" s="201"/>
    </row>
    <row r="161" spans="1:8" ht="27.95" customHeight="1" x14ac:dyDescent="0.25">
      <c r="A161" s="182" t="s">
        <v>263</v>
      </c>
      <c r="B161" s="384" t="s">
        <v>307</v>
      </c>
      <c r="C161" s="384"/>
      <c r="D161" s="202" t="e">
        <f>SUMIFS(#REF!,#REF!,"16.4",#REF!,"iné regióny",#REF!,"2) výdavky na aktivity súvisiace s oživením",#REF!,"výstup na prílohe I. ZFEU ostatné regióny (Bratislavský kraj)")+SUMIFS(#REF!,#REF!,"16.4",#REF!,"iné regióny",#REF!,"2) výdavky na aktivity súvisiace s oživením",#REF!,"výstup na prílohe I. ZFEU ostatné regióny (Bratislavský kraj)")+SUMIFS(#REF!,#REF!,"16.4",#REF!,"iné regióny",#REF!,"2) výdavky na aktivity súvisiace s oživením",#REF!,"výstup na prílohe I. ZFEU ostatné regióny (Bratislavský kraj)")+SUMIFS(#REF!,#REF!,"16.4",#REF!,"iné regióny",#REF!,"2) výdavky na aktivity súvisiace s oživením",#REF!,"výstup na prílohe I. ZFEU ostatné regióny (Bratislavský kraj)")+SUMIFS(#REF!,#REF!,"16.4",#REF!,"iné regióny",#REF!,"2) výdavky na aktivity súvisiace s oživením",#REF!,"výstup na prílohe I. ZFEU ostatné regióny (Bratislavský kraj)")+SUMIFS(#REF!,#REF!,"16.4",#REF!,"iné regióny",#REF!,"2) výdavky na aktivity súvisiace s oživením",#REF!,"výstup na prílohe I. ZFEU ostatné regióny (Bratislavský kraj)")+SUMIFS(#REF!,#REF!,"16.4",#REF!,"iné regióny",#REF!,"2) výdavky na aktivity súvisiace s oživením",#REF!,"výstup na prílohe I. ZFEU ostatné regióny (Bratislavský kraj)")+SUMIFS('Oprávnené výdavky'!U30:U140,'Oprávnené výdavky'!F30:F140,"16.4",'Oprávnené výdavky'!E30:E140,"iné regióny",'Oprávnené výdavky'!H30:H140,"2) výdavky na aktivity súvisiace s oživením",'Oprávnené výdavky'!G30:G140,"výstup na prílohe I. ZFEU ostatné regióny (Bratislavský kraj)")</f>
        <v>#REF!</v>
      </c>
      <c r="G161" s="200"/>
      <c r="H161" s="201"/>
    </row>
    <row r="162" spans="1:8" x14ac:dyDescent="0.25">
      <c r="A162" s="182" t="s">
        <v>264</v>
      </c>
      <c r="B162" s="384" t="s">
        <v>308</v>
      </c>
      <c r="C162" s="384"/>
      <c r="D162" s="202" t="e">
        <f>SUMIFS(#REF!,#REF!,"16.4",#REF!,"iné regióny",#REF!,"3) výdavky aktivity spojené s meraním a testovaním príslušných vzoriek",#REF!,"výstup na prílohe I. ZFEU ostatné regióny (Bratislavský kraj)")+SUMIFS(#REF!,#REF!,"16.4",#REF!,"iné regióny",#REF!,"3) výdavky aktivity spojené s meraním a testovaním príslušných vzoriek",#REF!,"výstup na prílohe I. ZFEU ostatné regióny (Bratislavský kraj)")+SUMIFS(#REF!,#REF!,"16.4",#REF!,"iné regióny",#REF!,"3) výdavky aktivity spojené s meraním a testovaním príslušných vzoriek",#REF!,"výstup na prílohe I. ZFEU ostatné regióny (Bratislavský kraj)")+SUMIFS(#REF!,#REF!,"16.4",#REF!,"iné regióny",#REF!,"3) výdavky aktivity spojené s meraním a testovaním príslušných vzoriek",#REF!,"výstup na prílohe I. ZFEU ostatné regióny (Bratislavský kraj)")+SUMIFS(#REF!,#REF!,"16.4",#REF!,"iné regióny",#REF!,"3) výdavky aktivity spojené s meraním a testovaním príslušných vzoriek",#REF!,"výstup na prílohe I. ZFEU ostatné regióny (Bratislavský kraj)")+SUMIFS(#REF!,#REF!,"16.4",#REF!,"iné regióny",#REF!,"3) výdavky aktivity spojené s meraním a testovaním príslušných vzoriek",#REF!,"výstup na prílohe I. ZFEU ostatné regióny (Bratislavský kraj)")+SUMIFS(#REF!,#REF!,"16.4",#REF!,"iné regióny",#REF!,"3) výdavky aktivity spojené s meraním a testovaním príslušných vzoriek",#REF!,"výstup na prílohe I. ZFEU ostatné regióny (Bratislavský kraj)")+SUMIFS('Oprávnené výdavky'!U30:U140,'Oprávnené výdavky'!F30:F140,"16.4",'Oprávnené výdavky'!E30:E140,"iné regióny",'Oprávnené výdavky'!H30:H140,"3) výdavky aktivity spojené s meraním a testovaním príslušných vzoriek",'Oprávnené výdavky'!G30:G140,"výstup na prílohe I. ZFEU ostatné regióny (Bratislavský kraj)")</f>
        <v>#REF!</v>
      </c>
      <c r="G162" s="200"/>
      <c r="H162" s="201"/>
    </row>
    <row r="163" spans="1:8" ht="27.95" customHeight="1" x14ac:dyDescent="0.25">
      <c r="A163" s="182" t="s">
        <v>265</v>
      </c>
      <c r="B163" s="384" t="s">
        <v>309</v>
      </c>
      <c r="C163" s="384"/>
      <c r="D163" s="202" t="e">
        <f>SUMIFS(#REF!,#REF!,"16.4",#REF!,"iné regióny",#REF!,"4) výdavky na prevádzkové náklady na uskutočnenie podnikateľského plánu",#REF!,"výstup na prílohe I. ZFEU ostatné regióny (Bratislavský kraj)")+SUMIFS(#REF!,#REF!,"16.4",#REF!,"iné regióny",#REF!,"4) výdavky na prevádzkové náklady na uskutočnenie podnikateľského plánu",#REF!,"výstup na prílohe I. ZFEU ostatné regióny (Bratislavský kraj)")+SUMIFS(#REF!,#REF!,"16.4",#REF!,"iné regióny",#REF!,"4) výdavky na prevádzkové náklady na uskutočnenie podnikateľského plánu",#REF!,"výstup na prílohe I. ZFEU ostatné regióny (Bratislavský kraj)")+SUMIFS(#REF!,#REF!,"16.4",#REF!,"iné regióny",#REF!,"4) výdavky na prevádzkové náklady na uskutočnenie podnikateľského plánu",#REF!,"výstup na prílohe I. ZFEU ostatné regióny (Bratislavský kraj)")+SUMIFS(#REF!,#REF!,"16.4",#REF!,"iné regióny",#REF!,"4) výdavky na prevádzkové náklady na uskutočnenie podnikateľského plánu",#REF!,"výstup na prílohe I. ZFEU ostatné regióny (Bratislavský kraj)")+SUMIFS(#REF!,#REF!,"16.4",#REF!,"iné regióny",#REF!,"4) výdavky na prevádzkové náklady na uskutočnenie podnikateľského plánu",#REF!,"výstup na prílohe I. ZFEU ostatné regióny (Bratislavský kraj)")+SUMIFS(#REF!,#REF!,"16.4",#REF!,"iné regióny",#REF!,"4) výdavky na prevádzkové náklady na uskutočnenie podnikateľského plánu",#REF!,"výstup na prílohe I. ZFEU ostatné regióny (Bratislavský kraj)")+SUMIFS('Oprávnené výdavky'!U30:U140,'Oprávnené výdavky'!F30:F140,"16.4",'Oprávnené výdavky'!E30:E140,"iné regióny",'Oprávnené výdavky'!H30:H140,"4) výdavky na prevádzkové náklady na uskutočnenie podnikateľského plánu",'Oprávnené výdavky'!G30:G140,"výstup na prílohe I. ZFEU ostatné regióny (Bratislavský kraj)")</f>
        <v>#REF!</v>
      </c>
      <c r="G163" s="200"/>
      <c r="H163" s="201"/>
    </row>
    <row r="164" spans="1:8" x14ac:dyDescent="0.25">
      <c r="A164" s="182" t="s">
        <v>266</v>
      </c>
      <c r="B164" s="384" t="s">
        <v>310</v>
      </c>
      <c r="C164" s="384"/>
      <c r="D164" s="202" t="e">
        <f>SUMIFS(#REF!,#REF!,"16.4",#REF!,"iné regióny",#REF!,"5) výdavky na prenájom a na služby spojené s prenájmom",#REF!,"výstup na prílohe I. ZFEU ostatné regióny (Bratislavský kraj)")+SUMIFS(#REF!,#REF!,"16.4",#REF!,"iné regióny",#REF!,"5) výdavky na prenájom a na služby spojené s prenájmom",#REF!,"výstup na prílohe I. ZFEU ostatné regióny (Bratislavský kraj)")+SUMIFS(#REF!,#REF!,"16.4",#REF!,"iné regióny",#REF!,"5) výdavky na prenájom a na služby spojené s prenájmom",#REF!,"výstup na prílohe I. ZFEU ostatné regióny (Bratislavský kraj)")+SUMIFS(#REF!,#REF!,"16.4",#REF!,"iné regióny",#REF!,"5) výdavky na prenájom a na služby spojené s prenájmom",#REF!,"výstup na prílohe I. ZFEU ostatné regióny (Bratislavský kraj)")+SUMIFS(#REF!,#REF!,"16.4",#REF!,"iné regióny",#REF!,"5) výdavky na prenájom a na služby spojené s prenájmom",#REF!,"výstup na prílohe I. ZFEU ostatné regióny (Bratislavský kraj)")+SUMIFS(#REF!,#REF!,"16.4",#REF!,"iné regióny",#REF!,"5) výdavky na prenájom a na služby spojené s prenájmom",#REF!,"výstup na prílohe I. ZFEU ostatné regióny (Bratislavský kraj)")+SUMIFS(#REF!,#REF!,"16.4",#REF!,"iné regióny",#REF!,"5) výdavky na prenájom a na služby spojené s prenájmom",#REF!,"výstup na prílohe I. ZFEU ostatné regióny (Bratislavský kraj)")+SUMIFS('Oprávnené výdavky'!U30:U140,'Oprávnené výdavky'!F30:F140,"16.4",'Oprávnené výdavky'!E30:E140,"iné regióny",'Oprávnené výdavky'!H30:H140,"5) výdavky na prenájom a na služby spojené s prenájmom",'Oprávnené výdavky'!G30:G140,"výstup na prílohe I. ZFEU ostatné regióny (Bratislavský kraj)")</f>
        <v>#REF!</v>
      </c>
      <c r="G164" s="200"/>
      <c r="H164" s="201"/>
    </row>
    <row r="165" spans="1:8" ht="27.95" customHeight="1" x14ac:dyDescent="0.25">
      <c r="A165" s="182" t="s">
        <v>332</v>
      </c>
      <c r="B165" s="384" t="s">
        <v>312</v>
      </c>
      <c r="C165" s="384"/>
      <c r="D165" s="202" t="e">
        <f>SUMIFS(#REF!,#REF!,"16.4",#REF!,"iné regióny",#REF!,"6) výdavky na propagačné činnosti a marketing",#REF!,"výstup na prílohe I. ZFEU ostatné regióny (Bratislavský kraj)")+SUMIFS(#REF!,#REF!,"16.4",#REF!,"iné regióny",#REF!,"6) výdavky na propagačné činnosti a marketing",#REF!,"výstup na prílohe I. ZFEU ostatné regióny (Bratislavský kraj)")+SUMIFS(#REF!,#REF!,"16.4",#REF!,"iné regióny",#REF!,"6) výdavky na propagačné činnosti a marketing",#REF!,"výstup na prílohe I. ZFEU ostatné regióny (Bratislavský kraj)")+SUMIFS(#REF!,#REF!,"16.4",#REF!,"iné regióny",#REF!,"6) výdavky na propagačné činnosti a marketing",#REF!,"výstup na prílohe I. ZFEU ostatné regióny (Bratislavský kraj)")+SUMIFS(#REF!,#REF!,"16.4",#REF!,"iné regióny",#REF!,"6) výdavky na propagačné činnosti a marketing",#REF!,"výstup na prílohe I. ZFEU ostatné regióny (Bratislavský kraj)")+SUMIFS(#REF!,#REF!,"16.4",#REF!,"iné regióny",#REF!,"6) výdavky na propagačné činnosti a marketing",#REF!,"výstup na prílohe I. ZFEU ostatné regióny (Bratislavský kraj)")+SUMIFS(#REF!,#REF!,"16.4",#REF!,"iné regióny",#REF!,"6) výdavky na propagačné činnosti a marketing",#REF!,"výstup na prílohe I. ZFEU ostatné regióny (Bratislavský kraj)")+SUMIFS('Oprávnené výdavky'!U30:U140,'Oprávnené výdavky'!F30:F140,"16.4",'Oprávnené výdavky'!E30:E140,"iné regióny",'Oprávnené výdavky'!H30:H140,"6) výdavky na propagačné činnosti a marketing",'Oprávnené výdavky'!G30:G140,"výstup na prílohe I. ZFEU ostatné regióny (Bratislavský kraj)")</f>
        <v>#REF!</v>
      </c>
      <c r="G165" s="200"/>
      <c r="H165" s="201"/>
    </row>
    <row r="166" spans="1:8" x14ac:dyDescent="0.25">
      <c r="A166" s="182" t="s">
        <v>333</v>
      </c>
      <c r="B166" s="379" t="s">
        <v>334</v>
      </c>
      <c r="C166" s="379"/>
      <c r="D166" s="183" t="e">
        <f>SUM(D160:D165)</f>
        <v>#REF!</v>
      </c>
      <c r="G166" s="200"/>
      <c r="H166" s="201"/>
    </row>
    <row r="167" spans="1:8" x14ac:dyDescent="0.25">
      <c r="A167" s="182" t="s">
        <v>335</v>
      </c>
      <c r="B167" s="379" t="s">
        <v>177</v>
      </c>
      <c r="C167" s="379"/>
      <c r="D167" s="183">
        <f>TRANSPOSE('Intenzita pomoci'!AI79)</f>
        <v>0</v>
      </c>
      <c r="G167" s="200"/>
      <c r="H167" s="201"/>
    </row>
    <row r="168" spans="1:8" x14ac:dyDescent="0.25">
      <c r="A168" s="182" t="s">
        <v>336</v>
      </c>
      <c r="B168" s="379" t="s">
        <v>337</v>
      </c>
      <c r="C168" s="379"/>
      <c r="D168" s="183" t="e">
        <f>D166-D167</f>
        <v>#REF!</v>
      </c>
      <c r="G168" s="200"/>
      <c r="H168" s="201"/>
    </row>
    <row r="169" spans="1:8" ht="27.95" customHeight="1" x14ac:dyDescent="0.25">
      <c r="A169" s="182" t="s">
        <v>338</v>
      </c>
      <c r="B169" s="379" t="s">
        <v>339</v>
      </c>
      <c r="C169" s="379"/>
      <c r="D169" s="184"/>
      <c r="G169" s="200"/>
      <c r="H169" s="201"/>
    </row>
    <row r="170" spans="1:8" x14ac:dyDescent="0.25">
      <c r="A170" s="182" t="s">
        <v>340</v>
      </c>
      <c r="B170" s="379" t="s">
        <v>341</v>
      </c>
      <c r="C170" s="379"/>
      <c r="D170" s="183" t="e">
        <f>D166+D169</f>
        <v>#REF!</v>
      </c>
      <c r="G170" s="200"/>
      <c r="H170" s="201"/>
    </row>
    <row r="171" spans="1:8" ht="61.5" customHeight="1" x14ac:dyDescent="0.25">
      <c r="A171" s="382" t="s">
        <v>267</v>
      </c>
      <c r="B171" s="382"/>
      <c r="C171" s="382"/>
      <c r="D171" s="382"/>
    </row>
    <row r="172" spans="1:8" ht="27.95" customHeight="1" x14ac:dyDescent="0.25">
      <c r="A172" s="182" t="s">
        <v>268</v>
      </c>
      <c r="B172" s="379" t="s">
        <v>306</v>
      </c>
      <c r="C172" s="379"/>
      <c r="D172" s="183" t="e">
        <f>SUMIFS(#REF!,#REF!,"menej rozvinuté regióny",#REF!,"16.4",#REF!,"1) výdavky na štúdie alebo plány",#REF!,"výstup mimo prílohy I. ZFEU - PO, KE, BB, ZA kraj")+SUMIFS(#REF!,#REF!,"menej rozvinuté regióny",#REF!,"16.4",#REF!,"1) výdavky na štúdie alebo plány",#REF!,"výstup mimo prílohy I. ZFEU - PO, KE, BB, ZA kraj")+SUMIFS(#REF!,#REF!,"menej rozvinuté regióny",#REF!,"16.4",#REF!,"1) výdavky na štúdie alebo plány",#REF!,"výstup mimo prílohy I. ZFEU - PO, KE, BB, ZA kraj")+SUMIFS(#REF!,#REF!,"menej rozvinuté regióny",#REF!,"16.4",#REF!,"1) výdavky na štúdie alebo plány",#REF!,"výstup mimo prílohy I. ZFEU - PO, KE, BB, ZA kraj")+SUMIFS(#REF!,#REF!,"menej rozvinuté regióny",#REF!,"16.4",#REF!,"1) výdavky na štúdie alebo plány",#REF!,"výstup mimo prílohy I. ZFEU - PO, KE, BB, ZA kraj")+SUMIFS(#REF!,#REF!,"menej rozvinuté regióny",#REF!,"16.4",#REF!,"1) výdavky na štúdie alebo plány",#REF!,"výstup mimo prílohy I. ZFEU - PO, KE, BB, ZA kraj")+SUMIFS(#REF!,#REF!,"menej rozvinuté regióny",#REF!,"16.4",#REF!,"1) výdavky na štúdie alebo plány",#REF!,"výstup mimo prílohy I. ZFEU - PO, KE, BB, ZA kraj")+SUMIFS('Oprávnené výdavky'!U30:U140,'Oprávnené výdavky'!E30:E140,"menej rozvinuté regióny",'Oprávnené výdavky'!F30:F140,"16.4",'Oprávnené výdavky'!H30:H140,"1) výdavky na štúdie alebo plány",'Oprávnené výdavky'!G30:G140,"výstup mimo prílohy I. ZFEU - PO, KE, BB, ZA kraj")+SUMIFS(#REF!,#REF!,"menej rozvinuté regióny",#REF!,"16.4",#REF!,"1) výdavky na štúdie alebo plány",#REF!,"výstup mimo prílohy I. ZFEU - TN, NR, TT kraj")+SUMIFS(#REF!,#REF!,"menej rozvinuté regióny",#REF!,"16.4",#REF!,"1) výdavky na štúdie alebo plány",#REF!,"výstup mimo prílohy I. ZFEU - TN, NR, TT kraj")+SUMIFS(#REF!,#REF!,"menej rozvinuté regióny",#REF!,"16.4",#REF!,"1) výdavky na štúdie alebo plány",#REF!,"výstup mimo prílohy I. ZFEU - TN, NR, TT kraj")+SUMIFS(#REF!,#REF!,"menej rozvinuté regióny",#REF!,"16.4",#REF!,"1) výdavky na štúdie alebo plány",#REF!,"výstup mimo prílohy I. ZFEU - TN, NR, TT kraj")+SUMIFS(#REF!,#REF!,"menej rozvinuté regióny",#REF!,"16.4",#REF!,"1) výdavky na štúdie alebo plány",#REF!,"výstup mimo prílohy I. ZFEU - TN, NR, TT kraj")+SUMIFS(#REF!,#REF!,"menej rozvinuté regióny",#REF!,"16.4",#REF!,"1) výdavky na štúdie alebo plány",#REF!,"výstup mimo prílohy I. ZFEU - TN, NR, TT kraj")+SUMIFS(#REF!,#REF!,"menej rozvinuté regióny",#REF!,"16.4",#REF!,"1) výdavky na štúdie alebo plány",#REF!,"výstup mimo prílohy I. ZFEU - TN, NR, TT kraj")+SUMIFS('Oprávnené výdavky'!U30:U140,'Oprávnené výdavky'!E30:E140,"menej rozvinuté regióny",'Oprávnené výdavky'!F30:F140,"16.4",'Oprávnené výdavky'!H30:H140,"1) výdavky na štúdie alebo plány",'Oprávnené výdavky'!G30:G140,"výstup mimo prílohy I. ZFEU - TN, NR, TT kraj")</f>
        <v>#REF!</v>
      </c>
      <c r="F172" s="204"/>
      <c r="G172" s="200"/>
      <c r="H172" s="201"/>
    </row>
    <row r="173" spans="1:8" ht="27.95" customHeight="1" x14ac:dyDescent="0.25">
      <c r="A173" s="182" t="s">
        <v>269</v>
      </c>
      <c r="B173" s="379" t="s">
        <v>307</v>
      </c>
      <c r="C173" s="379"/>
      <c r="D173" s="183" t="e">
        <f>SUMIFS(#REF!,#REF!,"menej rozvinuté regióny",#REF!,"16.4",#REF!,"2) výdavky na aktivity súvisiace s oživením",#REF!,"výstup mimo prílohy I. ZFEU - PO, KE, BB, ZA kraj")+SUMIFS(#REF!,#REF!,"menej rozvinuté regióny",#REF!,"16.4",#REF!,"2) výdavky na aktivity súvisiace s oživením",#REF!,"výstup mimo prílohy I. ZFEU - PO, KE, BB, ZA kraj")+SUMIFS(#REF!,#REF!,"menej rozvinuté regióny",#REF!,"16.4",#REF!,"2) výdavky na aktivity súvisiace s oživením",#REF!,"výstup mimo prílohy I. ZFEU - PO, KE, BB, ZA kraj")+SUMIFS(#REF!,#REF!,"menej rozvinuté regióny",#REF!,"16.4",#REF!,"2) výdavky na aktivity súvisiace s oživením",#REF!,"výstup mimo prílohy I. ZFEU - PO, KE, BB, ZA kraj")+SUMIFS(#REF!,#REF!,"menej rozvinuté regióny",#REF!,"16.4",#REF!,"2) výdavky na aktivity súvisiace s oživením",#REF!,"výstup mimo prílohy I. ZFEU - PO, KE, BB, ZA kraj")+SUMIFS(#REF!,#REF!,"menej rozvinuté regióny",#REF!,"16.4",#REF!,"2) výdavky na aktivity súvisiace s oživením",#REF!,"výstup mimo prílohy I. ZFEU - PO, KE, BB, ZA kraj")+SUMIFS(#REF!,#REF!,"menej rozvinuté regióny",#REF!,"16.4",#REF!,"2) výdavky na aktivity súvisiace s oživením",#REF!,"výstup mimo prílohy I. ZFEU - PO, KE, BB, ZA kraj")+SUMIFS('Oprávnené výdavky'!U30:U140,'Oprávnené výdavky'!E30:E140,"menej rozvinuté regióny",'Oprávnené výdavky'!F30:F140,"16.4",'Oprávnené výdavky'!H30:H140,"2) výdavky na aktivity súvisiace s oživením",'Oprávnené výdavky'!G30:G140,"výstup mimo prílohy I. ZFEU - PO, KE, BB, ZA kraj")+SUMIFS(#REF!,#REF!,"menej rozvinuté regióny",#REF!,"16.4",#REF!,"2) výdavky na aktivity súvisiace s oživením",#REF!,"výstup mimo prílohy I. ZFEU - TN, NR, TT kraj")+SUMIFS(#REF!,#REF!,"menej rozvinuté regióny",#REF!,"16.4",#REF!,"2) výdavky na aktivity súvisiace s oživením",#REF!,"výstup mimo prílohy I. ZFEU - TN, NR, TT kraj")+SUMIFS(#REF!,#REF!,"menej rozvinuté regióny",#REF!,"16.4",#REF!,"2) výdavky na aktivity súvisiace s oživením",#REF!,"výstup mimo prílohy I. ZFEU - TN, NR, TT kraj")+SUMIFS(#REF!,#REF!,"menej rozvinuté regióny",#REF!,"16.4",#REF!,"2) výdavky na aktivity súvisiace s oživením",#REF!,"výstup mimo prílohy I. ZFEU - TN, NR, TT kraj")+SUMIFS(#REF!,#REF!,"menej rozvinuté regióny",#REF!,"16.4",#REF!,"2) výdavky na aktivity súvisiace s oživením",#REF!,"výstup mimo prílohy I. ZFEU - TN, NR, TT kraj")+SUMIFS(#REF!,#REF!,"menej rozvinuté regióny",#REF!,"16.4",#REF!,"2) výdavky na aktivity súvisiace s oživením",#REF!,"výstup mimo prílohy I. ZFEU - TN, NR, TT kraj")+SUMIFS(#REF!,#REF!,"menej rozvinuté regióny",#REF!,"16.4",#REF!,"2) výdavky na aktivity súvisiace s oživením",#REF!,"výstup mimo prílohy I. ZFEU - TN, NR, TT kraj")+SUMIFS('Oprávnené výdavky'!U30:U140,'Oprávnené výdavky'!E30:E140,"menej rozvinuté regióny",'Oprávnené výdavky'!F30:F140,"16.4",'Oprávnené výdavky'!H30:H140,"2) výdavky na aktivity súvisiace s oživením",'Oprávnené výdavky'!G30:G140,"výstup mimo prílohy I. ZFEU - TN, NR, TT kraj")</f>
        <v>#REF!</v>
      </c>
      <c r="F173" s="204"/>
      <c r="G173" s="200"/>
      <c r="H173" s="201"/>
    </row>
    <row r="174" spans="1:8" x14ac:dyDescent="0.25">
      <c r="A174" s="182" t="s">
        <v>270</v>
      </c>
      <c r="B174" s="379" t="s">
        <v>308</v>
      </c>
      <c r="C174" s="379"/>
      <c r="D174" s="183" t="e">
        <f>SUMIFS(#REF!,#REF!,"menej rozvinuté regióny",#REF!,"16.4",#REF!,"3) výdavky aktivity spojené s meraním a testovaním príslušných vzoriek",#REF!,"výstup mimo prílohy I. ZFEU - PO, KE, BB, ZA kraj")+SUMIFS(#REF!,#REF!,"menej rozvinuté regióny",#REF!,"16.4",#REF!,"3) výdavky aktivity spojené s meraním a testovaním príslušných vzoriek",#REF!,"výstup mimo prílohy I. ZFEU - PO, KE, BB, ZA kraj")+SUMIFS(#REF!,#REF!,"menej rozvinuté regióny",#REF!,"16.4",#REF!,"3) výdavky aktivity spojené s meraním a testovaním príslušných vzoriek",#REF!,"výstup mimo prílohy I. ZFEU - PO, KE, BB, ZA kraj")+SUMIFS(#REF!,#REF!,"menej rozvinuté regióny",#REF!,"16.4",#REF!,"3) výdavky aktivity spojené s meraním a testovaním príslušných vzoriek",#REF!,"výstup mimo prílohy I. ZFEU - PO, KE, BB, ZA kraj")+SUMIFS(#REF!,#REF!,"menej rozvinuté regióny",#REF!,"16.4",#REF!,"3) výdavky aktivity spojené s meraním a testovaním príslušných vzoriek",#REF!,"výstup mimo prílohy I. ZFEU - PO, KE, BB, ZA kraj")+SUMIFS(#REF!,#REF!,"menej rozvinuté regióny",#REF!,"16.4",#REF!,"3) výdavky aktivity spojené s meraním a testovaním príslušných vzoriek",#REF!,"výstup mimo prílohy I. ZFEU - PO, KE, BB, ZA kraj")+SUMIFS(#REF!,#REF!,"menej rozvinuté regióny",#REF!,"16.4",#REF!,"3) výdavky aktivity spojené s meraním a testovaním príslušných vzoriek",#REF!,"výstup mimo prílohy I. ZFEU - PO, KE, BB, ZA kraj")+SUMIFS('Oprávnené výdavky'!U30:U140,'Oprávnené výdavky'!E30:E140,"menej rozvinuté regióny",'Oprávnené výdavky'!F30:F140,"16.4",'Oprávnené výdavky'!H30:H140,"3) výdavky aktivity spojené s meraním a testovaním príslušných vzoriek",'Oprávnené výdavky'!G30:G140,"výstup mimo prílohy I. ZFEU - PO, KE, BB, ZA kraj")+SUMIFS(#REF!,#REF!,"menej rozvinuté regióny",#REF!,"16.4",#REF!,"3) výdavky aktivity spojené s meraním a testovaním príslušných vzoriek",#REF!,"výstup mimo prílohy I. ZFEU - TN, NR, TT kraj")+SUMIFS(#REF!,#REF!,"menej rozvinuté regióny",#REF!,"16.4",#REF!,"3) výdavky aktivity spojené s meraním a testovaním príslušných vzoriek",#REF!,"výstup mimo prílohy I. ZFEU - TN, NR, TT kraj")+SUMIFS(#REF!,#REF!,"menej rozvinuté regióny",#REF!,"16.4",#REF!,"3) výdavky aktivity spojené s meraním a testovaním príslušných vzoriek",#REF!,"výstup mimo prílohy I. ZFEU - TN, NR, TT kraj")+SUMIFS(#REF!,#REF!,"menej rozvinuté regióny",#REF!,"16.4",#REF!,"3) výdavky aktivity spojené s meraním a testovaním príslušných vzoriek",#REF!,"výstup mimo prílohy I. ZFEU - TN, NR, TT kraj")+SUMIFS(#REF!,#REF!,"menej rozvinuté regióny",#REF!,"16.4",#REF!,"3) výdavky aktivity spojené s meraním a testovaním príslušných vzoriek",#REF!,"výstup mimo prílohy I. ZFEU - TN, NR, TT kraj")+SUMIFS(#REF!,#REF!,"menej rozvinuté regióny",#REF!,"16.4",#REF!,"3) výdavky aktivity spojené s meraním a testovaním príslušných vzoriek",#REF!,"výstup mimo prílohy I. ZFEU - TN, NR, TT kraj")+SUMIFS(#REF!,#REF!,"menej rozvinuté regióny",#REF!,"16.4",#REF!,"3) výdavky aktivity spojené s meraním a testovaním príslušných vzoriek",#REF!,"výstup mimo prílohy I. ZFEU - TN, NR, TT kraj")+SUMIFS('Oprávnené výdavky'!U30:U140,'Oprávnené výdavky'!E30:E140,"menej rozvinuté regióny",'Oprávnené výdavky'!F30:F140,"16.4",'Oprávnené výdavky'!H30:H140,"3) výdavky aktivity spojené s meraním a testovaním príslušných vzoriek",'Oprávnené výdavky'!G30:G140,"výstup mimo prílohy I. ZFEU - TN, NR, TT kraj")</f>
        <v>#REF!</v>
      </c>
      <c r="F174" s="204"/>
      <c r="G174" s="200"/>
      <c r="H174" s="201"/>
    </row>
    <row r="175" spans="1:8" ht="27.95" customHeight="1" x14ac:dyDescent="0.25">
      <c r="A175" s="182" t="s">
        <v>271</v>
      </c>
      <c r="B175" s="379" t="s">
        <v>309</v>
      </c>
      <c r="C175" s="379"/>
      <c r="D175" s="202" t="e">
        <f>SUMIFS(#REF!,#REF!,"menej rozvinuté regióny",#REF!,"16.4",#REF!,"4) výdavky na prevádzkové náklady na uskutočnenie podnikateľského plánu",#REF!,"výstup mimo prílohy I. ZFEU - PO, KE, BB, ZA kraj")+SUMIFS(#REF!,#REF!,"menej rozvinuté regióny",#REF!,"16.4",#REF!,"4) výdavky na prevádzkové náklady na uskutočnenie podnikateľského plánu",#REF!,"výstup mimo prílohy I. ZFEU - PO, KE, BB, ZA kraj")+SUMIFS(#REF!,#REF!,"menej rozvinuté regióny",#REF!,"16.4",#REF!,"4) výdavky na prevádzkové náklady na uskutočnenie podnikateľského plánu",#REF!,"výstup mimo prílohy I. ZFEU - PO, KE, BB, ZA kraj")+SUMIFS(#REF!,#REF!,"menej rozvinuté regióny",#REF!,"16.4",#REF!,"4) výdavky na prevádzkové náklady na uskutočnenie podnikateľského plánu",#REF!,"výstup mimo prílohy I. ZFEU - PO, KE, BB, ZA kraj")+SUMIFS(#REF!,#REF!,"menej rozvinuté regióny",#REF!,"16.4",#REF!,"4) výdavky na prevádzkové náklady na uskutočnenie podnikateľského plánu",#REF!,"výstup mimo prílohy I. ZFEU - PO, KE, BB, ZA kraj")+SUMIFS(#REF!,#REF!,"menej rozvinuté regióny",#REF!,"16.4",#REF!,"4) výdavky na prevádzkové náklady na uskutočnenie podnikateľského plánu",#REF!,"výstup mimo prílohy I. ZFEU - PO, KE, BB, ZA kraj")+SUMIFS(#REF!,#REF!,"menej rozvinuté regióny",#REF!,"16.4",#REF!,"4) výdavky na prevádzkové náklady na uskutočnenie podnikateľského plánu",#REF!,"výstup mimo prílohy I. ZFEU - PO, KE, BB, ZA kraj")+SUMIFS('Oprávnené výdavky'!U30:U140,'Oprávnené výdavky'!E30:E140,"menej rozvinuté regióny",'Oprávnené výdavky'!F30:F140,"16.4",'Oprávnené výdavky'!H30:H140,"4) výdavky na prevádzkové náklady na uskutočnenie podnikateľského plánu",'Oprávnené výdavky'!G30:G140,"výstup mimo prílohy I. ZFEU - PO, KE, BB, ZA kraj")+SUMIFS(#REF!,#REF!,"menej rozvinuté regióny",#REF!,"16.4",#REF!,"4) výdavky na prevádzkové náklady na uskutočnenie podnikateľského plánu",#REF!,"výstup mimo prílohy I. ZFEU - TN, NR, TT kraj")+SUMIFS(#REF!,#REF!,"menej rozvinuté regióny",#REF!,"16.4",#REF!,"4) výdavky na prevádzkové náklady na uskutočnenie podnikateľského plánu",#REF!,"výstup mimo prílohy I. ZFEU - TN, NR, TT kraj")+SUMIFS(#REF!,#REF!,"menej rozvinuté regióny",#REF!,"16.4",#REF!,"4) výdavky na prevádzkové náklady na uskutočnenie podnikateľského plánu",#REF!,"výstup mimo prílohy I. ZFEU - TN, NR, TT kraj")+SUMIFS(#REF!,#REF!,"menej rozvinuté regióny",#REF!,"16.4",#REF!,"4) výdavky na prevádzkové náklady na uskutočnenie podnikateľského plánu",#REF!,"výstup mimo prílohy I. ZFEU - TN, NR, TT kraj")+SUMIFS(#REF!,#REF!,"menej rozvinuté regióny",#REF!,"16.4",#REF!,"4) výdavky na prevádzkové náklady na uskutočnenie podnikateľského plánu",#REF!,"výstup mimo prílohy I. ZFEU - TN, NR, TT kraj")+SUMIFS(#REF!,#REF!,"menej rozvinuté regióny",#REF!,"16.4",#REF!,"4) výdavky na prevádzkové náklady na uskutočnenie podnikateľského plánu",#REF!,"výstup mimo prílohy I. ZFEU - TN, NR, TT kraj")+SUMIFS(#REF!,#REF!,"menej rozvinuté regióny",#REF!,"16.4",#REF!,"4) výdavky na prevádzkové náklady na uskutočnenie podnikateľského plánu",#REF!,"výstup mimo prílohy I. ZFEU - TN, NR, TT kraj")+SUMIFS('Oprávnené výdavky'!U30:U140,'Oprávnené výdavky'!E30:E140,"menej rozvinuté regióny",'Oprávnené výdavky'!F30:F140,"16.4",'Oprávnené výdavky'!H30:H140,"4) výdavky na prevádzkové náklady na uskutočnenie podnikateľského plánu",'Oprávnené výdavky'!G30:G140,"výstup mimo prílohy I. ZFEU - TN, NR, TT kraj")</f>
        <v>#REF!</v>
      </c>
      <c r="F175" s="204"/>
      <c r="G175" s="200"/>
      <c r="H175" s="201"/>
    </row>
    <row r="176" spans="1:8" x14ac:dyDescent="0.25">
      <c r="A176" s="182" t="s">
        <v>272</v>
      </c>
      <c r="B176" s="379" t="s">
        <v>310</v>
      </c>
      <c r="C176" s="379"/>
      <c r="D176" s="183" t="e">
        <f>SUMIFS(#REF!,#REF!,"menej rozvinuté regióny",#REF!,"16.4",#REF!,"5) výdavky na prenájom a na služby spojené s prenájmom",#REF!,"výstup mimo prílohy I. ZFEU - PO, KE, BB, ZA kraj")+SUMIFS(#REF!,#REF!,"menej rozvinuté regióny",#REF!,"16.4",#REF!,"5) výdavky na prenájom a na služby spojené s prenájmom",#REF!,"výstup mimo prílohy I. ZFEU - PO, KE, BB, ZA kraj")+SUMIFS(#REF!,#REF!,"menej rozvinuté regióny",#REF!,"16.4",#REF!,"5) výdavky na prenájom a na služby spojené s prenájmom",#REF!,"výstup mimo prílohy I. ZFEU - PO, KE, BB, ZA kraj")+SUMIFS(#REF!,#REF!,"menej rozvinuté regióny",#REF!,"16.4",#REF!,"5) výdavky na prenájom a na služby spojené s prenájmom",#REF!,"výstup mimo prílohy I. ZFEU - PO, KE, BB, ZA kraj")+SUMIFS(#REF!,#REF!,"menej rozvinuté regióny",#REF!,"16.4",#REF!,"5) výdavky na prenájom a na služby spojené s prenájmom",#REF!,"výstup mimo prílohy I. ZFEU - PO, KE, BB, ZA kraj")+SUMIFS(#REF!,#REF!,"menej rozvinuté regióny",#REF!,"16.4",#REF!,"5) výdavky na prenájom a na služby spojené s prenájmom",#REF!,"výstup mimo prílohy I. ZFEU - PO, KE, BB, ZA kraj")+SUMIFS(#REF!,#REF!,"menej rozvinuté regióny",#REF!,"16.4",#REF!,"5) výdavky na prenájom a na služby spojené s prenájmom",#REF!,"výstup mimo prílohy I. ZFEU - PO, KE, BB, ZA kraj")+SUMIFS('Oprávnené výdavky'!U30:U140,'Oprávnené výdavky'!E30:E140,"menej rozvinuté regióny",'Oprávnené výdavky'!F30:F140,"16.4",'Oprávnené výdavky'!H30:H140,"5) výdavky na prenájom a na služby spojené s prenájmom",'Oprávnené výdavky'!G30:G140,"výstup mimo prílohy I. ZFEU - PO, KE, BB, ZA kraj")+SUMIFS(#REF!,#REF!,"menej rozvinuté regióny",#REF!,"16.4",#REF!,"5) výdavky na prenájom a na služby spojené s prenájmom",#REF!,"výstup mimo prílohy I. ZFEU - TN, NR, TT kraj")+SUMIFS(#REF!,#REF!,"menej rozvinuté regióny",#REF!,"16.4",#REF!,"5) výdavky na prenájom a na služby spojené s prenájmom",#REF!,"výstup mimo prílohy I. ZFEU - TN, NR, TT kraj")+SUMIFS(#REF!,#REF!,"menej rozvinuté regióny",#REF!,"16.4",#REF!,"5) výdavky na prenájom a na služby spojené s prenájmom",#REF!,"výstup mimo prílohy I. ZFEU - TN, NR, TT kraj")+SUMIFS(#REF!,#REF!,"menej rozvinuté regióny",#REF!,"16.4",#REF!,"5) výdavky na prenájom a na služby spojené s prenájmom",#REF!,"výstup mimo prílohy I. ZFEU - TN, NR, TT kraj")+SUMIFS(#REF!,#REF!,"menej rozvinuté regióny",#REF!,"16.4",#REF!,"5) výdavky na prenájom a na služby spojené s prenájmom",#REF!,"výstup mimo prílohy I. ZFEU - TN, NR, TT kraj")+SUMIFS(#REF!,#REF!,"menej rozvinuté regióny",#REF!,"16.4",#REF!,"5) výdavky na prenájom a na služby spojené s prenájmom",#REF!,"výstup mimo prílohy I. ZFEU - TN, NR, TT kraj")+SUMIFS(#REF!,#REF!,"menej rozvinuté regióny",#REF!,"16.4",#REF!,"5) výdavky na prenájom a na služby spojené s prenájmom",#REF!,"výstup mimo prílohy I. ZFEU - TN, NR, TT kraj")+SUMIFS('Oprávnené výdavky'!U30:U140,'Oprávnené výdavky'!E30:E140,"menej rozvinuté regióny",'Oprávnené výdavky'!F30:F140,"16.4",'Oprávnené výdavky'!H30:H140,"5) výdavky na prenájom a na služby spojené s prenájmom",'Oprávnené výdavky'!G30:G140,"výstup mimo prílohy I. ZFEU - TN, NR, TT kraj")</f>
        <v>#REF!</v>
      </c>
      <c r="F176" s="204"/>
      <c r="G176" s="200"/>
      <c r="H176" s="201"/>
    </row>
    <row r="177" spans="1:9" ht="27.95" customHeight="1" x14ac:dyDescent="0.25">
      <c r="A177" s="182" t="s">
        <v>322</v>
      </c>
      <c r="B177" s="379" t="s">
        <v>312</v>
      </c>
      <c r="C177" s="379"/>
      <c r="D177" s="183" t="e">
        <f>SUMIFS(#REF!,#REF!,"menej rozvinuté regióny",#REF!,"16.4",#REF!,"6) výdavky na propagačné činnosti a marketing",#REF!,"výstup mimo prílohy I. ZFEU - PO, KE, BB, ZA kraj")+SUMIFS(#REF!,#REF!,"menej rozvinuté regióny",#REF!,"16.4",#REF!,"6) výdavky na propagačné činnosti a marketing",#REF!,"výstup mimo prílohy I. ZFEU - PO, KE, BB, ZA kraj")+SUMIFS(#REF!,#REF!,"menej rozvinuté regióny",#REF!,"16.4",#REF!,"6) výdavky na propagačné činnosti a marketing",#REF!,"výstup mimo prílohy I. ZFEU - PO, KE, BB, ZA kraj")+SUMIFS(#REF!,#REF!,"menej rozvinuté regióny",#REF!,"16.4",#REF!,"6) výdavky na propagačné činnosti a marketing",#REF!,"výstup mimo prílohy I. ZFEU - PO, KE, BB, ZA kraj")+SUMIFS(#REF!,#REF!,"menej rozvinuté regióny",#REF!,"16.4",#REF!,"6) výdavky na propagačné činnosti a marketing",#REF!,"výstup mimo prílohy I. ZFEU - PO, KE, BB, ZA kraj")+SUMIFS(#REF!,#REF!,"menej rozvinuté regióny",#REF!,"16.4",#REF!,"6) výdavky na propagačné činnosti a marketing",#REF!,"výstup mimo prílohy I. ZFEU - PO, KE, BB, ZA kraj")+SUMIFS(#REF!,#REF!,"menej rozvinuté regióny",#REF!,"16.4",#REF!,"6) výdavky na propagačné činnosti a marketing",#REF!,"výstup mimo prílohy I. ZFEU - PO, KE, BB, ZA kraj")+SUMIFS('Oprávnené výdavky'!U30:U140,'Oprávnené výdavky'!E30:E140,"menej rozvinuté regióny",'Oprávnené výdavky'!F30:F140,"16.4",'Oprávnené výdavky'!H30:H140,"6) výdavky na propagačné činnosti a marketing",'Oprávnené výdavky'!G30:G140,"výstup mimo prílohy I. ZFEU - PO, KE, BB, ZA kraj")+SUMIFS(#REF!,#REF!,"menej rozvinuté regióny",#REF!,"16.4",#REF!,"6) výdavky na propagačné činnosti a marketing",#REF!,"výstup mimo prílohy I. ZFEU - TN, NR, TT kraj")+SUMIFS(#REF!,#REF!,"menej rozvinuté regióny",#REF!,"16.4",#REF!,"6) výdavky na propagačné činnosti a marketing",#REF!,"výstup mimo prílohy I. ZFEU - TN, NR, TT kraj")+SUMIFS(#REF!,#REF!,"menej rozvinuté regióny",#REF!,"16.4",#REF!,"6) výdavky na propagačné činnosti a marketing",#REF!,"výstup mimo prílohy I. ZFEU - TN, NR, TT kraj")+SUMIFS(#REF!,#REF!,"menej rozvinuté regióny",#REF!,"16.4",#REF!,"6) výdavky na propagačné činnosti a marketing",#REF!,"výstup mimo prílohy I. ZFEU - TN, NR, TT kraj")+SUMIFS(#REF!,#REF!,"menej rozvinuté regióny",#REF!,"16.4",#REF!,"6) výdavky na propagačné činnosti a marketing",#REF!,"výstup mimo prílohy I. ZFEU - TN, NR, TT kraj")+SUMIFS(#REF!,#REF!,"menej rozvinuté regióny",#REF!,"16.4",#REF!,"6) výdavky na propagačné činnosti a marketing",#REF!,"výstup mimo prílohy I. ZFEU - TN, NR, TT kraj")+SUMIFS(#REF!,#REF!,"menej rozvinuté regióny",#REF!,"16.4",#REF!,"6) výdavky na propagačné činnosti a marketing",#REF!,"výstup mimo prílohy I. ZFEU - TN, NR, TT kraj")+SUMIFS('Oprávnené výdavky'!U30:U140,'Oprávnené výdavky'!E30:E140,"menej rozvinuté regióny",'Oprávnené výdavky'!F30:F140,"16.4",'Oprávnené výdavky'!H30:H140,"6) výdavky na propagačné činnosti a marketing",'Oprávnené výdavky'!G30:G140,"výstup mimo prílohy I. ZFEU - TN, NR, TT kraj")</f>
        <v>#REF!</v>
      </c>
      <c r="F177" s="204"/>
      <c r="G177" s="200"/>
      <c r="H177" s="201"/>
    </row>
    <row r="178" spans="1:9" x14ac:dyDescent="0.25">
      <c r="A178" s="182" t="s">
        <v>323</v>
      </c>
      <c r="B178" s="379" t="s">
        <v>324</v>
      </c>
      <c r="C178" s="379"/>
      <c r="D178" s="183" t="e">
        <f>SUM(D172:D177)</f>
        <v>#REF!</v>
      </c>
      <c r="G178" s="200"/>
      <c r="H178" s="201"/>
    </row>
    <row r="179" spans="1:9" x14ac:dyDescent="0.25">
      <c r="A179" s="182" t="s">
        <v>325</v>
      </c>
      <c r="B179" s="379" t="s">
        <v>177</v>
      </c>
      <c r="C179" s="379"/>
      <c r="D179" s="183">
        <f>TRANSPOSE('Intenzita pomoci'!AJ79)</f>
        <v>0</v>
      </c>
      <c r="G179" s="200"/>
      <c r="H179" s="201"/>
    </row>
    <row r="180" spans="1:9" x14ac:dyDescent="0.25">
      <c r="A180" s="182" t="s">
        <v>326</v>
      </c>
      <c r="B180" s="379" t="s">
        <v>327</v>
      </c>
      <c r="C180" s="379"/>
      <c r="D180" s="183" t="e">
        <f>D178-D179</f>
        <v>#REF!</v>
      </c>
      <c r="G180" s="200"/>
      <c r="H180" s="201"/>
    </row>
    <row r="181" spans="1:9" ht="27.95" customHeight="1" x14ac:dyDescent="0.25">
      <c r="A181" s="182" t="s">
        <v>328</v>
      </c>
      <c r="B181" s="379" t="s">
        <v>329</v>
      </c>
      <c r="C181" s="379"/>
      <c r="D181" s="184"/>
      <c r="G181" s="200"/>
      <c r="H181" s="201"/>
    </row>
    <row r="182" spans="1:9" x14ac:dyDescent="0.25">
      <c r="A182" s="182" t="s">
        <v>330</v>
      </c>
      <c r="B182" s="379" t="s">
        <v>331</v>
      </c>
      <c r="C182" s="379"/>
      <c r="D182" s="183" t="e">
        <f>D178+D181</f>
        <v>#REF!</v>
      </c>
      <c r="G182" s="200"/>
      <c r="H182" s="201"/>
    </row>
    <row r="183" spans="1:9" ht="66" customHeight="1" x14ac:dyDescent="0.25">
      <c r="A183" s="392" t="s">
        <v>273</v>
      </c>
      <c r="B183" s="382"/>
      <c r="C183" s="382"/>
      <c r="D183" s="382"/>
    </row>
    <row r="184" spans="1:9" ht="27.95" customHeight="1" x14ac:dyDescent="0.25">
      <c r="A184" s="196" t="s">
        <v>274</v>
      </c>
      <c r="B184" s="383" t="s">
        <v>306</v>
      </c>
      <c r="C184" s="383"/>
      <c r="D184" s="183" t="e">
        <f>SUMIFS(#REF!,#REF!,"16.4",#REF!,"iné regióny",#REF!,"1) výdavky na štúdie alebo plány",#REF!,"výstup mimo prílohy I. ZFEU - Bratislavský kraj")+SUMIFS(#REF!,#REF!,"16.4",#REF!,"iné regióny",#REF!,"1) výdavky na štúdie alebo plány",#REF!,"výstup mimo prílohy I. ZFEU - Bratislavský kraj")+SUMIFS(#REF!,#REF!,"16.4",#REF!,"iné regióny",#REF!,"1) výdavky na štúdie alebo plány",#REF!,"výstup mimo prílohy I. ZFEU - Bratislavský kraj")+SUMIFS(#REF!,#REF!,"16.4",#REF!,"iné regióny",#REF!,"1) výdavky na štúdie alebo plány",#REF!,"výstup mimo prílohy I. ZFEU - Bratislavský kraj")+SUMIFS(#REF!,#REF!,"16.4",#REF!,"iné regióny",#REF!,"1) výdavky na štúdie alebo plány",#REF!,"výstup mimo prílohy I. ZFEU - Bratislavský kraj")+SUMIFS(#REF!,#REF!,"16.4",#REF!,"iné regióny",#REF!,"1) výdavky na štúdie alebo plány",#REF!,"výstup mimo prílohy I. ZFEU - Bratislavský kraj")+SUMIFS(#REF!,#REF!,"16.4",#REF!,"iné regióny",#REF!,"1) výdavky na štúdie alebo plány",#REF!,"výstup mimo prílohy I. ZFEU - Bratislavský kraj")+SUMIFS('Oprávnené výdavky'!U30:U140,'Oprávnené výdavky'!F30:F140,"16.4",'Oprávnené výdavky'!E30:E140,"iné regióny",'Oprávnené výdavky'!H30:H140,"1) výdavky na štúdie alebo plány",'Oprávnené výdavky'!G30:G140,"výstup mimo prílohy I. ZFEU - Bratislavský kraj")</f>
        <v>#REF!</v>
      </c>
      <c r="G184" s="197"/>
      <c r="H184" s="391"/>
      <c r="I184" s="391"/>
    </row>
    <row r="185" spans="1:9" ht="27.95" customHeight="1" x14ac:dyDescent="0.25">
      <c r="A185" s="196" t="s">
        <v>275</v>
      </c>
      <c r="B185" s="393" t="s">
        <v>306</v>
      </c>
      <c r="C185" s="393"/>
      <c r="D185" s="183" t="e">
        <f>SUMIFS(#REF!,#REF!,"16.4",#REF!,"iné regióny",#REF!,"2) výdavky na aktivity súvisiace s oživením",#REF!,"výstup mimo prílohy I. ZFEU - Bratislavský kraj")+SUMIFS(#REF!,#REF!,"16.4",#REF!,"iné regióny",#REF!,"2) výdavky na aktivity súvisiace s oživením",#REF!,"výstup mimo prílohy I. ZFEU - Bratislavský kraj")+SUMIFS(#REF!,#REF!,"16.4",#REF!,"iné regióny",#REF!,"2) výdavky na aktivity súvisiace s oživením",#REF!,"výstup mimo prílohy I. ZFEU - Bratislavský kraj")+SUMIFS(#REF!,#REF!,"16.4",#REF!,"iné regióny",#REF!,"2) výdavky na aktivity súvisiace s oživením",#REF!,"výstup mimo prílohy I. ZFEU - Bratislavský kraj")+SUMIFS(#REF!,#REF!,"16.4",#REF!,"iné regióny",#REF!,"2) výdavky na aktivity súvisiace s oživením",#REF!,"výstup mimo prílohy I. ZFEU - Bratislavský kraj")+SUMIFS(#REF!,#REF!,"16.4",#REF!,"iné regióny",#REF!,"2) výdavky na aktivity súvisiace s oživením",#REF!,"výstup mimo prílohy I. ZFEU - Bratislavský kraj")+SUMIFS(#REF!,#REF!,"16.4",#REF!,"iné regióny",#REF!,"2) výdavky na aktivity súvisiace s oživením",#REF!,"výstup mimo prílohy I. ZFEU - Bratislavský kraj")+SUMIFS('Oprávnené výdavky'!U30:U140,'Oprávnené výdavky'!F30:F140,"16.4",'Oprávnené výdavky'!E30:E140,"iné regióny",'Oprávnené výdavky'!H30:H140,"2) výdavky na aktivity súvisiace s oživením",'Oprávnené výdavky'!G30:G140,"výstup mimo prílohy I. ZFEU - Bratislavský kraj")</f>
        <v>#REF!</v>
      </c>
      <c r="G185" s="197"/>
      <c r="H185" s="198"/>
      <c r="I185" s="199"/>
    </row>
    <row r="186" spans="1:9" x14ac:dyDescent="0.25">
      <c r="A186" s="196" t="s">
        <v>276</v>
      </c>
      <c r="B186" s="383" t="s">
        <v>308</v>
      </c>
      <c r="C186" s="383"/>
      <c r="D186" s="183" t="e">
        <f>SUMIFS(#REF!,#REF!,"16.4",#REF!,"iné regióny",#REF!,"3) výdavky aktivity spojené s meraním a testovaním príslušných vzoriek",#REF!,"výstup mimo prílohy I. ZFEU - Bratislavský kraj")+SUMIFS(#REF!,#REF!,"16.4",#REF!,"iné regióny",#REF!,"3) výdavky aktivity spojené s meraním a testovaním príslušných vzoriek",#REF!,"výstup mimo prílohy I. ZFEU - Bratislavský kraj")+SUMIFS(#REF!,#REF!,"16.4",#REF!,"iné regióny",#REF!,"3) výdavky aktivity spojené s meraním a testovaním príslušných vzoriek",#REF!,"výstup mimo prílohy I. ZFEU - Bratislavský kraj")+SUMIFS(#REF!,#REF!,"16.4",#REF!,"iné regióny",#REF!,"3) výdavky aktivity spojené s meraním a testovaním príslušných vzoriek",#REF!,"výstup mimo prílohy I. ZFEU - Bratislavský kraj")+SUMIFS(#REF!,#REF!,"16.4",#REF!,"iné regióny",#REF!,"3) výdavky aktivity spojené s meraním a testovaním príslušných vzoriek",#REF!,"výstup mimo prílohy I. ZFEU - Bratislavský kraj")+SUMIFS(#REF!,#REF!,"16.4",#REF!,"iné regióny",#REF!,"3) výdavky aktivity spojené s meraním a testovaním príslušných vzoriek",#REF!,"výstup mimo prílohy I. ZFEU - Bratislavský kraj")+SUMIFS(#REF!,#REF!,"16.4",#REF!,"iné regióny",#REF!,"3) výdavky aktivity spojené s meraním a testovaním príslušných vzoriek",#REF!,"výstup mimo prílohy I. ZFEU - Bratislavský kraj")+SUMIFS('Oprávnené výdavky'!U30:U140,'Oprávnené výdavky'!F30:F140,"16.4",'Oprávnené výdavky'!E30:E140,"iné regióny",'Oprávnené výdavky'!H30:H140,"3) výdavky aktivity spojené s meraním a testovaním príslušných vzoriek",'Oprávnené výdavky'!G30:G140,"výstup mimo prílohy I. ZFEU - Bratislavský kraj")</f>
        <v>#REF!</v>
      </c>
      <c r="G186" s="197"/>
      <c r="H186" s="198"/>
      <c r="I186" s="199"/>
    </row>
    <row r="187" spans="1:9" ht="27.95" customHeight="1" x14ac:dyDescent="0.25">
      <c r="A187" s="196" t="s">
        <v>277</v>
      </c>
      <c r="B187" s="383" t="s">
        <v>309</v>
      </c>
      <c r="C187" s="383"/>
      <c r="D187" s="202" t="e">
        <f>SUMIFS(#REF!,#REF!,"16.4",#REF!,"iné regióny",#REF!,"4) výdavky na prevádzkové náklady na uskutočnenie podnikateľského plánu",#REF!,"výstup mimo prílohy I. ZFEU - Bratislavský kraj")+SUMIFS(#REF!,#REF!,"16.4",#REF!,"iné regióny",#REF!,"4) výdavky na prevádzkové náklady na uskutočnenie podnikateľského plánu",#REF!,"výstup mimo prílohy I. ZFEU - Bratislavský kraj")+SUMIFS(#REF!,#REF!,"16.4",#REF!,"iné regióny",#REF!,"4) výdavky na prevádzkové náklady na uskutočnenie podnikateľského plánu",#REF!,"výstup mimo prílohy I. ZFEU - Bratislavský kraj")+SUMIFS(#REF!,#REF!,"16.4",#REF!,"iné regióny",#REF!,"4) výdavky na prevádzkové náklady na uskutočnenie podnikateľského plánu",#REF!,"výstup mimo prílohy I. ZFEU - Bratislavský kraj")+SUMIFS(#REF!,#REF!,"16.4",#REF!,"iné regióny",#REF!,"4) výdavky na prevádzkové náklady na uskutočnenie podnikateľského plánu",#REF!,"výstup mimo prílohy I. ZFEU - Bratislavský kraj")+SUMIFS(#REF!,#REF!,"16.4",#REF!,"iné regióny",#REF!,"4) výdavky na prevádzkové náklady na uskutočnenie podnikateľského plánu",#REF!,"výstup mimo prílohy I. ZFEU - Bratislavský kraj")+SUMIFS(#REF!,#REF!,"16.4",#REF!,"iné regióny",#REF!,"4) výdavky na prevádzkové náklady na uskutočnenie podnikateľského plánu",#REF!,"výstup mimo prílohy I. ZFEU - Bratislavský kraj")+SUMIFS('Oprávnené výdavky'!U30:U140,'Oprávnené výdavky'!F30:F140,"16.4",'Oprávnené výdavky'!E30:E140,"iné regióny",'Oprávnené výdavky'!H30:H140,"4) výdavky na prevádzkové náklady na uskutočnenie podnikateľského plánu",'Oprávnené výdavky'!G30:G140,"výstup mimo prílohy I. ZFEU - Bratislavský kraj")</f>
        <v>#REF!</v>
      </c>
      <c r="G187" s="197"/>
      <c r="H187" s="198"/>
      <c r="I187" s="199"/>
    </row>
    <row r="188" spans="1:9" x14ac:dyDescent="0.25">
      <c r="A188" s="196" t="s">
        <v>278</v>
      </c>
      <c r="B188" s="383" t="s">
        <v>310</v>
      </c>
      <c r="C188" s="383"/>
      <c r="D188" s="183" t="e">
        <f>SUMIFS(#REF!,#REF!,"16.4",#REF!,"iné regióny",#REF!,"5) výdavky na prenájom a na služby spojené s prenájmom",#REF!,"výstup mimo prílohy I. ZFEU - Bratislavský kraj")+SUMIFS(#REF!,#REF!,"16.4",#REF!,"iné regióny",#REF!,"5) výdavky na prenájom a na služby spojené s prenájmom",#REF!,"výstup mimo prílohy I. ZFEU - Bratislavský kraj")+SUMIFS(#REF!,#REF!,"16.4",#REF!,"iné regióny",#REF!,"5) výdavky na prenájom a na služby spojené s prenájmom",#REF!,"výstup mimo prílohy I. ZFEU - Bratislavský kraj")+SUMIFS(#REF!,#REF!,"16.4",#REF!,"iné regióny",#REF!,"5) výdavky na prenájom a na služby spojené s prenájmom",#REF!,"výstup mimo prílohy I. ZFEU - Bratislavský kraj")+SUMIFS(#REF!,#REF!,"16.4",#REF!,"iné regióny",#REF!,"5) výdavky na prenájom a na služby spojené s prenájmom",#REF!,"výstup mimo prílohy I. ZFEU - Bratislavský kraj")+SUMIFS(#REF!,#REF!,"16.4",#REF!,"iné regióny",#REF!,"5) výdavky na prenájom a na služby spojené s prenájmom",#REF!,"výstup mimo prílohy I. ZFEU - Bratislavský kraj")+SUMIFS(#REF!,#REF!,"16.4",#REF!,"iné regióny",#REF!,"5) výdavky na prenájom a na služby spojené s prenájmom",#REF!,"výstup mimo prílohy I. ZFEU - Bratislavský kraj")+SUMIFS('Oprávnené výdavky'!U30:U140,'Oprávnené výdavky'!F30:F140,"16.4",'Oprávnené výdavky'!E30:E140,"iné regióny",'Oprávnené výdavky'!H30:H140,"5) výdavky na prenájom a na služby spojené s prenájmom",'Oprávnené výdavky'!G30:G140,"výstup mimo prílohy I. ZFEU - Bratislavský kraj")</f>
        <v>#REF!</v>
      </c>
      <c r="G188" s="197"/>
      <c r="H188" s="198"/>
      <c r="I188" s="199"/>
    </row>
    <row r="189" spans="1:9" ht="27.95" customHeight="1" x14ac:dyDescent="0.25">
      <c r="A189" s="196" t="s">
        <v>311</v>
      </c>
      <c r="B189" s="383" t="s">
        <v>312</v>
      </c>
      <c r="C189" s="383"/>
      <c r="D189" s="183" t="e">
        <f>SUMIFS(#REF!,#REF!,"16.4",#REF!,"iné regióny",#REF!,"6) výdavky na propagačné činnosti a marketing",#REF!,"výstup mimo prílohy I. ZFEU - Bratislavský kraj")+SUMIFS(#REF!,#REF!,"16.4",#REF!,"iné regióny",#REF!,"6) výdavky na propagačné činnosti a marketing",#REF!,"výstup mimo prílohy I. ZFEU - Bratislavský kraj")+SUMIFS(#REF!,#REF!,"16.4",#REF!,"iné regióny",#REF!,"6) výdavky na propagačné činnosti a marketing",#REF!,"výstup mimo prílohy I. ZFEU - Bratislavský kraj")+SUMIFS(#REF!,#REF!,"16.4",#REF!,"iné regióny",#REF!,"6) výdavky na propagačné činnosti a marketing",#REF!,"výstup mimo prílohy I. ZFEU - Bratislavský kraj")+SUMIFS(#REF!,#REF!,"16.4",#REF!,"iné regióny",#REF!,"6) výdavky na propagačné činnosti a marketing",#REF!,"výstup mimo prílohy I. ZFEU - Bratislavský kraj")+SUMIFS(#REF!,#REF!,"16.4",#REF!,"iné regióny",#REF!,"6) výdavky na propagačné činnosti a marketing",#REF!,"výstup mimo prílohy I. ZFEU - Bratislavský kraj")+SUMIFS(#REF!,#REF!,"16.4",#REF!,"iné regióny",#REF!,"6) výdavky na propagačné činnosti a marketing",#REF!,"výstup mimo prílohy I. ZFEU - Bratislavský kraj")+SUMIFS('Oprávnené výdavky'!U30:U140,'Oprávnené výdavky'!F30:F140,"16.4",'Oprávnené výdavky'!E30:E140,"iné regióny",'Oprávnené výdavky'!H30:H140,"6) výdavky na propagačné činnosti a marketing",'Oprávnené výdavky'!G30:G140,"výstup mimo prílohy I. ZFEU - Bratislavský kraj")</f>
        <v>#REF!</v>
      </c>
      <c r="G189" s="197"/>
      <c r="H189" s="198"/>
      <c r="I189" s="199"/>
    </row>
    <row r="190" spans="1:9" x14ac:dyDescent="0.25">
      <c r="A190" s="196" t="s">
        <v>313</v>
      </c>
      <c r="B190" s="383" t="s">
        <v>314</v>
      </c>
      <c r="C190" s="383"/>
      <c r="D190" s="183" t="e">
        <f>SUM(D184:D189)</f>
        <v>#REF!</v>
      </c>
      <c r="G190" s="197"/>
      <c r="H190" s="198"/>
      <c r="I190" s="199"/>
    </row>
    <row r="191" spans="1:9" x14ac:dyDescent="0.25">
      <c r="A191" s="196" t="s">
        <v>315</v>
      </c>
      <c r="B191" s="383" t="s">
        <v>177</v>
      </c>
      <c r="C191" s="383"/>
      <c r="D191" s="183">
        <f>TRANSPOSE('Intenzita pomoci'!AK79)</f>
        <v>0</v>
      </c>
      <c r="G191" s="197"/>
      <c r="H191" s="198"/>
      <c r="I191" s="199"/>
    </row>
    <row r="192" spans="1:9" x14ac:dyDescent="0.25">
      <c r="A192" s="196" t="s">
        <v>316</v>
      </c>
      <c r="B192" s="383" t="s">
        <v>317</v>
      </c>
      <c r="C192" s="383"/>
      <c r="D192" s="183" t="e">
        <f>D190-D191</f>
        <v>#REF!</v>
      </c>
      <c r="G192" s="197"/>
      <c r="H192" s="198"/>
      <c r="I192" s="199"/>
    </row>
    <row r="193" spans="1:9" ht="27.95" customHeight="1" x14ac:dyDescent="0.25">
      <c r="A193" s="196" t="s">
        <v>318</v>
      </c>
      <c r="B193" s="383" t="s">
        <v>319</v>
      </c>
      <c r="C193" s="383"/>
      <c r="D193" s="184"/>
      <c r="G193" s="197"/>
      <c r="H193" s="198"/>
      <c r="I193" s="199"/>
    </row>
    <row r="194" spans="1:9" x14ac:dyDescent="0.25">
      <c r="A194" s="196" t="s">
        <v>320</v>
      </c>
      <c r="B194" s="383" t="s">
        <v>321</v>
      </c>
      <c r="C194" s="383"/>
      <c r="D194" s="183" t="e">
        <f>D190+D193</f>
        <v>#REF!</v>
      </c>
      <c r="G194" s="197"/>
      <c r="H194" s="198"/>
      <c r="I194" s="199"/>
    </row>
    <row r="196" spans="1:9" x14ac:dyDescent="0.25">
      <c r="B196" s="376" t="str">
        <f>IF(OR(D193="",D181="",D169="",D157="",D145="",D141="",D140="",D136="",D132="",D131="",D127="",D123="",D122="",D118="",D114="",D113="",D109="",D105="",D104="",D100="",D96="",D92="",D88=""),"zadajte hodnoty do žlto vyznačených buniek - aj nulové hodnoty","")</f>
        <v>zadajte hodnoty do žlto vyznačených buniek - aj nulové hodnoty</v>
      </c>
      <c r="C196" s="376"/>
      <c r="D196" s="376"/>
    </row>
    <row r="197" spans="1:9" x14ac:dyDescent="0.25">
      <c r="B197" s="376" t="e">
        <f>IF(D33&gt;150000,"výška výdavkov na štúdie a plány presahuje 150 000 € na projekt","")</f>
        <v>#REF!</v>
      </c>
      <c r="C197" s="376"/>
      <c r="D197" s="376"/>
    </row>
    <row r="198" spans="1:9" x14ac:dyDescent="0.25">
      <c r="B198" s="376" t="e">
        <f>IF(D34&gt;500000,"výška výdavkov súvisiacich s oživením presahuje 500 000 € na projekt","")</f>
        <v>#REF!</v>
      </c>
      <c r="C198" s="376"/>
      <c r="D198" s="376"/>
    </row>
    <row r="199" spans="1:9" x14ac:dyDescent="0.25">
      <c r="B199" s="376" t="e">
        <f>IF(D35&gt;150000,"výška výdavkov spojených s meraním a testovaním presahuje 150 000 € na projekt","")</f>
        <v>#REF!</v>
      </c>
      <c r="C199" s="376"/>
      <c r="D199" s="376"/>
    </row>
    <row r="200" spans="1:9" x14ac:dyDescent="0.25">
      <c r="B200" s="377" t="e">
        <f>IF(D36&gt;1000000,"výška výdavkov na prevádzkové náklady presahuje 1 000 000 € na projekt","")</f>
        <v>#REF!</v>
      </c>
      <c r="C200" s="377"/>
      <c r="D200" s="377"/>
    </row>
    <row r="201" spans="1:9" x14ac:dyDescent="0.25">
      <c r="B201" s="378" t="e">
        <f>IF(D37&gt;1200000,"výška výdavkov na prenájom a na služby spojené s prenájmom presahuje 1 200 000 € na projekt","")</f>
        <v>#REF!</v>
      </c>
      <c r="C201" s="378"/>
      <c r="D201" s="378"/>
    </row>
    <row r="202" spans="1:9" x14ac:dyDescent="0.25">
      <c r="B202" s="378" t="e">
        <f>IF(D38&gt;600000,"výška výdavkov na propagačné činnosti a marketing  presahuje 600 000 €  na projekt","")</f>
        <v>#REF!</v>
      </c>
      <c r="C202" s="378"/>
      <c r="D202" s="378"/>
    </row>
    <row r="203" spans="1:9" x14ac:dyDescent="0.25">
      <c r="B203" s="375"/>
      <c r="C203" s="375"/>
    </row>
  </sheetData>
  <mergeCells count="200">
    <mergeCell ref="H184:I184"/>
    <mergeCell ref="B186:C186"/>
    <mergeCell ref="B187:C187"/>
    <mergeCell ref="B188:C188"/>
    <mergeCell ref="B174:C174"/>
    <mergeCell ref="B175:C175"/>
    <mergeCell ref="B176:C176"/>
    <mergeCell ref="A183:D183"/>
    <mergeCell ref="B184:C184"/>
    <mergeCell ref="B185:C185"/>
    <mergeCell ref="B177:C177"/>
    <mergeCell ref="B178:C178"/>
    <mergeCell ref="B179:C179"/>
    <mergeCell ref="B180:C180"/>
    <mergeCell ref="B181:C181"/>
    <mergeCell ref="B182:C182"/>
    <mergeCell ref="B193:C193"/>
    <mergeCell ref="B162:C162"/>
    <mergeCell ref="B163:C163"/>
    <mergeCell ref="B165:C165"/>
    <mergeCell ref="A171:D171"/>
    <mergeCell ref="B172:C172"/>
    <mergeCell ref="B173:C173"/>
    <mergeCell ref="B150:C150"/>
    <mergeCell ref="B151:C151"/>
    <mergeCell ref="B152:C152"/>
    <mergeCell ref="A159:D159"/>
    <mergeCell ref="B160:C160"/>
    <mergeCell ref="B161:C161"/>
    <mergeCell ref="B189:C189"/>
    <mergeCell ref="B190:C190"/>
    <mergeCell ref="B191:C191"/>
    <mergeCell ref="B192:C192"/>
    <mergeCell ref="B144:C144"/>
    <mergeCell ref="B145:C145"/>
    <mergeCell ref="B146:C146"/>
    <mergeCell ref="A147:D147"/>
    <mergeCell ref="B148:C148"/>
    <mergeCell ref="B149:C149"/>
    <mergeCell ref="A138:D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A129:D129"/>
    <mergeCell ref="B130:C130"/>
    <mergeCell ref="B131:C131"/>
    <mergeCell ref="A120:D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A111:D111"/>
    <mergeCell ref="B112:C112"/>
    <mergeCell ref="B113:C113"/>
    <mergeCell ref="A102:D102"/>
    <mergeCell ref="B103:C103"/>
    <mergeCell ref="B104:C104"/>
    <mergeCell ref="B105:C105"/>
    <mergeCell ref="B106:C106"/>
    <mergeCell ref="B107:C107"/>
    <mergeCell ref="B98:C98"/>
    <mergeCell ref="B99:C99"/>
    <mergeCell ref="B100:C100"/>
    <mergeCell ref="B101:C101"/>
    <mergeCell ref="B91:C91"/>
    <mergeCell ref="B92:C92"/>
    <mergeCell ref="B93:C93"/>
    <mergeCell ref="A94:D94"/>
    <mergeCell ref="B95:C95"/>
    <mergeCell ref="B79:C79"/>
    <mergeCell ref="B80:C80"/>
    <mergeCell ref="B81:C81"/>
    <mergeCell ref="B82:C82"/>
    <mergeCell ref="B83:C83"/>
    <mergeCell ref="B84:C84"/>
    <mergeCell ref="B85:C85"/>
    <mergeCell ref="B96:C96"/>
    <mergeCell ref="B97:C97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5:C55"/>
    <mergeCell ref="A44:D44"/>
    <mergeCell ref="B45:C45"/>
    <mergeCell ref="B46:C46"/>
    <mergeCell ref="B47:C47"/>
    <mergeCell ref="B48:C48"/>
    <mergeCell ref="B49:C49"/>
    <mergeCell ref="A62:D62"/>
    <mergeCell ref="B63:C63"/>
    <mergeCell ref="A32:D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A23:D23"/>
    <mergeCell ref="B24:C24"/>
    <mergeCell ref="B25:C25"/>
    <mergeCell ref="A15:D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A4:D4"/>
    <mergeCell ref="B5:C5"/>
    <mergeCell ref="B6:C6"/>
    <mergeCell ref="B7:C7"/>
    <mergeCell ref="B8:C8"/>
    <mergeCell ref="B9:C9"/>
    <mergeCell ref="B38:C38"/>
    <mergeCell ref="B39:C39"/>
    <mergeCell ref="B40:C40"/>
    <mergeCell ref="B41:C41"/>
    <mergeCell ref="B42:C42"/>
    <mergeCell ref="B43:C43"/>
    <mergeCell ref="B194:C194"/>
    <mergeCell ref="B164:C164"/>
    <mergeCell ref="B166:C166"/>
    <mergeCell ref="B167:C167"/>
    <mergeCell ref="B168:C168"/>
    <mergeCell ref="B169:C169"/>
    <mergeCell ref="B170:C170"/>
    <mergeCell ref="B153:C153"/>
    <mergeCell ref="B154:C154"/>
    <mergeCell ref="B155:C155"/>
    <mergeCell ref="B156:C156"/>
    <mergeCell ref="B157:C157"/>
    <mergeCell ref="B158:C158"/>
    <mergeCell ref="B50:C50"/>
    <mergeCell ref="B51:C51"/>
    <mergeCell ref="B52:C52"/>
    <mergeCell ref="A53:D53"/>
    <mergeCell ref="B54:C54"/>
    <mergeCell ref="B203:C203"/>
    <mergeCell ref="B196:D196"/>
    <mergeCell ref="B197:D197"/>
    <mergeCell ref="B198:D198"/>
    <mergeCell ref="B199:D199"/>
    <mergeCell ref="B200:D200"/>
    <mergeCell ref="B201:D201"/>
    <mergeCell ref="B202:D202"/>
    <mergeCell ref="B68:C68"/>
    <mergeCell ref="B69:C69"/>
    <mergeCell ref="B70:C70"/>
    <mergeCell ref="B71:C71"/>
    <mergeCell ref="B72:C72"/>
    <mergeCell ref="B73:C73"/>
    <mergeCell ref="A86:D86"/>
    <mergeCell ref="B87:C87"/>
    <mergeCell ref="B88:C88"/>
    <mergeCell ref="B89:C89"/>
    <mergeCell ref="B90:C90"/>
    <mergeCell ref="A74:D74"/>
    <mergeCell ref="B75:C75"/>
    <mergeCell ref="B76:C76"/>
    <mergeCell ref="B77:C77"/>
    <mergeCell ref="B78:C78"/>
  </mergeCells>
  <conditionalFormatting sqref="B196">
    <cfRule type="cellIs" dxfId="12" priority="13" operator="equal">
      <formula>"zadajte hodnoty do žlto vyznačených buniek - aj nulové hodnoty"</formula>
    </cfRule>
  </conditionalFormatting>
  <conditionalFormatting sqref="D33">
    <cfRule type="cellIs" dxfId="11" priority="12" operator="greaterThan">
      <formula>150000</formula>
    </cfRule>
  </conditionalFormatting>
  <conditionalFormatting sqref="D34">
    <cfRule type="cellIs" dxfId="10" priority="11" operator="greaterThan">
      <formula>500000</formula>
    </cfRule>
  </conditionalFormatting>
  <conditionalFormatting sqref="D35">
    <cfRule type="cellIs" dxfId="9" priority="10" operator="greaterThan">
      <formula>150000</formula>
    </cfRule>
  </conditionalFormatting>
  <conditionalFormatting sqref="D36">
    <cfRule type="cellIs" dxfId="8" priority="9" operator="greaterThan">
      <formula>1000000</formula>
    </cfRule>
  </conditionalFormatting>
  <conditionalFormatting sqref="D37">
    <cfRule type="cellIs" dxfId="7" priority="8" operator="greaterThan">
      <formula>1200000</formula>
    </cfRule>
  </conditionalFormatting>
  <conditionalFormatting sqref="D38">
    <cfRule type="cellIs" dxfId="6" priority="7" operator="greaterThan">
      <formula>600000</formula>
    </cfRule>
  </conditionalFormatting>
  <conditionalFormatting sqref="B197:D197">
    <cfRule type="cellIs" dxfId="5" priority="6" operator="equal">
      <formula>"výška výdavkov na štúdie a plány presahuje 150 000 € na projekt"</formula>
    </cfRule>
  </conditionalFormatting>
  <conditionalFormatting sqref="B198:D198">
    <cfRule type="cellIs" dxfId="4" priority="5" operator="equal">
      <formula>"výška výdavkov súvisiacich s oživením presahuje 500 000 € na projekt"</formula>
    </cfRule>
  </conditionalFormatting>
  <conditionalFormatting sqref="B199:D199">
    <cfRule type="cellIs" dxfId="3" priority="4" operator="equal">
      <formula>"výška výdavkov spojených s meraním a testovaním presahuje 150 000 € na projekt"</formula>
    </cfRule>
  </conditionalFormatting>
  <conditionalFormatting sqref="B200:D200">
    <cfRule type="cellIs" dxfId="2" priority="3" operator="equal">
      <formula>"výška výdavkov na prevádzkové náklady presahuje 1 000 000 € na projekt"</formula>
    </cfRule>
  </conditionalFormatting>
  <conditionalFormatting sqref="B201:D201">
    <cfRule type="cellIs" dxfId="1" priority="2" operator="equal">
      <formula>"výška výdavkov na prenájom a na služby spojené s prenájmom presahuje 1 200 000 € na projekt"</formula>
    </cfRule>
  </conditionalFormatting>
  <conditionalFormatting sqref="B202:D202">
    <cfRule type="cellIs" dxfId="0" priority="1" operator="equal">
      <formula>"výška výdavkov na propagačné činnosti a marketing  presahuje 600 000 €  na projekt"</formula>
    </cfRule>
  </conditionalFormatting>
  <printOptions horizontalCentered="1"/>
  <pageMargins left="0.19685039370078741" right="0.19685039370078741" top="0.78740157480314965" bottom="0.78740157480314965" header="0.31496062992125984" footer="0.31496062992125984"/>
  <pageSetup paperSize="9" orientation="portrait" verticalDpi="4294967293" r:id="rId1"/>
  <ignoredErrors>
    <ignoredError sqref="D57 D48 D27 D18 D39 D41 D69 D71 D81 D83 D18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9</vt:i4>
      </vt:variant>
    </vt:vector>
  </HeadingPairs>
  <TitlesOfParts>
    <vt:vector size="16" baseType="lpstr">
      <vt:lpstr>Oprávnené výdavky</vt:lpstr>
      <vt:lpstr>zoznam partnerov</vt:lpstr>
      <vt:lpstr>Fokusové oblasti</vt:lpstr>
      <vt:lpstr>Harmonogram</vt:lpstr>
      <vt:lpstr>Intenzita pomoci</vt:lpstr>
      <vt:lpstr>kontrola vyplnenia</vt:lpstr>
      <vt:lpstr>ŽoNFP</vt:lpstr>
      <vt:lpstr>ine_regiony</vt:lpstr>
      <vt:lpstr>MRR</vt:lpstr>
      <vt:lpstr>MRR_1</vt:lpstr>
      <vt:lpstr>OR_1</vt:lpstr>
      <vt:lpstr>podopatrenie16.4</vt:lpstr>
      <vt:lpstr>podopatrenie4.1</vt:lpstr>
      <vt:lpstr>podopatrenie4.2</vt:lpstr>
      <vt:lpstr>vydavky_16_4</vt:lpstr>
      <vt:lpstr>vystupZFEU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Kužma Emil</cp:lastModifiedBy>
  <cp:lastPrinted>2015-09-14T07:33:07Z</cp:lastPrinted>
  <dcterms:created xsi:type="dcterms:W3CDTF">2015-04-10T04:36:35Z</dcterms:created>
  <dcterms:modified xsi:type="dcterms:W3CDTF">2018-10-09T09:56:52Z</dcterms:modified>
</cp:coreProperties>
</file>