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4.1_7.2_1.2_2.3_16.4\8.4_45-PRV-2020\Aktualizácia_č_2\"/>
    </mc:Choice>
  </mc:AlternateContent>
  <bookViews>
    <workbookView xWindow="0" yWindow="0" windowWidth="38400" windowHeight="17700" activeTab="4"/>
  </bookViews>
  <sheets>
    <sheet name="rok 20XY-20XZ" sheetId="12" r:id="rId1"/>
    <sheet name="Intenzita pomoci" sheetId="2" r:id="rId2"/>
    <sheet name="Harmonogram" sheetId="13" r:id="rId3"/>
    <sheet name="Prehlad rozpočtových nákladov" sheetId="19" r:id="rId4"/>
    <sheet name="Bodovacie kritéria" sheetId="20" r:id="rId5"/>
    <sheet name="Činnosti" sheetId="21" r:id="rId6"/>
    <sheet name="Hárok4" sheetId="22" state="hidden" r:id="rId7"/>
  </sheets>
  <definedNames>
    <definedName name="_FilterDatabase" hidden="1">#REF!</definedName>
    <definedName name="ihličnaté">Hárok4!$A$3:$A$17</definedName>
    <definedName name="listnaté">Hárok4!$G$3:$G$55</definedName>
    <definedName name="nízky_stupeň">'Bodovacie kritéria'!$M$61:$M$72</definedName>
    <definedName name="stredný_stupeň">'Bodovacie kritéria'!$M$76:$M$93</definedName>
    <definedName name="vysoký_stupeň">'Bodovacie kritéria'!$M$96:$M$145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21" l="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105" i="21"/>
  <c r="AC106" i="21"/>
  <c r="AC107" i="21"/>
  <c r="AC108" i="21"/>
  <c r="AC109" i="21"/>
  <c r="AC110" i="21"/>
  <c r="AC111" i="21"/>
  <c r="AC112" i="21"/>
  <c r="AC113" i="21"/>
  <c r="AC114" i="21"/>
  <c r="AC115" i="21"/>
  <c r="AC116" i="21"/>
  <c r="AC117" i="21"/>
  <c r="AC118" i="21"/>
  <c r="AC119" i="21"/>
  <c r="AC120" i="21"/>
  <c r="AC121" i="21"/>
  <c r="AC122" i="21"/>
  <c r="AC123" i="21"/>
  <c r="AC124" i="21"/>
  <c r="AC125" i="21"/>
  <c r="AC126" i="21"/>
  <c r="AC127" i="21"/>
  <c r="AC128" i="21"/>
  <c r="AC129" i="21"/>
  <c r="AC130" i="21"/>
  <c r="AC131" i="21"/>
  <c r="AC132" i="21"/>
  <c r="AC133" i="21"/>
  <c r="AC134" i="21"/>
  <c r="AC135" i="21"/>
  <c r="AC136" i="21"/>
  <c r="AC137" i="21"/>
  <c r="AC138" i="21"/>
  <c r="AC139" i="21"/>
  <c r="AC140" i="21"/>
  <c r="AC141" i="21"/>
  <c r="AC142" i="21"/>
  <c r="AC143" i="21"/>
  <c r="AC144" i="21"/>
  <c r="AC145" i="21"/>
  <c r="AC146" i="21"/>
  <c r="AC147" i="21"/>
  <c r="AC148" i="21"/>
  <c r="AC149" i="21"/>
  <c r="AC150" i="21"/>
  <c r="AC151" i="21"/>
  <c r="AC152" i="21"/>
  <c r="AC153" i="21"/>
  <c r="AC154" i="21"/>
  <c r="AC155" i="21"/>
  <c r="AC156" i="21"/>
  <c r="AC157" i="21"/>
  <c r="AC158" i="21"/>
  <c r="AC159" i="21"/>
  <c r="AC160" i="21"/>
  <c r="AC161" i="21"/>
  <c r="AC162" i="21"/>
  <c r="AC163" i="21"/>
  <c r="AC164" i="21"/>
  <c r="AC165" i="21"/>
  <c r="AC166" i="21"/>
  <c r="AC167" i="21"/>
  <c r="AC168" i="21"/>
  <c r="AC169" i="21"/>
  <c r="AC170" i="21"/>
  <c r="AC171" i="21"/>
  <c r="AC172" i="21"/>
  <c r="AC173" i="21"/>
  <c r="AC174" i="21"/>
  <c r="AC175" i="21"/>
  <c r="AC176" i="21"/>
  <c r="AC177" i="21"/>
  <c r="AC178" i="21"/>
  <c r="AC179" i="21"/>
  <c r="AC180" i="21"/>
  <c r="AC181" i="21"/>
  <c r="AC182" i="21"/>
  <c r="AC183" i="21"/>
  <c r="AC184" i="21"/>
  <c r="AC185" i="21"/>
  <c r="AC186" i="21"/>
  <c r="AC187" i="21"/>
  <c r="AC188" i="21"/>
  <c r="AC189" i="21"/>
  <c r="AC190" i="21"/>
  <c r="AC191" i="21"/>
  <c r="AC192" i="21"/>
  <c r="AC193" i="21"/>
  <c r="AC194" i="21"/>
  <c r="AC195" i="21"/>
  <c r="AC196" i="21"/>
  <c r="AC197" i="21"/>
  <c r="AC198" i="21"/>
  <c r="AC199" i="21"/>
  <c r="AC200" i="21"/>
  <c r="AC201" i="21"/>
  <c r="AC202" i="21"/>
  <c r="AC203" i="21"/>
  <c r="AC204" i="21"/>
  <c r="AC205" i="21"/>
  <c r="AC206" i="21"/>
  <c r="AC207" i="21"/>
  <c r="AC208" i="21"/>
  <c r="AC209" i="21"/>
  <c r="AC210" i="21"/>
  <c r="AC211" i="21"/>
  <c r="AC212" i="21"/>
  <c r="AC213" i="21"/>
  <c r="AC214" i="21"/>
  <c r="AC215" i="21"/>
  <c r="AC216" i="21"/>
  <c r="AC217" i="21"/>
  <c r="AC218" i="21"/>
  <c r="AC219" i="21"/>
  <c r="AC220" i="21"/>
  <c r="AC221" i="21"/>
  <c r="AC222" i="21"/>
  <c r="AC223" i="21"/>
  <c r="AC224" i="21"/>
  <c r="AC225" i="21"/>
  <c r="AC226" i="21"/>
  <c r="AC227" i="21"/>
  <c r="AC228" i="21"/>
  <c r="AC229" i="21"/>
  <c r="AC230" i="21"/>
  <c r="AC231" i="21"/>
  <c r="AC232" i="21"/>
  <c r="AC233" i="21"/>
  <c r="AC234" i="21"/>
  <c r="AC235" i="21"/>
  <c r="AC236" i="21"/>
  <c r="AC237" i="21"/>
  <c r="AC238" i="21"/>
  <c r="AC239" i="21"/>
  <c r="AC240" i="21"/>
  <c r="AC241" i="21"/>
  <c r="AC242" i="21"/>
  <c r="AC243" i="21"/>
  <c r="AC244" i="21"/>
  <c r="AC245" i="21"/>
  <c r="AC246" i="21"/>
  <c r="AC247" i="21"/>
  <c r="AC248" i="21"/>
  <c r="AC249" i="21"/>
  <c r="AC250" i="21"/>
  <c r="AC251" i="21"/>
  <c r="AC252" i="21"/>
  <c r="AC253" i="21"/>
  <c r="AC254" i="21"/>
  <c r="AC255" i="21"/>
  <c r="AC256" i="21"/>
  <c r="AC257" i="21"/>
  <c r="AC258" i="21"/>
  <c r="AC259" i="21"/>
  <c r="AC260" i="21"/>
  <c r="AC261" i="21"/>
  <c r="AC262" i="21"/>
  <c r="AC263" i="21"/>
  <c r="AC264" i="21"/>
  <c r="AC265" i="21"/>
  <c r="AC266" i="21"/>
  <c r="AC267" i="21"/>
  <c r="AC268" i="21"/>
  <c r="AC269" i="21"/>
  <c r="AC270" i="21"/>
  <c r="AC271" i="21"/>
  <c r="AC272" i="21"/>
  <c r="AC273" i="21"/>
  <c r="AC274" i="21"/>
  <c r="AC275" i="21"/>
  <c r="AC276" i="21"/>
  <c r="AC277" i="21"/>
  <c r="AC278" i="21"/>
  <c r="AC279" i="21"/>
  <c r="AC280" i="21"/>
  <c r="AC281" i="21"/>
  <c r="AC282" i="21"/>
  <c r="AC283" i="21"/>
  <c r="AC284" i="21"/>
  <c r="AC285" i="21"/>
  <c r="AC286" i="21"/>
  <c r="AC287" i="21"/>
  <c r="AC288" i="21"/>
  <c r="AC289" i="21"/>
  <c r="AC290" i="21"/>
  <c r="AC291" i="21"/>
  <c r="AC292" i="21"/>
  <c r="AC293" i="21"/>
  <c r="AC294" i="21"/>
  <c r="AC295" i="21"/>
  <c r="AC296" i="21"/>
  <c r="AC297" i="21"/>
  <c r="AC298" i="21"/>
  <c r="AC299" i="21"/>
  <c r="AC300" i="21"/>
  <c r="AC301" i="21"/>
  <c r="AC302" i="21"/>
  <c r="AC303" i="21"/>
  <c r="AC304" i="21"/>
  <c r="AC305" i="21"/>
  <c r="AC306" i="21"/>
  <c r="AC307" i="21"/>
  <c r="AC308" i="21"/>
  <c r="AC309" i="21"/>
  <c r="AC310" i="21"/>
  <c r="AC311" i="21"/>
  <c r="AC312" i="21"/>
  <c r="AC313" i="21"/>
  <c r="AC314" i="21"/>
  <c r="AC315" i="21"/>
  <c r="AC316" i="21"/>
  <c r="AC317" i="21"/>
  <c r="AC318" i="21"/>
  <c r="AC319" i="21"/>
  <c r="AC320" i="21"/>
  <c r="AC321" i="21"/>
  <c r="AC322" i="21"/>
  <c r="AC323" i="21"/>
  <c r="AC324" i="21"/>
  <c r="AC325" i="21"/>
  <c r="AC326" i="21"/>
  <c r="AC327" i="21"/>
  <c r="AC328" i="21"/>
  <c r="AC329" i="21"/>
  <c r="AC330" i="21"/>
  <c r="AC331" i="21"/>
  <c r="AC332" i="21"/>
  <c r="AC333" i="21"/>
  <c r="AC334" i="21"/>
  <c r="AC335" i="21"/>
  <c r="AC336" i="21"/>
  <c r="AC337" i="21"/>
  <c r="AC338" i="21"/>
  <c r="AC339" i="21"/>
  <c r="AC340" i="21"/>
  <c r="AC341" i="21"/>
  <c r="AC342" i="21"/>
  <c r="AC343" i="21"/>
  <c r="AC344" i="21"/>
  <c r="AC345" i="21"/>
  <c r="AC346" i="21"/>
  <c r="AC347" i="21"/>
  <c r="AC348" i="21"/>
  <c r="AC349" i="21"/>
  <c r="AC350" i="21"/>
  <c r="AC351" i="21"/>
  <c r="AC352" i="21"/>
  <c r="AC353" i="21"/>
  <c r="AC354" i="21"/>
  <c r="AC355" i="21"/>
  <c r="AC356" i="21"/>
  <c r="AC357" i="21"/>
  <c r="AC358" i="21"/>
  <c r="AC359" i="21"/>
  <c r="AC360" i="21"/>
  <c r="AC361" i="21"/>
  <c r="AC362" i="21"/>
  <c r="AC363" i="21"/>
  <c r="AC364" i="21"/>
  <c r="AC365" i="21"/>
  <c r="AC366" i="21"/>
  <c r="AC367" i="21"/>
  <c r="AC368" i="21"/>
  <c r="AC369" i="21"/>
  <c r="AC370" i="21"/>
  <c r="AC371" i="21"/>
  <c r="AC372" i="21"/>
  <c r="AC373" i="21"/>
  <c r="AC374" i="21"/>
  <c r="AC375" i="21"/>
  <c r="AC376" i="21"/>
  <c r="AC377" i="21"/>
  <c r="AC378" i="21"/>
  <c r="AC379" i="21"/>
  <c r="AC380" i="21"/>
  <c r="AC381" i="21"/>
  <c r="AC382" i="21"/>
  <c r="AC383" i="21"/>
  <c r="AC384" i="21"/>
  <c r="AC385" i="21"/>
  <c r="AC386" i="21"/>
  <c r="AC387" i="21"/>
  <c r="AC388" i="21"/>
  <c r="AC389" i="21"/>
  <c r="AC390" i="21"/>
  <c r="AC391" i="21"/>
  <c r="AC392" i="21"/>
  <c r="AC393" i="21"/>
  <c r="AC394" i="21"/>
  <c r="AC395" i="21"/>
  <c r="AC396" i="21"/>
  <c r="AC397" i="21"/>
  <c r="AC398" i="21"/>
  <c r="AC399" i="21"/>
  <c r="AC400" i="21"/>
  <c r="AC401" i="21"/>
  <c r="AC402" i="21"/>
  <c r="AC403" i="21"/>
  <c r="AC404" i="21"/>
  <c r="AC405" i="21"/>
  <c r="AC406" i="21"/>
  <c r="AC407" i="21"/>
  <c r="AC408" i="21"/>
  <c r="AC409" i="21"/>
  <c r="AC410" i="21"/>
  <c r="AC411" i="21"/>
  <c r="AC412" i="21"/>
  <c r="AC413" i="21"/>
  <c r="AC414" i="21"/>
  <c r="AC415" i="21"/>
  <c r="AC416" i="21"/>
  <c r="AC417" i="21"/>
  <c r="AC418" i="21"/>
  <c r="AC419" i="21"/>
  <c r="AC420" i="21"/>
  <c r="AC421" i="21"/>
  <c r="AC422" i="21"/>
  <c r="AC423" i="21"/>
  <c r="AC424" i="21"/>
  <c r="AC425" i="21"/>
  <c r="AC426" i="21"/>
  <c r="AC427" i="21"/>
  <c r="AC428" i="21"/>
  <c r="AC429" i="21"/>
  <c r="AC430" i="21"/>
  <c r="AC431" i="21"/>
  <c r="AC432" i="21"/>
  <c r="AC433" i="21"/>
  <c r="AC434" i="21"/>
  <c r="AC435" i="21"/>
  <c r="AC436" i="21"/>
  <c r="AC437" i="21"/>
  <c r="AC438" i="21"/>
  <c r="AC439" i="21"/>
  <c r="AC440" i="21"/>
  <c r="AC441" i="21"/>
  <c r="AC442" i="21"/>
  <c r="AC443" i="21"/>
  <c r="AC444" i="21"/>
  <c r="AC445" i="21"/>
  <c r="AC446" i="21"/>
  <c r="AC447" i="21"/>
  <c r="AC448" i="21"/>
  <c r="AC449" i="21"/>
  <c r="AC450" i="21"/>
  <c r="AC451" i="21"/>
  <c r="AC452" i="21"/>
  <c r="AC453" i="21"/>
  <c r="AC454" i="21"/>
  <c r="AC455" i="21"/>
  <c r="AC456" i="21"/>
  <c r="AC457" i="21"/>
  <c r="AC458" i="21"/>
  <c r="AC459" i="21"/>
  <c r="AC460" i="21"/>
  <c r="AC461" i="21"/>
  <c r="AC462" i="21"/>
  <c r="AC463" i="21"/>
  <c r="AC464" i="21"/>
  <c r="AC465" i="21"/>
  <c r="AC466" i="21"/>
  <c r="AC467" i="21"/>
  <c r="AC468" i="21"/>
  <c r="AC469" i="21"/>
  <c r="AC470" i="21"/>
  <c r="AC471" i="21"/>
  <c r="AC472" i="21"/>
  <c r="AC473" i="21"/>
  <c r="AC474" i="21"/>
  <c r="AC475" i="21"/>
  <c r="AC476" i="21"/>
  <c r="AC477" i="21"/>
  <c r="AC478" i="21"/>
  <c r="AC479" i="21"/>
  <c r="AC480" i="21"/>
  <c r="AC481" i="21"/>
  <c r="AC482" i="21"/>
  <c r="AC483" i="21"/>
  <c r="AC484" i="21"/>
  <c r="AC485" i="21"/>
  <c r="AC486" i="21"/>
  <c r="AC487" i="21"/>
  <c r="AC488" i="21"/>
  <c r="AC489" i="21"/>
  <c r="AC490" i="21"/>
  <c r="AC491" i="21"/>
  <c r="AC492" i="21"/>
  <c r="AC493" i="21"/>
  <c r="AC494" i="21"/>
  <c r="AC495" i="21"/>
  <c r="AC496" i="21"/>
  <c r="AC497" i="21"/>
  <c r="AC498" i="21"/>
  <c r="AC499" i="21"/>
  <c r="AC500" i="21"/>
  <c r="AC501" i="21"/>
  <c r="AC502" i="21"/>
  <c r="AC503" i="21"/>
  <c r="AC504" i="21"/>
  <c r="AC505" i="21"/>
  <c r="AC506" i="21"/>
  <c r="AC507" i="21"/>
  <c r="AC508" i="21"/>
  <c r="AC509" i="21"/>
  <c r="AC510" i="21"/>
  <c r="AC511" i="21"/>
  <c r="AC512" i="21"/>
  <c r="AC513" i="21"/>
  <c r="AC514" i="21"/>
  <c r="AC515" i="21"/>
  <c r="AC516" i="21"/>
  <c r="AC517" i="21"/>
  <c r="AC518" i="21"/>
  <c r="AC519" i="21"/>
  <c r="AC520" i="21"/>
  <c r="AC521" i="21"/>
  <c r="AC522" i="21"/>
  <c r="AC523" i="21"/>
  <c r="AC524" i="21"/>
  <c r="AC525" i="21"/>
  <c r="AC526" i="21"/>
  <c r="AC527" i="21"/>
  <c r="AC528" i="21"/>
  <c r="AC529" i="21"/>
  <c r="AC530" i="21"/>
  <c r="AC531" i="21"/>
  <c r="AC532" i="21"/>
  <c r="AC533" i="21"/>
  <c r="AC534" i="21"/>
  <c r="AC535" i="21"/>
  <c r="AC536" i="21"/>
  <c r="AC537" i="21"/>
  <c r="AC538" i="21"/>
  <c r="AC539" i="21"/>
  <c r="AC540" i="21"/>
  <c r="AC541" i="21"/>
  <c r="AC542" i="21"/>
  <c r="AC543" i="21"/>
  <c r="AC544" i="21"/>
  <c r="AC545" i="21"/>
  <c r="AC546" i="21"/>
  <c r="AC547" i="21"/>
  <c r="AC548" i="21"/>
  <c r="AC549" i="21"/>
  <c r="AC550" i="21"/>
  <c r="AC551" i="21"/>
  <c r="AC552" i="21"/>
  <c r="AC553" i="21"/>
  <c r="AC554" i="21"/>
  <c r="AC555" i="21"/>
  <c r="AC556" i="21"/>
  <c r="AC557" i="21"/>
  <c r="AC558" i="21"/>
  <c r="AC559" i="21"/>
  <c r="AC560" i="21"/>
  <c r="AC561" i="21"/>
  <c r="AC562" i="21"/>
  <c r="AC563" i="21"/>
  <c r="AC564" i="21"/>
  <c r="AC565" i="21"/>
  <c r="AC566" i="21"/>
  <c r="AC567" i="21"/>
  <c r="AC568" i="21"/>
  <c r="AC569" i="21"/>
  <c r="AC570" i="21"/>
  <c r="AC571" i="21"/>
  <c r="AC572" i="21"/>
  <c r="AC573" i="21"/>
  <c r="AC574" i="21"/>
  <c r="AC575" i="21"/>
  <c r="AC576" i="21"/>
  <c r="AC577" i="21"/>
  <c r="AC578" i="21"/>
  <c r="AC579" i="21"/>
  <c r="AC580" i="21"/>
  <c r="AC581" i="21"/>
  <c r="AC582" i="21"/>
  <c r="AC583" i="21"/>
  <c r="AC584" i="21"/>
  <c r="AC585" i="21"/>
  <c r="AC586" i="21"/>
  <c r="AC587" i="21"/>
  <c r="AC588" i="21"/>
  <c r="AC589" i="21"/>
  <c r="AC590" i="21"/>
  <c r="AC591" i="21"/>
  <c r="AC592" i="21"/>
  <c r="AC593" i="21"/>
  <c r="AC594" i="21"/>
  <c r="AC595" i="21"/>
  <c r="AC596" i="21"/>
  <c r="AC597" i="21"/>
  <c r="AC598" i="21"/>
  <c r="AC599" i="21"/>
  <c r="AC600" i="21"/>
  <c r="AC601" i="21"/>
  <c r="AC602" i="21"/>
  <c r="AC603" i="21"/>
  <c r="AC604" i="21"/>
  <c r="AC605" i="21"/>
  <c r="AC606" i="21"/>
  <c r="AC607" i="21"/>
  <c r="AC608" i="21"/>
  <c r="AC609" i="21"/>
  <c r="AC610" i="21"/>
  <c r="AC611" i="21"/>
  <c r="AC612" i="21"/>
  <c r="AC613" i="21"/>
  <c r="AC614" i="21"/>
  <c r="AC615" i="21"/>
  <c r="AC616" i="21"/>
  <c r="AC617" i="21"/>
  <c r="AC618" i="21"/>
  <c r="AC619" i="21"/>
  <c r="AC620" i="21"/>
  <c r="AC621" i="21"/>
  <c r="AC622" i="21"/>
  <c r="AC623" i="21"/>
  <c r="AC624" i="21"/>
  <c r="AC625" i="21"/>
  <c r="AC626" i="21"/>
  <c r="AC627" i="21"/>
  <c r="AC628" i="21"/>
  <c r="AC629" i="21"/>
  <c r="AC630" i="21"/>
  <c r="AC631" i="21"/>
  <c r="AC632" i="21"/>
  <c r="AC633" i="21"/>
  <c r="AC634" i="21"/>
  <c r="AC635" i="21"/>
  <c r="AC636" i="21"/>
  <c r="AC637" i="21"/>
  <c r="AC638" i="21"/>
  <c r="AC639" i="21"/>
  <c r="AC640" i="21"/>
  <c r="AC641" i="21"/>
  <c r="AC642" i="21"/>
  <c r="AC643" i="21"/>
  <c r="AC644" i="21"/>
  <c r="AC645" i="21"/>
  <c r="AC646" i="21"/>
  <c r="AC647" i="21"/>
  <c r="AC648" i="21"/>
  <c r="AC649" i="21"/>
  <c r="AC650" i="21"/>
  <c r="AC651" i="21"/>
  <c r="AC652" i="21"/>
  <c r="AC653" i="21"/>
  <c r="AC654" i="21"/>
  <c r="AC655" i="21"/>
  <c r="AC656" i="21"/>
  <c r="AC657" i="21"/>
  <c r="AC658" i="21"/>
  <c r="AC659" i="21"/>
  <c r="AC660" i="21"/>
  <c r="AC661" i="21"/>
  <c r="AC662" i="21"/>
  <c r="AC663" i="21"/>
  <c r="AC664" i="21"/>
  <c r="AC665" i="21"/>
  <c r="AC666" i="21"/>
  <c r="AC667" i="21"/>
  <c r="AC668" i="21"/>
  <c r="AC669" i="21"/>
  <c r="AC670" i="21"/>
  <c r="AC671" i="21"/>
  <c r="AC672" i="21"/>
  <c r="AC673" i="21"/>
  <c r="AC674" i="21"/>
  <c r="AC675" i="21"/>
  <c r="AC676" i="21"/>
  <c r="AC677" i="21"/>
  <c r="AC678" i="21"/>
  <c r="AC679" i="21"/>
  <c r="AC680" i="21"/>
  <c r="AC681" i="21"/>
  <c r="AC682" i="21"/>
  <c r="AC683" i="21"/>
  <c r="AC684" i="21"/>
  <c r="AC685" i="21"/>
  <c r="AC686" i="21"/>
  <c r="AC687" i="21"/>
  <c r="AC688" i="21"/>
  <c r="AC689" i="21"/>
  <c r="AC690" i="21"/>
  <c r="AC691" i="21"/>
  <c r="AC692" i="21"/>
  <c r="AC693" i="21"/>
  <c r="AC694" i="21"/>
  <c r="AC695" i="21"/>
  <c r="AC696" i="21"/>
  <c r="AC697" i="21"/>
  <c r="AC698" i="21"/>
  <c r="AC699" i="21"/>
  <c r="AC700" i="21"/>
  <c r="AC701" i="21"/>
  <c r="AC702" i="21"/>
  <c r="AC703" i="21"/>
  <c r="AC704" i="21"/>
  <c r="AC705" i="21"/>
  <c r="AC706" i="21"/>
  <c r="AC707" i="21"/>
  <c r="AC708" i="21"/>
  <c r="AC709" i="21"/>
  <c r="AC710" i="21"/>
  <c r="AC711" i="21"/>
  <c r="AC712" i="21"/>
  <c r="AC713" i="21"/>
  <c r="AC714" i="21"/>
  <c r="AC715" i="21"/>
  <c r="AC716" i="21"/>
  <c r="AC717" i="21"/>
  <c r="AC718" i="21"/>
  <c r="AC719" i="21"/>
  <c r="AC720" i="21"/>
  <c r="AC721" i="21"/>
  <c r="AC722" i="21"/>
  <c r="AC723" i="21"/>
  <c r="AC724" i="21"/>
  <c r="AC725" i="21"/>
  <c r="AC726" i="21"/>
  <c r="AC727" i="21"/>
  <c r="AC728" i="21"/>
  <c r="AC729" i="21"/>
  <c r="AC730" i="21"/>
  <c r="AC731" i="21"/>
  <c r="AC732" i="21"/>
  <c r="AC733" i="21"/>
  <c r="AC734" i="21"/>
  <c r="AC735" i="21"/>
  <c r="AC736" i="21"/>
  <c r="AC737" i="21"/>
  <c r="AC738" i="21"/>
  <c r="AC739" i="21"/>
  <c r="AC740" i="21"/>
  <c r="AC741" i="21"/>
  <c r="AC742" i="21"/>
  <c r="AC743" i="21"/>
  <c r="AC744" i="21"/>
  <c r="AC745" i="21"/>
  <c r="AC746" i="21"/>
  <c r="AC747" i="21"/>
  <c r="AC748" i="21"/>
  <c r="AC749" i="21"/>
  <c r="AC750" i="21"/>
  <c r="AC751" i="21"/>
  <c r="AC752" i="21"/>
  <c r="AC753" i="21"/>
  <c r="AC754" i="21"/>
  <c r="AC755" i="21"/>
  <c r="AC756" i="21"/>
  <c r="AC757" i="21"/>
  <c r="AC758" i="21"/>
  <c r="AC14" i="21"/>
  <c r="S16" i="12"/>
  <c r="I9" i="21" l="1"/>
  <c r="J9" i="21"/>
  <c r="K9" i="21"/>
  <c r="H9" i="21"/>
  <c r="G9" i="21"/>
  <c r="F9" i="21"/>
  <c r="T1" i="21" l="1"/>
  <c r="AE15" i="21" l="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105" i="21"/>
  <c r="AE106" i="21"/>
  <c r="AE107" i="21"/>
  <c r="AE108" i="21"/>
  <c r="AE109" i="21"/>
  <c r="AE110" i="21"/>
  <c r="AE111" i="21"/>
  <c r="AE112" i="21"/>
  <c r="AE113" i="21"/>
  <c r="AE114" i="21"/>
  <c r="AE115" i="21"/>
  <c r="AE116" i="21"/>
  <c r="AE117" i="21"/>
  <c r="AE118" i="21"/>
  <c r="AE119" i="21"/>
  <c r="AE120" i="21"/>
  <c r="AE121" i="21"/>
  <c r="AE122" i="21"/>
  <c r="AE123" i="21"/>
  <c r="AE124" i="21"/>
  <c r="AE125" i="21"/>
  <c r="AE126" i="21"/>
  <c r="AE127" i="21"/>
  <c r="AE128" i="21"/>
  <c r="AE129" i="21"/>
  <c r="AE130" i="21"/>
  <c r="AE131" i="21"/>
  <c r="AE132" i="21"/>
  <c r="AE133" i="21"/>
  <c r="AE134" i="21"/>
  <c r="AE135" i="21"/>
  <c r="AE136" i="21"/>
  <c r="AE137" i="21"/>
  <c r="AE138" i="21"/>
  <c r="AE139" i="21"/>
  <c r="AE140" i="21"/>
  <c r="AE141" i="21"/>
  <c r="AE142" i="21"/>
  <c r="AE143" i="21"/>
  <c r="AE144" i="21"/>
  <c r="AE145" i="21"/>
  <c r="AE146" i="21"/>
  <c r="AE147" i="21"/>
  <c r="AE148" i="21"/>
  <c r="AE149" i="21"/>
  <c r="AE150" i="21"/>
  <c r="AE151" i="21"/>
  <c r="AE152" i="21"/>
  <c r="AE153" i="21"/>
  <c r="AE154" i="21"/>
  <c r="AE155" i="21"/>
  <c r="AE156" i="21"/>
  <c r="AE157" i="21"/>
  <c r="AE158" i="21"/>
  <c r="AE159" i="21"/>
  <c r="AE160" i="21"/>
  <c r="AE161" i="21"/>
  <c r="AE162" i="21"/>
  <c r="AE163" i="21"/>
  <c r="AE164" i="21"/>
  <c r="AE165" i="21"/>
  <c r="AE166" i="21"/>
  <c r="AE167" i="21"/>
  <c r="AE168" i="21"/>
  <c r="AE169" i="21"/>
  <c r="AE170" i="21"/>
  <c r="AE171" i="21"/>
  <c r="AE172" i="21"/>
  <c r="AE173" i="21"/>
  <c r="AE174" i="21"/>
  <c r="AE175" i="21"/>
  <c r="AE176" i="21"/>
  <c r="AE177" i="21"/>
  <c r="AE178" i="21"/>
  <c r="AE179" i="21"/>
  <c r="AE180" i="21"/>
  <c r="AE181" i="21"/>
  <c r="AE182" i="21"/>
  <c r="AE183" i="21"/>
  <c r="AE184" i="21"/>
  <c r="AE185" i="21"/>
  <c r="AE186" i="21"/>
  <c r="AE187" i="21"/>
  <c r="AE188" i="21"/>
  <c r="AE189" i="21"/>
  <c r="AE190" i="21"/>
  <c r="AE191" i="21"/>
  <c r="AE192" i="21"/>
  <c r="AE193" i="21"/>
  <c r="AE194" i="21"/>
  <c r="AE195" i="21"/>
  <c r="AE196" i="21"/>
  <c r="AE197" i="21"/>
  <c r="AE198" i="21"/>
  <c r="AE199" i="21"/>
  <c r="AE200" i="21"/>
  <c r="AE201" i="21"/>
  <c r="AE202" i="21"/>
  <c r="AE203" i="21"/>
  <c r="AE204" i="21"/>
  <c r="AE205" i="21"/>
  <c r="AE206" i="21"/>
  <c r="AE207" i="21"/>
  <c r="AE208" i="21"/>
  <c r="AE209" i="21"/>
  <c r="AE210" i="21"/>
  <c r="AE211" i="21"/>
  <c r="AE212" i="21"/>
  <c r="AE213" i="21"/>
  <c r="AE214" i="21"/>
  <c r="AE215" i="21"/>
  <c r="AE216" i="21"/>
  <c r="AE217" i="21"/>
  <c r="AE218" i="21"/>
  <c r="AE219" i="21"/>
  <c r="AE220" i="21"/>
  <c r="AE221" i="21"/>
  <c r="AE222" i="21"/>
  <c r="AE223" i="21"/>
  <c r="AE224" i="21"/>
  <c r="AE225" i="21"/>
  <c r="AE226" i="21"/>
  <c r="AE227" i="21"/>
  <c r="AE228" i="21"/>
  <c r="AE229" i="21"/>
  <c r="AE230" i="21"/>
  <c r="AE231" i="21"/>
  <c r="AE232" i="21"/>
  <c r="AE233" i="21"/>
  <c r="AE234" i="21"/>
  <c r="AE235" i="21"/>
  <c r="AE236" i="21"/>
  <c r="AE237" i="21"/>
  <c r="AE238" i="21"/>
  <c r="AE239" i="21"/>
  <c r="AE240" i="21"/>
  <c r="AE241" i="21"/>
  <c r="AE242" i="21"/>
  <c r="AE243" i="21"/>
  <c r="AE244" i="21"/>
  <c r="AE245" i="21"/>
  <c r="AE246" i="21"/>
  <c r="AE247" i="21"/>
  <c r="AE248" i="21"/>
  <c r="AE249" i="21"/>
  <c r="AE250" i="21"/>
  <c r="AE251" i="21"/>
  <c r="AE252" i="21"/>
  <c r="AE253" i="21"/>
  <c r="AE254" i="21"/>
  <c r="AE255" i="21"/>
  <c r="AE256" i="21"/>
  <c r="AE257" i="21"/>
  <c r="AE258" i="21"/>
  <c r="AE259" i="21"/>
  <c r="AE260" i="21"/>
  <c r="AE261" i="21"/>
  <c r="AE262" i="21"/>
  <c r="AE263" i="21"/>
  <c r="AE264" i="21"/>
  <c r="AE265" i="21"/>
  <c r="AE266" i="21"/>
  <c r="AE267" i="21"/>
  <c r="AE268" i="21"/>
  <c r="AE269" i="21"/>
  <c r="AE270" i="21"/>
  <c r="AE271" i="21"/>
  <c r="AE272" i="21"/>
  <c r="AE273" i="21"/>
  <c r="AE274" i="21"/>
  <c r="AE275" i="21"/>
  <c r="AE276" i="21"/>
  <c r="AE277" i="21"/>
  <c r="AE278" i="21"/>
  <c r="AE279" i="21"/>
  <c r="AE280" i="21"/>
  <c r="AE281" i="21"/>
  <c r="AE282" i="21"/>
  <c r="AE283" i="21"/>
  <c r="AE284" i="21"/>
  <c r="AE285" i="21"/>
  <c r="AE286" i="21"/>
  <c r="AE287" i="21"/>
  <c r="AE288" i="21"/>
  <c r="AE289" i="21"/>
  <c r="AE290" i="21"/>
  <c r="AE291" i="21"/>
  <c r="AE292" i="21"/>
  <c r="AE293" i="21"/>
  <c r="AE294" i="21"/>
  <c r="AE295" i="21"/>
  <c r="AE296" i="21"/>
  <c r="AE297" i="21"/>
  <c r="AE298" i="21"/>
  <c r="AE299" i="21"/>
  <c r="AE300" i="21"/>
  <c r="AE301" i="21"/>
  <c r="AE302" i="21"/>
  <c r="AE303" i="21"/>
  <c r="AE304" i="21"/>
  <c r="AE305" i="21"/>
  <c r="AE306" i="21"/>
  <c r="AE307" i="21"/>
  <c r="AE308" i="21"/>
  <c r="AE309" i="21"/>
  <c r="AE310" i="21"/>
  <c r="AE311" i="21"/>
  <c r="AE312" i="21"/>
  <c r="AE313" i="21"/>
  <c r="AE314" i="21"/>
  <c r="AE315" i="21"/>
  <c r="AE316" i="21"/>
  <c r="AE317" i="21"/>
  <c r="AE318" i="21"/>
  <c r="AE319" i="21"/>
  <c r="AE320" i="21"/>
  <c r="AE321" i="21"/>
  <c r="AE322" i="21"/>
  <c r="AE323" i="21"/>
  <c r="AE324" i="21"/>
  <c r="AE325" i="21"/>
  <c r="AE326" i="21"/>
  <c r="AE327" i="21"/>
  <c r="AE328" i="21"/>
  <c r="AE329" i="21"/>
  <c r="AE330" i="21"/>
  <c r="AE331" i="21"/>
  <c r="AE332" i="21"/>
  <c r="AE333" i="21"/>
  <c r="AE334" i="21"/>
  <c r="AE335" i="21"/>
  <c r="AE336" i="21"/>
  <c r="AE337" i="21"/>
  <c r="AE338" i="21"/>
  <c r="AE339" i="21"/>
  <c r="AE340" i="21"/>
  <c r="AE341" i="21"/>
  <c r="AE342" i="21"/>
  <c r="AE343" i="21"/>
  <c r="AE344" i="21"/>
  <c r="AE345" i="21"/>
  <c r="AE346" i="21"/>
  <c r="AE347" i="21"/>
  <c r="AE348" i="21"/>
  <c r="AE349" i="21"/>
  <c r="AE350" i="21"/>
  <c r="AE351" i="21"/>
  <c r="AE352" i="21"/>
  <c r="AE353" i="21"/>
  <c r="AE354" i="21"/>
  <c r="AE355" i="21"/>
  <c r="AE356" i="21"/>
  <c r="AE357" i="21"/>
  <c r="AE358" i="21"/>
  <c r="AE359" i="21"/>
  <c r="AE360" i="21"/>
  <c r="AE361" i="21"/>
  <c r="AE362" i="21"/>
  <c r="AE363" i="21"/>
  <c r="AE364" i="21"/>
  <c r="AE365" i="21"/>
  <c r="AE366" i="21"/>
  <c r="AE367" i="21"/>
  <c r="AE368" i="21"/>
  <c r="AE369" i="21"/>
  <c r="AE370" i="21"/>
  <c r="AE371" i="21"/>
  <c r="AE372" i="21"/>
  <c r="AE373" i="21"/>
  <c r="AE374" i="21"/>
  <c r="AE375" i="21"/>
  <c r="AE376" i="21"/>
  <c r="AE377" i="21"/>
  <c r="AE378" i="21"/>
  <c r="AE379" i="21"/>
  <c r="AE380" i="21"/>
  <c r="AE381" i="21"/>
  <c r="AE382" i="21"/>
  <c r="AE383" i="21"/>
  <c r="AE384" i="21"/>
  <c r="AE385" i="21"/>
  <c r="AE386" i="21"/>
  <c r="AE387" i="21"/>
  <c r="AE388" i="21"/>
  <c r="AE389" i="21"/>
  <c r="AE390" i="21"/>
  <c r="AE391" i="21"/>
  <c r="AE392" i="21"/>
  <c r="AE393" i="21"/>
  <c r="AE394" i="21"/>
  <c r="AE395" i="21"/>
  <c r="AE396" i="21"/>
  <c r="AE397" i="21"/>
  <c r="AE398" i="21"/>
  <c r="AE399" i="21"/>
  <c r="AE400" i="21"/>
  <c r="AE401" i="21"/>
  <c r="AE402" i="21"/>
  <c r="AE403" i="21"/>
  <c r="AE404" i="21"/>
  <c r="AE405" i="21"/>
  <c r="AE406" i="21"/>
  <c r="AE407" i="21"/>
  <c r="AE408" i="21"/>
  <c r="AE409" i="21"/>
  <c r="AE410" i="21"/>
  <c r="AE411" i="21"/>
  <c r="AE412" i="21"/>
  <c r="AE413" i="21"/>
  <c r="AE414" i="21"/>
  <c r="AE415" i="21"/>
  <c r="AE416" i="21"/>
  <c r="AE417" i="21"/>
  <c r="AE418" i="21"/>
  <c r="AE419" i="21"/>
  <c r="AE420" i="21"/>
  <c r="AE421" i="21"/>
  <c r="AE422" i="21"/>
  <c r="AE423" i="21"/>
  <c r="AE424" i="21"/>
  <c r="AE425" i="21"/>
  <c r="AE426" i="21"/>
  <c r="AE427" i="21"/>
  <c r="AE428" i="21"/>
  <c r="AE429" i="21"/>
  <c r="AE430" i="21"/>
  <c r="AE431" i="21"/>
  <c r="AE432" i="21"/>
  <c r="AE433" i="21"/>
  <c r="AE434" i="21"/>
  <c r="AE435" i="21"/>
  <c r="AE436" i="21"/>
  <c r="AE437" i="21"/>
  <c r="AE438" i="21"/>
  <c r="AE439" i="21"/>
  <c r="AE440" i="21"/>
  <c r="AE441" i="21"/>
  <c r="AE442" i="21"/>
  <c r="AE443" i="21"/>
  <c r="AE444" i="21"/>
  <c r="AE445" i="21"/>
  <c r="AE446" i="21"/>
  <c r="AE447" i="21"/>
  <c r="AE448" i="21"/>
  <c r="AE449" i="21"/>
  <c r="AE450" i="21"/>
  <c r="AE451" i="21"/>
  <c r="AE452" i="21"/>
  <c r="AE453" i="21"/>
  <c r="AE454" i="21"/>
  <c r="AE455" i="21"/>
  <c r="AE456" i="21"/>
  <c r="AE457" i="21"/>
  <c r="AE458" i="21"/>
  <c r="AE459" i="21"/>
  <c r="AE460" i="21"/>
  <c r="AE461" i="21"/>
  <c r="AE462" i="21"/>
  <c r="AE463" i="21"/>
  <c r="AE464" i="21"/>
  <c r="AE465" i="21"/>
  <c r="AE466" i="21"/>
  <c r="AE467" i="21"/>
  <c r="AE468" i="21"/>
  <c r="AE469" i="21"/>
  <c r="AE470" i="21"/>
  <c r="AE471" i="21"/>
  <c r="AE472" i="21"/>
  <c r="AE473" i="21"/>
  <c r="AE474" i="21"/>
  <c r="AE475" i="21"/>
  <c r="AE476" i="21"/>
  <c r="AE477" i="21"/>
  <c r="AE478" i="21"/>
  <c r="AE479" i="21"/>
  <c r="AE480" i="21"/>
  <c r="AE481" i="21"/>
  <c r="AE482" i="21"/>
  <c r="AE483" i="21"/>
  <c r="AE484" i="21"/>
  <c r="AE485" i="21"/>
  <c r="AE486" i="21"/>
  <c r="AE487" i="21"/>
  <c r="AE488" i="21"/>
  <c r="AE489" i="21"/>
  <c r="AE490" i="21"/>
  <c r="AE491" i="21"/>
  <c r="AE492" i="21"/>
  <c r="AE493" i="21"/>
  <c r="AE494" i="21"/>
  <c r="AE495" i="21"/>
  <c r="AE496" i="21"/>
  <c r="AE497" i="21"/>
  <c r="AE498" i="21"/>
  <c r="AE499" i="21"/>
  <c r="AE500" i="21"/>
  <c r="AE501" i="21"/>
  <c r="AE502" i="21"/>
  <c r="AE503" i="21"/>
  <c r="AE504" i="21"/>
  <c r="AE505" i="21"/>
  <c r="AE506" i="21"/>
  <c r="AE507" i="21"/>
  <c r="AE508" i="21"/>
  <c r="AE509" i="21"/>
  <c r="AE510" i="21"/>
  <c r="AE511" i="21"/>
  <c r="AE512" i="21"/>
  <c r="AE513" i="21"/>
  <c r="AE514" i="21"/>
  <c r="AE515" i="21"/>
  <c r="AE516" i="21"/>
  <c r="AE517" i="21"/>
  <c r="AE518" i="21"/>
  <c r="AE519" i="21"/>
  <c r="AE520" i="21"/>
  <c r="AE521" i="21"/>
  <c r="AE522" i="21"/>
  <c r="AE523" i="21"/>
  <c r="AE524" i="21"/>
  <c r="AE525" i="21"/>
  <c r="AE526" i="21"/>
  <c r="AE527" i="21"/>
  <c r="AE528" i="21"/>
  <c r="AE529" i="21"/>
  <c r="AE530" i="21"/>
  <c r="AE531" i="21"/>
  <c r="AE532" i="21"/>
  <c r="AE533" i="21"/>
  <c r="AE534" i="21"/>
  <c r="AE535" i="21"/>
  <c r="AE536" i="21"/>
  <c r="AE537" i="21"/>
  <c r="AE538" i="21"/>
  <c r="AE539" i="21"/>
  <c r="AE540" i="21"/>
  <c r="AE541" i="21"/>
  <c r="AE542" i="21"/>
  <c r="AE543" i="21"/>
  <c r="AE544" i="21"/>
  <c r="AE545" i="21"/>
  <c r="AE546" i="21"/>
  <c r="AE547" i="21"/>
  <c r="AE548" i="21"/>
  <c r="AE549" i="21"/>
  <c r="AE550" i="21"/>
  <c r="AE551" i="21"/>
  <c r="AE552" i="21"/>
  <c r="AE553" i="21"/>
  <c r="AE554" i="21"/>
  <c r="AE555" i="21"/>
  <c r="AE556" i="21"/>
  <c r="AE557" i="21"/>
  <c r="AE558" i="21"/>
  <c r="AE559" i="21"/>
  <c r="AE560" i="21"/>
  <c r="AE561" i="21"/>
  <c r="AE562" i="21"/>
  <c r="AE563" i="21"/>
  <c r="AE564" i="21"/>
  <c r="AE565" i="21"/>
  <c r="AE566" i="21"/>
  <c r="AE567" i="21"/>
  <c r="AE568" i="21"/>
  <c r="AE569" i="21"/>
  <c r="AE570" i="21"/>
  <c r="AE571" i="21"/>
  <c r="AE572" i="21"/>
  <c r="AE573" i="21"/>
  <c r="AE574" i="21"/>
  <c r="AE575" i="21"/>
  <c r="AE576" i="21"/>
  <c r="AE577" i="21"/>
  <c r="AE578" i="21"/>
  <c r="AE579" i="21"/>
  <c r="AE580" i="21"/>
  <c r="AE581" i="21"/>
  <c r="AE582" i="21"/>
  <c r="AE583" i="21"/>
  <c r="AE584" i="21"/>
  <c r="AE585" i="21"/>
  <c r="AE586" i="21"/>
  <c r="AE587" i="21"/>
  <c r="AE588" i="21"/>
  <c r="AE589" i="21"/>
  <c r="AE590" i="21"/>
  <c r="AE591" i="21"/>
  <c r="AE592" i="21"/>
  <c r="AE593" i="21"/>
  <c r="AE594" i="21"/>
  <c r="AE595" i="21"/>
  <c r="AE596" i="21"/>
  <c r="AE597" i="21"/>
  <c r="AE598" i="21"/>
  <c r="AE599" i="21"/>
  <c r="AE600" i="21"/>
  <c r="AE601" i="21"/>
  <c r="AE602" i="21"/>
  <c r="AE603" i="21"/>
  <c r="AE604" i="21"/>
  <c r="AE605" i="21"/>
  <c r="AE606" i="21"/>
  <c r="AE607" i="21"/>
  <c r="AE608" i="21"/>
  <c r="AE609" i="21"/>
  <c r="AE610" i="21"/>
  <c r="AE611" i="21"/>
  <c r="AE612" i="21"/>
  <c r="AE613" i="21"/>
  <c r="AE614" i="21"/>
  <c r="AE615" i="21"/>
  <c r="AE616" i="21"/>
  <c r="AE617" i="21"/>
  <c r="AE618" i="21"/>
  <c r="AE619" i="21"/>
  <c r="AE620" i="21"/>
  <c r="AE621" i="21"/>
  <c r="AE622" i="21"/>
  <c r="AE623" i="21"/>
  <c r="AE624" i="21"/>
  <c r="AE625" i="21"/>
  <c r="AE626" i="21"/>
  <c r="AE627" i="21"/>
  <c r="AE628" i="21"/>
  <c r="AE629" i="21"/>
  <c r="AE630" i="21"/>
  <c r="AE631" i="21"/>
  <c r="AE632" i="21"/>
  <c r="AE633" i="21"/>
  <c r="AE634" i="21"/>
  <c r="AE635" i="21"/>
  <c r="AE636" i="21"/>
  <c r="AE637" i="21"/>
  <c r="AE638" i="21"/>
  <c r="AE639" i="21"/>
  <c r="AE640" i="21"/>
  <c r="AE641" i="21"/>
  <c r="AE642" i="21"/>
  <c r="AE643" i="21"/>
  <c r="AE644" i="21"/>
  <c r="AE645" i="21"/>
  <c r="AE646" i="21"/>
  <c r="AE647" i="21"/>
  <c r="AE648" i="21"/>
  <c r="AE649" i="21"/>
  <c r="AE650" i="21"/>
  <c r="AE651" i="21"/>
  <c r="AE652" i="21"/>
  <c r="AE653" i="21"/>
  <c r="AE654" i="21"/>
  <c r="AE655" i="21"/>
  <c r="AE656" i="21"/>
  <c r="AE657" i="21"/>
  <c r="AE658" i="21"/>
  <c r="AE659" i="21"/>
  <c r="AE660" i="21"/>
  <c r="AE661" i="21"/>
  <c r="AE662" i="21"/>
  <c r="AE663" i="21"/>
  <c r="AE664" i="21"/>
  <c r="AE665" i="21"/>
  <c r="AE666" i="21"/>
  <c r="AE667" i="21"/>
  <c r="AE668" i="21"/>
  <c r="AE669" i="21"/>
  <c r="AE670" i="21"/>
  <c r="AE671" i="21"/>
  <c r="AE672" i="21"/>
  <c r="AE673" i="21"/>
  <c r="AE674" i="21"/>
  <c r="AE675" i="21"/>
  <c r="AE676" i="21"/>
  <c r="AE677" i="21"/>
  <c r="AE678" i="21"/>
  <c r="AE679" i="21"/>
  <c r="AE680" i="21"/>
  <c r="AE681" i="21"/>
  <c r="AE682" i="21"/>
  <c r="AE683" i="21"/>
  <c r="AE684" i="21"/>
  <c r="AE685" i="21"/>
  <c r="AE686" i="21"/>
  <c r="AE687" i="21"/>
  <c r="AE688" i="21"/>
  <c r="AE689" i="21"/>
  <c r="AE690" i="21"/>
  <c r="AE691" i="21"/>
  <c r="AE692" i="21"/>
  <c r="AE693" i="21"/>
  <c r="AE694" i="21"/>
  <c r="AE695" i="21"/>
  <c r="AE696" i="21"/>
  <c r="AE697" i="21"/>
  <c r="AE698" i="21"/>
  <c r="AE699" i="21"/>
  <c r="AE700" i="21"/>
  <c r="AE701" i="21"/>
  <c r="AE702" i="21"/>
  <c r="AE703" i="21"/>
  <c r="AE704" i="21"/>
  <c r="AE705" i="21"/>
  <c r="AE706" i="21"/>
  <c r="AE707" i="21"/>
  <c r="AE708" i="21"/>
  <c r="AE709" i="21"/>
  <c r="AE710" i="21"/>
  <c r="AE711" i="21"/>
  <c r="AE712" i="21"/>
  <c r="AE713" i="21"/>
  <c r="AE714" i="21"/>
  <c r="AE715" i="21"/>
  <c r="AE716" i="21"/>
  <c r="AE717" i="21"/>
  <c r="AE718" i="21"/>
  <c r="AE719" i="21"/>
  <c r="AE720" i="21"/>
  <c r="AE721" i="21"/>
  <c r="AE722" i="21"/>
  <c r="AE723" i="21"/>
  <c r="AE724" i="21"/>
  <c r="AE725" i="21"/>
  <c r="AE726" i="21"/>
  <c r="AE727" i="21"/>
  <c r="AE728" i="21"/>
  <c r="AE729" i="21"/>
  <c r="AE730" i="21"/>
  <c r="AE731" i="21"/>
  <c r="AE732" i="21"/>
  <c r="AE733" i="21"/>
  <c r="AE734" i="21"/>
  <c r="AE735" i="21"/>
  <c r="AE736" i="21"/>
  <c r="AE737" i="21"/>
  <c r="AE738" i="21"/>
  <c r="AE739" i="21"/>
  <c r="AE740" i="21"/>
  <c r="AE741" i="21"/>
  <c r="AE742" i="21"/>
  <c r="AE743" i="21"/>
  <c r="AE744" i="21"/>
  <c r="AE745" i="21"/>
  <c r="AE746" i="21"/>
  <c r="AE747" i="21"/>
  <c r="AE748" i="21"/>
  <c r="AE749" i="21"/>
  <c r="AE750" i="21"/>
  <c r="AE751" i="21"/>
  <c r="AE752" i="21"/>
  <c r="AE753" i="21"/>
  <c r="AE754" i="21"/>
  <c r="AE755" i="21"/>
  <c r="AE756" i="21"/>
  <c r="AE757" i="21"/>
  <c r="AE758" i="21"/>
  <c r="AE14" i="21"/>
  <c r="U21" i="12" l="1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213" i="12"/>
  <c r="U214" i="12"/>
  <c r="U215" i="12"/>
  <c r="U216" i="12"/>
  <c r="U217" i="12"/>
  <c r="U218" i="12"/>
  <c r="U219" i="12"/>
  <c r="U220" i="12"/>
  <c r="U221" i="12"/>
  <c r="U222" i="12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183" i="21"/>
  <c r="Q184" i="21"/>
  <c r="Q185" i="21"/>
  <c r="Q186" i="21"/>
  <c r="Q187" i="21"/>
  <c r="Q188" i="21"/>
  <c r="Q189" i="21"/>
  <c r="Q190" i="21"/>
  <c r="Q191" i="21"/>
  <c r="Q192" i="21"/>
  <c r="Q193" i="21"/>
  <c r="Q194" i="21"/>
  <c r="Q195" i="21"/>
  <c r="Q196" i="21"/>
  <c r="Q197" i="21"/>
  <c r="Q198" i="21"/>
  <c r="Q199" i="21"/>
  <c r="Q200" i="21"/>
  <c r="Q201" i="21"/>
  <c r="Q202" i="21"/>
  <c r="Q203" i="21"/>
  <c r="Q204" i="21"/>
  <c r="Q205" i="21"/>
  <c r="Q206" i="21"/>
  <c r="Q207" i="21"/>
  <c r="Q208" i="21"/>
  <c r="Q209" i="21"/>
  <c r="Q210" i="21"/>
  <c r="Q211" i="21"/>
  <c r="Q212" i="21"/>
  <c r="Q213" i="21"/>
  <c r="Q214" i="21"/>
  <c r="Q215" i="21"/>
  <c r="Q216" i="21"/>
  <c r="Q217" i="21"/>
  <c r="Q218" i="21"/>
  <c r="Q219" i="21"/>
  <c r="Q220" i="21"/>
  <c r="Q221" i="21"/>
  <c r="Q222" i="21"/>
  <c r="Q223" i="21"/>
  <c r="Q224" i="21"/>
  <c r="Q225" i="21"/>
  <c r="Q226" i="21"/>
  <c r="Q227" i="21"/>
  <c r="Q228" i="21"/>
  <c r="Q229" i="21"/>
  <c r="Q230" i="21"/>
  <c r="Q231" i="21"/>
  <c r="Q232" i="21"/>
  <c r="Q233" i="21"/>
  <c r="Q234" i="21"/>
  <c r="Q235" i="21"/>
  <c r="Q236" i="21"/>
  <c r="Q237" i="21"/>
  <c r="Q238" i="21"/>
  <c r="Q239" i="21"/>
  <c r="Q240" i="21"/>
  <c r="Q241" i="21"/>
  <c r="Q242" i="21"/>
  <c r="Q243" i="21"/>
  <c r="Q244" i="21"/>
  <c r="Q245" i="21"/>
  <c r="Q246" i="21"/>
  <c r="Q247" i="21"/>
  <c r="Q248" i="21"/>
  <c r="Q249" i="21"/>
  <c r="Q250" i="21"/>
  <c r="Q251" i="21"/>
  <c r="Q252" i="21"/>
  <c r="Q253" i="21"/>
  <c r="Q254" i="21"/>
  <c r="Q255" i="21"/>
  <c r="Q256" i="21"/>
  <c r="Q257" i="21"/>
  <c r="Q258" i="21"/>
  <c r="Q259" i="21"/>
  <c r="Q260" i="21"/>
  <c r="Q261" i="21"/>
  <c r="Q262" i="21"/>
  <c r="Q263" i="21"/>
  <c r="Q264" i="21"/>
  <c r="Q265" i="21"/>
  <c r="Q266" i="21"/>
  <c r="Q267" i="21"/>
  <c r="Q268" i="21"/>
  <c r="Q269" i="21"/>
  <c r="Q270" i="21"/>
  <c r="Q271" i="21"/>
  <c r="Q272" i="21"/>
  <c r="Q273" i="21"/>
  <c r="Q274" i="21"/>
  <c r="Q275" i="21"/>
  <c r="Q276" i="21"/>
  <c r="Q277" i="21"/>
  <c r="Q278" i="21"/>
  <c r="Q279" i="21"/>
  <c r="Q280" i="21"/>
  <c r="Q281" i="21"/>
  <c r="Q282" i="21"/>
  <c r="Q283" i="21"/>
  <c r="Q284" i="21"/>
  <c r="Q285" i="21"/>
  <c r="Q286" i="21"/>
  <c r="Q287" i="21"/>
  <c r="Q288" i="21"/>
  <c r="Q289" i="21"/>
  <c r="Q290" i="21"/>
  <c r="Q291" i="21"/>
  <c r="Q292" i="21"/>
  <c r="Q293" i="21"/>
  <c r="Q294" i="21"/>
  <c r="Q295" i="21"/>
  <c r="Q296" i="21"/>
  <c r="Q297" i="21"/>
  <c r="Q298" i="21"/>
  <c r="Q299" i="21"/>
  <c r="Q300" i="21"/>
  <c r="Q301" i="21"/>
  <c r="Q302" i="21"/>
  <c r="Q303" i="21"/>
  <c r="Q304" i="21"/>
  <c r="Q305" i="21"/>
  <c r="Q306" i="21"/>
  <c r="Q307" i="21"/>
  <c r="Q308" i="21"/>
  <c r="Q309" i="21"/>
  <c r="Q310" i="21"/>
  <c r="Q311" i="21"/>
  <c r="Q312" i="21"/>
  <c r="Q313" i="21"/>
  <c r="Q314" i="21"/>
  <c r="Q315" i="21"/>
  <c r="Q316" i="21"/>
  <c r="Q317" i="21"/>
  <c r="Q318" i="21"/>
  <c r="Q319" i="21"/>
  <c r="Q320" i="21"/>
  <c r="Q321" i="21"/>
  <c r="Q322" i="21"/>
  <c r="Q323" i="21"/>
  <c r="Q324" i="21"/>
  <c r="Q325" i="21"/>
  <c r="Q326" i="21"/>
  <c r="Q327" i="21"/>
  <c r="Q328" i="21"/>
  <c r="Q329" i="21"/>
  <c r="Q330" i="21"/>
  <c r="Q331" i="21"/>
  <c r="Q332" i="21"/>
  <c r="Q333" i="21"/>
  <c r="Q334" i="21"/>
  <c r="Q335" i="21"/>
  <c r="Q336" i="21"/>
  <c r="Q337" i="21"/>
  <c r="Q338" i="21"/>
  <c r="Q339" i="21"/>
  <c r="Q340" i="21"/>
  <c r="Q341" i="21"/>
  <c r="Q342" i="21"/>
  <c r="Q343" i="21"/>
  <c r="Q344" i="21"/>
  <c r="Q345" i="21"/>
  <c r="Q346" i="21"/>
  <c r="Q347" i="21"/>
  <c r="Q348" i="21"/>
  <c r="Q349" i="21"/>
  <c r="Q350" i="21"/>
  <c r="Q351" i="21"/>
  <c r="Q352" i="21"/>
  <c r="Q353" i="21"/>
  <c r="Q354" i="21"/>
  <c r="Q355" i="21"/>
  <c r="Q356" i="21"/>
  <c r="Q357" i="21"/>
  <c r="Q358" i="21"/>
  <c r="Q359" i="21"/>
  <c r="Q360" i="21"/>
  <c r="Q361" i="21"/>
  <c r="Q362" i="21"/>
  <c r="Q363" i="21"/>
  <c r="Q364" i="21"/>
  <c r="Q365" i="21"/>
  <c r="Q366" i="21"/>
  <c r="Q367" i="21"/>
  <c r="Q368" i="21"/>
  <c r="Q369" i="21"/>
  <c r="Q370" i="21"/>
  <c r="Q371" i="21"/>
  <c r="Q372" i="21"/>
  <c r="Q373" i="21"/>
  <c r="Q374" i="21"/>
  <c r="Q375" i="21"/>
  <c r="Q376" i="21"/>
  <c r="Q377" i="21"/>
  <c r="Q378" i="21"/>
  <c r="Q379" i="21"/>
  <c r="Q380" i="21"/>
  <c r="Q381" i="21"/>
  <c r="Q382" i="21"/>
  <c r="Q383" i="21"/>
  <c r="Q384" i="21"/>
  <c r="Q385" i="21"/>
  <c r="Q386" i="21"/>
  <c r="Q387" i="21"/>
  <c r="Q388" i="21"/>
  <c r="Q389" i="21"/>
  <c r="Q390" i="21"/>
  <c r="Q391" i="21"/>
  <c r="Q392" i="21"/>
  <c r="Q393" i="21"/>
  <c r="Q394" i="21"/>
  <c r="Q395" i="21"/>
  <c r="Q396" i="21"/>
  <c r="Q397" i="21"/>
  <c r="Q398" i="21"/>
  <c r="Q399" i="21"/>
  <c r="Q400" i="21"/>
  <c r="Q401" i="21"/>
  <c r="Q402" i="21"/>
  <c r="Q403" i="21"/>
  <c r="Q404" i="21"/>
  <c r="Q405" i="21"/>
  <c r="Q406" i="21"/>
  <c r="Q407" i="21"/>
  <c r="Q408" i="21"/>
  <c r="Q409" i="21"/>
  <c r="Q410" i="21"/>
  <c r="Q411" i="21"/>
  <c r="Q412" i="21"/>
  <c r="Q413" i="21"/>
  <c r="Q414" i="21"/>
  <c r="Q415" i="21"/>
  <c r="Q416" i="21"/>
  <c r="Q417" i="21"/>
  <c r="Q418" i="21"/>
  <c r="Q419" i="21"/>
  <c r="Q420" i="21"/>
  <c r="Q421" i="21"/>
  <c r="Q422" i="21"/>
  <c r="Q423" i="21"/>
  <c r="Q424" i="21"/>
  <c r="Q425" i="21"/>
  <c r="Q426" i="21"/>
  <c r="Q427" i="21"/>
  <c r="Q428" i="21"/>
  <c r="Q429" i="21"/>
  <c r="Q430" i="21"/>
  <c r="Q431" i="21"/>
  <c r="Q432" i="21"/>
  <c r="Q433" i="21"/>
  <c r="Q434" i="21"/>
  <c r="Q435" i="21"/>
  <c r="Q436" i="21"/>
  <c r="Q437" i="21"/>
  <c r="Q438" i="21"/>
  <c r="Q439" i="21"/>
  <c r="Q440" i="21"/>
  <c r="Q441" i="21"/>
  <c r="Q442" i="21"/>
  <c r="Q443" i="21"/>
  <c r="Q444" i="21"/>
  <c r="Q445" i="21"/>
  <c r="Q446" i="21"/>
  <c r="Q447" i="21"/>
  <c r="Q448" i="21"/>
  <c r="Q449" i="21"/>
  <c r="Q450" i="21"/>
  <c r="Q451" i="21"/>
  <c r="Q452" i="21"/>
  <c r="Q453" i="21"/>
  <c r="Q454" i="21"/>
  <c r="Q455" i="21"/>
  <c r="Q456" i="21"/>
  <c r="Q457" i="21"/>
  <c r="Q458" i="21"/>
  <c r="Q459" i="21"/>
  <c r="Q460" i="21"/>
  <c r="Q461" i="21"/>
  <c r="Q462" i="21"/>
  <c r="Q463" i="21"/>
  <c r="Q464" i="21"/>
  <c r="Q465" i="21"/>
  <c r="Q466" i="21"/>
  <c r="Q467" i="21"/>
  <c r="Q468" i="21"/>
  <c r="Q469" i="21"/>
  <c r="Q470" i="21"/>
  <c r="Q471" i="21"/>
  <c r="Q472" i="21"/>
  <c r="Q473" i="21"/>
  <c r="Q474" i="21"/>
  <c r="Q475" i="21"/>
  <c r="Q476" i="21"/>
  <c r="Q477" i="21"/>
  <c r="Q478" i="21"/>
  <c r="Q479" i="21"/>
  <c r="Q480" i="21"/>
  <c r="Q481" i="21"/>
  <c r="Q482" i="21"/>
  <c r="Q483" i="21"/>
  <c r="Q484" i="21"/>
  <c r="Q485" i="21"/>
  <c r="Q486" i="21"/>
  <c r="Q487" i="21"/>
  <c r="Q488" i="21"/>
  <c r="Q489" i="21"/>
  <c r="Q490" i="21"/>
  <c r="Q491" i="21"/>
  <c r="Q492" i="21"/>
  <c r="Q493" i="21"/>
  <c r="Q494" i="21"/>
  <c r="Q495" i="21"/>
  <c r="Q496" i="21"/>
  <c r="Q497" i="21"/>
  <c r="Q498" i="21"/>
  <c r="Q499" i="21"/>
  <c r="Q500" i="21"/>
  <c r="Q501" i="21"/>
  <c r="Q502" i="21"/>
  <c r="Q503" i="21"/>
  <c r="Q504" i="21"/>
  <c r="Q505" i="21"/>
  <c r="Q506" i="21"/>
  <c r="Q507" i="21"/>
  <c r="Q508" i="21"/>
  <c r="Q509" i="21"/>
  <c r="Q510" i="21"/>
  <c r="Q511" i="21"/>
  <c r="Q512" i="21"/>
  <c r="Q513" i="21"/>
  <c r="Q514" i="21"/>
  <c r="Q515" i="21"/>
  <c r="Q516" i="21"/>
  <c r="Q517" i="21"/>
  <c r="Q518" i="21"/>
  <c r="Q519" i="21"/>
  <c r="Q520" i="21"/>
  <c r="Q521" i="21"/>
  <c r="Q522" i="21"/>
  <c r="Q523" i="21"/>
  <c r="Q524" i="21"/>
  <c r="Q525" i="21"/>
  <c r="Q526" i="21"/>
  <c r="Q527" i="21"/>
  <c r="Q528" i="21"/>
  <c r="Q529" i="21"/>
  <c r="Q530" i="21"/>
  <c r="Q531" i="21"/>
  <c r="Q532" i="21"/>
  <c r="Q533" i="21"/>
  <c r="Q534" i="21"/>
  <c r="Q535" i="21"/>
  <c r="Q536" i="21"/>
  <c r="Q537" i="21"/>
  <c r="Q538" i="21"/>
  <c r="Q539" i="21"/>
  <c r="Q540" i="21"/>
  <c r="Q541" i="21"/>
  <c r="Q542" i="21"/>
  <c r="Q543" i="21"/>
  <c r="Q544" i="21"/>
  <c r="Q545" i="21"/>
  <c r="Q546" i="21"/>
  <c r="Q547" i="21"/>
  <c r="Q548" i="21"/>
  <c r="Q549" i="21"/>
  <c r="Q550" i="21"/>
  <c r="Q551" i="21"/>
  <c r="Q552" i="21"/>
  <c r="Q553" i="21"/>
  <c r="Q554" i="21"/>
  <c r="Q555" i="21"/>
  <c r="Q556" i="21"/>
  <c r="Q557" i="21"/>
  <c r="Q558" i="21"/>
  <c r="Q559" i="21"/>
  <c r="Q560" i="21"/>
  <c r="Q561" i="21"/>
  <c r="Q562" i="21"/>
  <c r="Q563" i="21"/>
  <c r="Q564" i="21"/>
  <c r="Q565" i="21"/>
  <c r="Q566" i="21"/>
  <c r="Q567" i="21"/>
  <c r="Q568" i="21"/>
  <c r="Q569" i="21"/>
  <c r="Q570" i="21"/>
  <c r="Q571" i="21"/>
  <c r="Q572" i="21"/>
  <c r="Q573" i="21"/>
  <c r="Q574" i="21"/>
  <c r="Q575" i="21"/>
  <c r="Q576" i="21"/>
  <c r="Q577" i="21"/>
  <c r="Q578" i="21"/>
  <c r="Q579" i="21"/>
  <c r="Q580" i="21"/>
  <c r="Q581" i="21"/>
  <c r="Q582" i="21"/>
  <c r="Q583" i="21"/>
  <c r="Q584" i="21"/>
  <c r="Q585" i="21"/>
  <c r="Q586" i="21"/>
  <c r="Q587" i="21"/>
  <c r="Q588" i="21"/>
  <c r="Q589" i="21"/>
  <c r="Q590" i="21"/>
  <c r="Q591" i="21"/>
  <c r="Q592" i="21"/>
  <c r="Q593" i="21"/>
  <c r="Q594" i="21"/>
  <c r="Q595" i="21"/>
  <c r="Q596" i="21"/>
  <c r="Q597" i="21"/>
  <c r="Q598" i="21"/>
  <c r="Q599" i="21"/>
  <c r="Q600" i="21"/>
  <c r="Q601" i="21"/>
  <c r="Q602" i="21"/>
  <c r="Q603" i="21"/>
  <c r="Q604" i="21"/>
  <c r="Q605" i="21"/>
  <c r="Q606" i="21"/>
  <c r="Q607" i="21"/>
  <c r="Q608" i="21"/>
  <c r="Q609" i="21"/>
  <c r="Q610" i="21"/>
  <c r="Q611" i="21"/>
  <c r="Q612" i="21"/>
  <c r="Q613" i="21"/>
  <c r="Q614" i="21"/>
  <c r="Q615" i="21"/>
  <c r="Q616" i="21"/>
  <c r="Q617" i="21"/>
  <c r="Q618" i="21"/>
  <c r="Q619" i="21"/>
  <c r="Q620" i="21"/>
  <c r="Q621" i="21"/>
  <c r="Q622" i="21"/>
  <c r="Q623" i="21"/>
  <c r="Q624" i="21"/>
  <c r="Q625" i="21"/>
  <c r="Q626" i="21"/>
  <c r="Q627" i="21"/>
  <c r="Q628" i="21"/>
  <c r="Q629" i="21"/>
  <c r="Q630" i="21"/>
  <c r="Q631" i="21"/>
  <c r="Q632" i="21"/>
  <c r="Q633" i="21"/>
  <c r="Q634" i="21"/>
  <c r="Q635" i="21"/>
  <c r="Q636" i="21"/>
  <c r="Q637" i="21"/>
  <c r="Q638" i="21"/>
  <c r="Q639" i="21"/>
  <c r="Q640" i="21"/>
  <c r="Q641" i="21"/>
  <c r="Q642" i="21"/>
  <c r="Q643" i="21"/>
  <c r="Q644" i="21"/>
  <c r="Q645" i="21"/>
  <c r="Q646" i="21"/>
  <c r="Q647" i="21"/>
  <c r="Q648" i="21"/>
  <c r="Q649" i="21"/>
  <c r="Q650" i="21"/>
  <c r="Q651" i="21"/>
  <c r="Q652" i="21"/>
  <c r="Q653" i="21"/>
  <c r="Q654" i="21"/>
  <c r="Q655" i="21"/>
  <c r="Q656" i="21"/>
  <c r="Q657" i="21"/>
  <c r="Q658" i="21"/>
  <c r="Q659" i="21"/>
  <c r="Q660" i="21"/>
  <c r="Q661" i="21"/>
  <c r="Q662" i="21"/>
  <c r="Q663" i="21"/>
  <c r="Q664" i="21"/>
  <c r="Q665" i="21"/>
  <c r="Q666" i="21"/>
  <c r="Q667" i="21"/>
  <c r="Q668" i="21"/>
  <c r="Q669" i="21"/>
  <c r="Q670" i="21"/>
  <c r="Q671" i="21"/>
  <c r="Q672" i="21"/>
  <c r="Q673" i="21"/>
  <c r="Q674" i="21"/>
  <c r="Q675" i="21"/>
  <c r="Q676" i="21"/>
  <c r="Q677" i="21"/>
  <c r="Q678" i="21"/>
  <c r="Q679" i="21"/>
  <c r="Q680" i="21"/>
  <c r="Q681" i="21"/>
  <c r="Q682" i="21"/>
  <c r="Q683" i="21"/>
  <c r="Q684" i="21"/>
  <c r="Q685" i="21"/>
  <c r="Q686" i="21"/>
  <c r="Q687" i="21"/>
  <c r="Q688" i="21"/>
  <c r="Q689" i="21"/>
  <c r="Q690" i="21"/>
  <c r="Q691" i="21"/>
  <c r="Q692" i="21"/>
  <c r="Q693" i="21"/>
  <c r="Q694" i="21"/>
  <c r="Q695" i="21"/>
  <c r="Q696" i="21"/>
  <c r="Q697" i="21"/>
  <c r="Q698" i="21"/>
  <c r="Q699" i="21"/>
  <c r="Q700" i="21"/>
  <c r="Q701" i="21"/>
  <c r="Q702" i="21"/>
  <c r="Q703" i="21"/>
  <c r="Q704" i="21"/>
  <c r="Q705" i="21"/>
  <c r="Q706" i="21"/>
  <c r="Q707" i="21"/>
  <c r="Q708" i="21"/>
  <c r="Q709" i="21"/>
  <c r="Q710" i="21"/>
  <c r="Q711" i="21"/>
  <c r="Q712" i="21"/>
  <c r="Q713" i="21"/>
  <c r="Q714" i="21"/>
  <c r="Q715" i="21"/>
  <c r="Q716" i="21"/>
  <c r="Q717" i="21"/>
  <c r="Q718" i="21"/>
  <c r="Q719" i="21"/>
  <c r="Q720" i="21"/>
  <c r="Q721" i="21"/>
  <c r="Q722" i="21"/>
  <c r="Q723" i="21"/>
  <c r="Q724" i="21"/>
  <c r="Q725" i="21"/>
  <c r="Q726" i="21"/>
  <c r="Q727" i="21"/>
  <c r="Q728" i="21"/>
  <c r="Q729" i="21"/>
  <c r="Q730" i="21"/>
  <c r="Q731" i="21"/>
  <c r="Q732" i="21"/>
  <c r="Q733" i="21"/>
  <c r="Q734" i="21"/>
  <c r="Q735" i="21"/>
  <c r="Q736" i="21"/>
  <c r="Q737" i="21"/>
  <c r="Q738" i="21"/>
  <c r="Q739" i="21"/>
  <c r="Q740" i="21"/>
  <c r="Q741" i="21"/>
  <c r="Q742" i="21"/>
  <c r="Q743" i="21"/>
  <c r="Q744" i="21"/>
  <c r="Q745" i="21"/>
  <c r="Q746" i="21"/>
  <c r="Q747" i="21"/>
  <c r="Q748" i="21"/>
  <c r="Q749" i="21"/>
  <c r="Q750" i="21"/>
  <c r="Q751" i="21"/>
  <c r="Q752" i="21"/>
  <c r="Q753" i="21"/>
  <c r="Q754" i="21"/>
  <c r="Q755" i="21"/>
  <c r="Q756" i="21"/>
  <c r="Q757" i="21"/>
  <c r="Q758" i="21"/>
  <c r="Q14" i="21"/>
  <c r="T6" i="21"/>
  <c r="T5" i="21"/>
  <c r="T4" i="21"/>
  <c r="T3" i="21"/>
  <c r="T2" i="21"/>
  <c r="G37" i="20"/>
  <c r="A4" i="21" l="1"/>
  <c r="Q9" i="21"/>
  <c r="A47" i="20"/>
  <c r="A45" i="20" l="1"/>
  <c r="A44" i="20"/>
  <c r="C6" i="20"/>
  <c r="C5" i="20"/>
  <c r="I37" i="20"/>
  <c r="F40" i="20" s="1"/>
  <c r="AL8" i="21" l="1"/>
  <c r="F30" i="20" s="1"/>
  <c r="AL7" i="21"/>
  <c r="F34" i="20" s="1"/>
  <c r="P759" i="21"/>
  <c r="O759" i="21"/>
  <c r="N15" i="21"/>
  <c r="AK15" i="21" s="1"/>
  <c r="N16" i="21"/>
  <c r="R16" i="21" s="1"/>
  <c r="N17" i="21"/>
  <c r="R17" i="21" s="1"/>
  <c r="N18" i="21"/>
  <c r="N19" i="21"/>
  <c r="N20" i="21"/>
  <c r="N21" i="21"/>
  <c r="N22" i="21"/>
  <c r="R22" i="21" s="1"/>
  <c r="N23" i="21"/>
  <c r="R23" i="21" s="1"/>
  <c r="N24" i="21"/>
  <c r="R24" i="21" s="1"/>
  <c r="N25" i="21"/>
  <c r="R25" i="21" s="1"/>
  <c r="N26" i="21"/>
  <c r="R26" i="21" s="1"/>
  <c r="N27" i="21"/>
  <c r="R27" i="21" s="1"/>
  <c r="N28" i="21"/>
  <c r="R28" i="21" s="1"/>
  <c r="N29" i="21"/>
  <c r="R29" i="21" s="1"/>
  <c r="N30" i="21"/>
  <c r="N31" i="21"/>
  <c r="R31" i="21" s="1"/>
  <c r="N32" i="21"/>
  <c r="R32" i="21" s="1"/>
  <c r="N33" i="21"/>
  <c r="R33" i="21" s="1"/>
  <c r="N34" i="21"/>
  <c r="R34" i="21" s="1"/>
  <c r="N35" i="21"/>
  <c r="R35" i="21" s="1"/>
  <c r="N36" i="21"/>
  <c r="R36" i="21" s="1"/>
  <c r="N37" i="21"/>
  <c r="R37" i="21" s="1"/>
  <c r="N38" i="21"/>
  <c r="N39" i="21"/>
  <c r="R39" i="21" s="1"/>
  <c r="N40" i="21"/>
  <c r="R40" i="21" s="1"/>
  <c r="N41" i="21"/>
  <c r="R41" i="21" s="1"/>
  <c r="N42" i="21"/>
  <c r="R42" i="21" s="1"/>
  <c r="N43" i="21"/>
  <c r="R43" i="21" s="1"/>
  <c r="N44" i="21"/>
  <c r="R44" i="21" s="1"/>
  <c r="N45" i="21"/>
  <c r="R45" i="21" s="1"/>
  <c r="N46" i="21"/>
  <c r="N47" i="21"/>
  <c r="R47" i="21" s="1"/>
  <c r="N48" i="21"/>
  <c r="R48" i="21" s="1"/>
  <c r="N49" i="21"/>
  <c r="R49" i="21" s="1"/>
  <c r="N50" i="21"/>
  <c r="R50" i="21" s="1"/>
  <c r="N51" i="21"/>
  <c r="R51" i="21" s="1"/>
  <c r="N52" i="21"/>
  <c r="R52" i="21" s="1"/>
  <c r="N53" i="21"/>
  <c r="R53" i="21" s="1"/>
  <c r="N54" i="21"/>
  <c r="N55" i="21"/>
  <c r="R55" i="21" s="1"/>
  <c r="N56" i="21"/>
  <c r="R56" i="21" s="1"/>
  <c r="N57" i="21"/>
  <c r="R57" i="21" s="1"/>
  <c r="N58" i="21"/>
  <c r="R58" i="21" s="1"/>
  <c r="N59" i="21"/>
  <c r="R59" i="21" s="1"/>
  <c r="N60" i="21"/>
  <c r="R60" i="21" s="1"/>
  <c r="N61" i="21"/>
  <c r="R61" i="21" s="1"/>
  <c r="N62" i="21"/>
  <c r="N63" i="21"/>
  <c r="R63" i="21" s="1"/>
  <c r="N64" i="21"/>
  <c r="R64" i="21" s="1"/>
  <c r="N65" i="21"/>
  <c r="R65" i="21" s="1"/>
  <c r="N66" i="21"/>
  <c r="R66" i="21" s="1"/>
  <c r="N67" i="21"/>
  <c r="R67" i="21" s="1"/>
  <c r="N68" i="21"/>
  <c r="R68" i="21" s="1"/>
  <c r="N69" i="21"/>
  <c r="R69" i="21" s="1"/>
  <c r="N70" i="21"/>
  <c r="N71" i="21"/>
  <c r="R71" i="21" s="1"/>
  <c r="N72" i="21"/>
  <c r="R72" i="21" s="1"/>
  <c r="N73" i="21"/>
  <c r="R73" i="21" s="1"/>
  <c r="N74" i="21"/>
  <c r="R74" i="21" s="1"/>
  <c r="N75" i="21"/>
  <c r="R75" i="21" s="1"/>
  <c r="N76" i="21"/>
  <c r="R76" i="21" s="1"/>
  <c r="N77" i="21"/>
  <c r="R77" i="21" s="1"/>
  <c r="N78" i="21"/>
  <c r="N79" i="21"/>
  <c r="R79" i="21" s="1"/>
  <c r="N80" i="21"/>
  <c r="R80" i="21" s="1"/>
  <c r="N81" i="21"/>
  <c r="R81" i="21" s="1"/>
  <c r="N82" i="21"/>
  <c r="R82" i="21" s="1"/>
  <c r="N83" i="21"/>
  <c r="R83" i="21" s="1"/>
  <c r="N84" i="21"/>
  <c r="R84" i="21" s="1"/>
  <c r="N85" i="21"/>
  <c r="R85" i="21" s="1"/>
  <c r="N86" i="21"/>
  <c r="N87" i="21"/>
  <c r="R87" i="21" s="1"/>
  <c r="N88" i="21"/>
  <c r="R88" i="21" s="1"/>
  <c r="N89" i="21"/>
  <c r="R89" i="21" s="1"/>
  <c r="N90" i="21"/>
  <c r="R90" i="21" s="1"/>
  <c r="N91" i="21"/>
  <c r="R91" i="21" s="1"/>
  <c r="N92" i="21"/>
  <c r="R92" i="21" s="1"/>
  <c r="N93" i="21"/>
  <c r="R93" i="21" s="1"/>
  <c r="N94" i="21"/>
  <c r="N95" i="21"/>
  <c r="R95" i="21" s="1"/>
  <c r="N96" i="21"/>
  <c r="R96" i="21" s="1"/>
  <c r="N97" i="21"/>
  <c r="R97" i="21" s="1"/>
  <c r="N98" i="21"/>
  <c r="R98" i="21" s="1"/>
  <c r="N99" i="21"/>
  <c r="R99" i="21" s="1"/>
  <c r="N100" i="21"/>
  <c r="R100" i="21" s="1"/>
  <c r="N101" i="21"/>
  <c r="R101" i="21" s="1"/>
  <c r="N102" i="21"/>
  <c r="N103" i="21"/>
  <c r="R103" i="21" s="1"/>
  <c r="N104" i="21"/>
  <c r="R104" i="21" s="1"/>
  <c r="N105" i="21"/>
  <c r="R105" i="21" s="1"/>
  <c r="N106" i="21"/>
  <c r="R106" i="21" s="1"/>
  <c r="N107" i="21"/>
  <c r="R107" i="21" s="1"/>
  <c r="N108" i="21"/>
  <c r="R108" i="21" s="1"/>
  <c r="N109" i="21"/>
  <c r="R109" i="21" s="1"/>
  <c r="N110" i="21"/>
  <c r="N111" i="21"/>
  <c r="R111" i="21" s="1"/>
  <c r="N112" i="21"/>
  <c r="R112" i="21" s="1"/>
  <c r="N113" i="21"/>
  <c r="R113" i="21" s="1"/>
  <c r="N114" i="21"/>
  <c r="R114" i="21" s="1"/>
  <c r="N115" i="21"/>
  <c r="R115" i="21" s="1"/>
  <c r="N116" i="21"/>
  <c r="R116" i="21" s="1"/>
  <c r="N117" i="21"/>
  <c r="R117" i="21" s="1"/>
  <c r="N118" i="21"/>
  <c r="N119" i="21"/>
  <c r="R119" i="21" s="1"/>
  <c r="N120" i="21"/>
  <c r="R120" i="21" s="1"/>
  <c r="N121" i="21"/>
  <c r="R121" i="21" s="1"/>
  <c r="N122" i="21"/>
  <c r="R122" i="21" s="1"/>
  <c r="N123" i="21"/>
  <c r="R123" i="21" s="1"/>
  <c r="N124" i="21"/>
  <c r="R124" i="21" s="1"/>
  <c r="N125" i="21"/>
  <c r="R125" i="21" s="1"/>
  <c r="N126" i="21"/>
  <c r="N127" i="21"/>
  <c r="R127" i="21" s="1"/>
  <c r="N128" i="21"/>
  <c r="R128" i="21" s="1"/>
  <c r="N129" i="21"/>
  <c r="R129" i="21" s="1"/>
  <c r="N130" i="21"/>
  <c r="R130" i="21" s="1"/>
  <c r="N131" i="21"/>
  <c r="R131" i="21" s="1"/>
  <c r="N132" i="21"/>
  <c r="R132" i="21" s="1"/>
  <c r="N133" i="21"/>
  <c r="R133" i="21" s="1"/>
  <c r="N134" i="21"/>
  <c r="N135" i="21"/>
  <c r="R135" i="21" s="1"/>
  <c r="N136" i="21"/>
  <c r="R136" i="21" s="1"/>
  <c r="N137" i="21"/>
  <c r="R137" i="21" s="1"/>
  <c r="N138" i="21"/>
  <c r="R138" i="21" s="1"/>
  <c r="N139" i="21"/>
  <c r="R139" i="21" s="1"/>
  <c r="N140" i="21"/>
  <c r="R140" i="21" s="1"/>
  <c r="N141" i="21"/>
  <c r="R141" i="21" s="1"/>
  <c r="N142" i="21"/>
  <c r="N143" i="21"/>
  <c r="R143" i="21" s="1"/>
  <c r="N144" i="21"/>
  <c r="R144" i="21" s="1"/>
  <c r="N145" i="21"/>
  <c r="R145" i="21" s="1"/>
  <c r="N146" i="21"/>
  <c r="R146" i="21" s="1"/>
  <c r="N147" i="21"/>
  <c r="R147" i="21" s="1"/>
  <c r="N148" i="21"/>
  <c r="R148" i="21" s="1"/>
  <c r="N149" i="21"/>
  <c r="R149" i="21" s="1"/>
  <c r="N150" i="21"/>
  <c r="N151" i="21"/>
  <c r="R151" i="21" s="1"/>
  <c r="N152" i="21"/>
  <c r="R152" i="21" s="1"/>
  <c r="N153" i="21"/>
  <c r="R153" i="21" s="1"/>
  <c r="N154" i="21"/>
  <c r="R154" i="21" s="1"/>
  <c r="N155" i="21"/>
  <c r="R155" i="21" s="1"/>
  <c r="N156" i="21"/>
  <c r="R156" i="21" s="1"/>
  <c r="N157" i="21"/>
  <c r="R157" i="21" s="1"/>
  <c r="N158" i="21"/>
  <c r="N159" i="21"/>
  <c r="R159" i="21" s="1"/>
  <c r="N160" i="21"/>
  <c r="R160" i="21" s="1"/>
  <c r="N161" i="21"/>
  <c r="R161" i="21" s="1"/>
  <c r="N162" i="21"/>
  <c r="R162" i="21" s="1"/>
  <c r="N163" i="21"/>
  <c r="R163" i="21" s="1"/>
  <c r="N164" i="21"/>
  <c r="R164" i="21" s="1"/>
  <c r="N165" i="21"/>
  <c r="R165" i="21" s="1"/>
  <c r="N166" i="21"/>
  <c r="N167" i="21"/>
  <c r="R167" i="21" s="1"/>
  <c r="N168" i="21"/>
  <c r="R168" i="21" s="1"/>
  <c r="N169" i="21"/>
  <c r="R169" i="21" s="1"/>
  <c r="N170" i="21"/>
  <c r="R170" i="21" s="1"/>
  <c r="N171" i="21"/>
  <c r="R171" i="21" s="1"/>
  <c r="N172" i="21"/>
  <c r="R172" i="21" s="1"/>
  <c r="N173" i="21"/>
  <c r="R173" i="21" s="1"/>
  <c r="N174" i="21"/>
  <c r="N175" i="21"/>
  <c r="R175" i="21" s="1"/>
  <c r="N176" i="21"/>
  <c r="R176" i="21" s="1"/>
  <c r="N177" i="21"/>
  <c r="R177" i="21" s="1"/>
  <c r="N178" i="21"/>
  <c r="R178" i="21" s="1"/>
  <c r="N179" i="21"/>
  <c r="R179" i="21" s="1"/>
  <c r="N180" i="21"/>
  <c r="R180" i="21" s="1"/>
  <c r="N181" i="21"/>
  <c r="R181" i="21" s="1"/>
  <c r="N182" i="21"/>
  <c r="N183" i="21"/>
  <c r="R183" i="21" s="1"/>
  <c r="N184" i="21"/>
  <c r="R184" i="21" s="1"/>
  <c r="N185" i="21"/>
  <c r="R185" i="21" s="1"/>
  <c r="N186" i="21"/>
  <c r="R186" i="21" s="1"/>
  <c r="N187" i="21"/>
  <c r="R187" i="21" s="1"/>
  <c r="N188" i="21"/>
  <c r="R188" i="21" s="1"/>
  <c r="N189" i="21"/>
  <c r="R189" i="21" s="1"/>
  <c r="N190" i="21"/>
  <c r="N191" i="21"/>
  <c r="R191" i="21" s="1"/>
  <c r="N192" i="21"/>
  <c r="R192" i="21" s="1"/>
  <c r="N193" i="21"/>
  <c r="R193" i="21" s="1"/>
  <c r="N194" i="21"/>
  <c r="R194" i="21" s="1"/>
  <c r="N195" i="21"/>
  <c r="R195" i="21" s="1"/>
  <c r="N196" i="21"/>
  <c r="R196" i="21" s="1"/>
  <c r="N197" i="21"/>
  <c r="R197" i="21" s="1"/>
  <c r="N198" i="21"/>
  <c r="N199" i="21"/>
  <c r="R199" i="21" s="1"/>
  <c r="N200" i="21"/>
  <c r="R200" i="21" s="1"/>
  <c r="N201" i="21"/>
  <c r="R201" i="21" s="1"/>
  <c r="N202" i="21"/>
  <c r="R202" i="21" s="1"/>
  <c r="N203" i="21"/>
  <c r="R203" i="21" s="1"/>
  <c r="N204" i="21"/>
  <c r="R204" i="21" s="1"/>
  <c r="N205" i="21"/>
  <c r="R205" i="21" s="1"/>
  <c r="N206" i="21"/>
  <c r="N207" i="21"/>
  <c r="R207" i="21" s="1"/>
  <c r="N208" i="21"/>
  <c r="R208" i="21" s="1"/>
  <c r="N209" i="21"/>
  <c r="R209" i="21" s="1"/>
  <c r="N210" i="21"/>
  <c r="R210" i="21" s="1"/>
  <c r="N211" i="21"/>
  <c r="R211" i="21" s="1"/>
  <c r="N212" i="21"/>
  <c r="R212" i="21" s="1"/>
  <c r="N213" i="21"/>
  <c r="R213" i="21" s="1"/>
  <c r="N214" i="21"/>
  <c r="N215" i="21"/>
  <c r="R215" i="21" s="1"/>
  <c r="N216" i="21"/>
  <c r="R216" i="21" s="1"/>
  <c r="N217" i="21"/>
  <c r="R217" i="21" s="1"/>
  <c r="N218" i="21"/>
  <c r="R218" i="21" s="1"/>
  <c r="N219" i="21"/>
  <c r="R219" i="21" s="1"/>
  <c r="N220" i="21"/>
  <c r="R220" i="21" s="1"/>
  <c r="N221" i="21"/>
  <c r="R221" i="21" s="1"/>
  <c r="N222" i="21"/>
  <c r="N223" i="21"/>
  <c r="R223" i="21" s="1"/>
  <c r="N224" i="21"/>
  <c r="R224" i="21" s="1"/>
  <c r="N225" i="21"/>
  <c r="R225" i="21" s="1"/>
  <c r="N226" i="21"/>
  <c r="R226" i="21" s="1"/>
  <c r="N227" i="21"/>
  <c r="R227" i="21" s="1"/>
  <c r="N228" i="21"/>
  <c r="R228" i="21" s="1"/>
  <c r="N229" i="21"/>
  <c r="R229" i="21" s="1"/>
  <c r="N230" i="21"/>
  <c r="N231" i="21"/>
  <c r="R231" i="21" s="1"/>
  <c r="N232" i="21"/>
  <c r="R232" i="21" s="1"/>
  <c r="N233" i="21"/>
  <c r="R233" i="21" s="1"/>
  <c r="N234" i="21"/>
  <c r="R234" i="21" s="1"/>
  <c r="N235" i="21"/>
  <c r="R235" i="21" s="1"/>
  <c r="N236" i="21"/>
  <c r="R236" i="21" s="1"/>
  <c r="N237" i="21"/>
  <c r="R237" i="21" s="1"/>
  <c r="N238" i="21"/>
  <c r="N239" i="21"/>
  <c r="R239" i="21" s="1"/>
  <c r="N240" i="21"/>
  <c r="R240" i="21" s="1"/>
  <c r="N241" i="21"/>
  <c r="R241" i="21" s="1"/>
  <c r="N242" i="21"/>
  <c r="R242" i="21" s="1"/>
  <c r="N243" i="21"/>
  <c r="R243" i="21" s="1"/>
  <c r="N244" i="21"/>
  <c r="R244" i="21" s="1"/>
  <c r="N245" i="21"/>
  <c r="R245" i="21" s="1"/>
  <c r="N246" i="21"/>
  <c r="N247" i="21"/>
  <c r="R247" i="21" s="1"/>
  <c r="N248" i="21"/>
  <c r="R248" i="21" s="1"/>
  <c r="N249" i="21"/>
  <c r="R249" i="21" s="1"/>
  <c r="N250" i="21"/>
  <c r="R250" i="21" s="1"/>
  <c r="N251" i="21"/>
  <c r="R251" i="21" s="1"/>
  <c r="N252" i="21"/>
  <c r="R252" i="21" s="1"/>
  <c r="N253" i="21"/>
  <c r="R253" i="21" s="1"/>
  <c r="N254" i="21"/>
  <c r="N255" i="21"/>
  <c r="R255" i="21" s="1"/>
  <c r="N256" i="21"/>
  <c r="R256" i="21" s="1"/>
  <c r="N257" i="21"/>
  <c r="R257" i="21" s="1"/>
  <c r="N258" i="21"/>
  <c r="R258" i="21" s="1"/>
  <c r="N259" i="21"/>
  <c r="R259" i="21" s="1"/>
  <c r="N260" i="21"/>
  <c r="R260" i="21" s="1"/>
  <c r="N261" i="21"/>
  <c r="R261" i="21" s="1"/>
  <c r="N262" i="21"/>
  <c r="N263" i="21"/>
  <c r="R263" i="21" s="1"/>
  <c r="N264" i="21"/>
  <c r="R264" i="21" s="1"/>
  <c r="N265" i="21"/>
  <c r="R265" i="21" s="1"/>
  <c r="N266" i="21"/>
  <c r="R266" i="21" s="1"/>
  <c r="N267" i="21"/>
  <c r="R267" i="21" s="1"/>
  <c r="N268" i="21"/>
  <c r="R268" i="21" s="1"/>
  <c r="N269" i="21"/>
  <c r="R269" i="21" s="1"/>
  <c r="N270" i="21"/>
  <c r="N271" i="21"/>
  <c r="R271" i="21" s="1"/>
  <c r="N272" i="21"/>
  <c r="R272" i="21" s="1"/>
  <c r="N273" i="21"/>
  <c r="R273" i="21" s="1"/>
  <c r="N274" i="21"/>
  <c r="R274" i="21" s="1"/>
  <c r="N275" i="21"/>
  <c r="R275" i="21" s="1"/>
  <c r="N276" i="21"/>
  <c r="R276" i="21" s="1"/>
  <c r="N277" i="21"/>
  <c r="R277" i="21" s="1"/>
  <c r="N278" i="21"/>
  <c r="N279" i="21"/>
  <c r="R279" i="21" s="1"/>
  <c r="N280" i="21"/>
  <c r="R280" i="21" s="1"/>
  <c r="N281" i="21"/>
  <c r="R281" i="21" s="1"/>
  <c r="N282" i="21"/>
  <c r="R282" i="21" s="1"/>
  <c r="N283" i="21"/>
  <c r="R283" i="21" s="1"/>
  <c r="N284" i="21"/>
  <c r="R284" i="21" s="1"/>
  <c r="N285" i="21"/>
  <c r="R285" i="21" s="1"/>
  <c r="N286" i="21"/>
  <c r="N287" i="21"/>
  <c r="R287" i="21" s="1"/>
  <c r="N288" i="21"/>
  <c r="R288" i="21" s="1"/>
  <c r="N289" i="21"/>
  <c r="R289" i="21" s="1"/>
  <c r="N290" i="21"/>
  <c r="R290" i="21" s="1"/>
  <c r="N291" i="21"/>
  <c r="R291" i="21" s="1"/>
  <c r="N292" i="21"/>
  <c r="R292" i="21" s="1"/>
  <c r="N293" i="21"/>
  <c r="R293" i="21" s="1"/>
  <c r="N294" i="21"/>
  <c r="N295" i="21"/>
  <c r="R295" i="21" s="1"/>
  <c r="N296" i="21"/>
  <c r="R296" i="21" s="1"/>
  <c r="N297" i="21"/>
  <c r="R297" i="21" s="1"/>
  <c r="N298" i="21"/>
  <c r="R298" i="21" s="1"/>
  <c r="N299" i="21"/>
  <c r="R299" i="21" s="1"/>
  <c r="N300" i="21"/>
  <c r="R300" i="21" s="1"/>
  <c r="N301" i="21"/>
  <c r="R301" i="21" s="1"/>
  <c r="N302" i="21"/>
  <c r="N303" i="21"/>
  <c r="R303" i="21" s="1"/>
  <c r="N304" i="21"/>
  <c r="R304" i="21" s="1"/>
  <c r="N305" i="21"/>
  <c r="R305" i="21" s="1"/>
  <c r="N306" i="21"/>
  <c r="R306" i="21" s="1"/>
  <c r="N307" i="21"/>
  <c r="R307" i="21" s="1"/>
  <c r="N308" i="21"/>
  <c r="R308" i="21" s="1"/>
  <c r="N309" i="21"/>
  <c r="R309" i="21" s="1"/>
  <c r="N310" i="21"/>
  <c r="N311" i="21"/>
  <c r="R311" i="21" s="1"/>
  <c r="N312" i="21"/>
  <c r="R312" i="21" s="1"/>
  <c r="N313" i="21"/>
  <c r="R313" i="21" s="1"/>
  <c r="N314" i="21"/>
  <c r="R314" i="21" s="1"/>
  <c r="N315" i="21"/>
  <c r="R315" i="21" s="1"/>
  <c r="N316" i="21"/>
  <c r="R316" i="21" s="1"/>
  <c r="N317" i="21"/>
  <c r="R317" i="21" s="1"/>
  <c r="N318" i="21"/>
  <c r="N319" i="21"/>
  <c r="R319" i="21" s="1"/>
  <c r="N320" i="21"/>
  <c r="R320" i="21" s="1"/>
  <c r="N321" i="21"/>
  <c r="R321" i="21" s="1"/>
  <c r="N322" i="21"/>
  <c r="R322" i="21" s="1"/>
  <c r="N323" i="21"/>
  <c r="R323" i="21" s="1"/>
  <c r="N324" i="21"/>
  <c r="R324" i="21" s="1"/>
  <c r="N325" i="21"/>
  <c r="R325" i="21" s="1"/>
  <c r="N326" i="21"/>
  <c r="N327" i="21"/>
  <c r="R327" i="21" s="1"/>
  <c r="N328" i="21"/>
  <c r="R328" i="21" s="1"/>
  <c r="N329" i="21"/>
  <c r="R329" i="21" s="1"/>
  <c r="N330" i="21"/>
  <c r="R330" i="21" s="1"/>
  <c r="N331" i="21"/>
  <c r="R331" i="21" s="1"/>
  <c r="N332" i="21"/>
  <c r="R332" i="21" s="1"/>
  <c r="N333" i="21"/>
  <c r="R333" i="21" s="1"/>
  <c r="N334" i="21"/>
  <c r="N335" i="21"/>
  <c r="R335" i="21" s="1"/>
  <c r="N336" i="21"/>
  <c r="R336" i="21" s="1"/>
  <c r="N337" i="21"/>
  <c r="R337" i="21" s="1"/>
  <c r="N338" i="21"/>
  <c r="R338" i="21" s="1"/>
  <c r="N339" i="21"/>
  <c r="R339" i="21" s="1"/>
  <c r="N340" i="21"/>
  <c r="R340" i="21" s="1"/>
  <c r="N341" i="21"/>
  <c r="R341" i="21" s="1"/>
  <c r="N342" i="21"/>
  <c r="N343" i="21"/>
  <c r="R343" i="21" s="1"/>
  <c r="N344" i="21"/>
  <c r="R344" i="21" s="1"/>
  <c r="N345" i="21"/>
  <c r="R345" i="21" s="1"/>
  <c r="N346" i="21"/>
  <c r="R346" i="21" s="1"/>
  <c r="N347" i="21"/>
  <c r="R347" i="21" s="1"/>
  <c r="N348" i="21"/>
  <c r="R348" i="21" s="1"/>
  <c r="N349" i="21"/>
  <c r="R349" i="21" s="1"/>
  <c r="N350" i="21"/>
  <c r="N351" i="21"/>
  <c r="R351" i="21" s="1"/>
  <c r="N352" i="21"/>
  <c r="R352" i="21" s="1"/>
  <c r="N353" i="21"/>
  <c r="R353" i="21" s="1"/>
  <c r="N354" i="21"/>
  <c r="R354" i="21" s="1"/>
  <c r="N355" i="21"/>
  <c r="R355" i="21" s="1"/>
  <c r="N356" i="21"/>
  <c r="R356" i="21" s="1"/>
  <c r="N357" i="21"/>
  <c r="R357" i="21" s="1"/>
  <c r="N358" i="21"/>
  <c r="N359" i="21"/>
  <c r="R359" i="21" s="1"/>
  <c r="N360" i="21"/>
  <c r="R360" i="21" s="1"/>
  <c r="N361" i="21"/>
  <c r="R361" i="21" s="1"/>
  <c r="N362" i="21"/>
  <c r="R362" i="21" s="1"/>
  <c r="N363" i="21"/>
  <c r="R363" i="21" s="1"/>
  <c r="N364" i="21"/>
  <c r="R364" i="21" s="1"/>
  <c r="N365" i="21"/>
  <c r="R365" i="21" s="1"/>
  <c r="N366" i="21"/>
  <c r="N367" i="21"/>
  <c r="R367" i="21" s="1"/>
  <c r="N368" i="21"/>
  <c r="R368" i="21" s="1"/>
  <c r="N369" i="21"/>
  <c r="R369" i="21" s="1"/>
  <c r="N370" i="21"/>
  <c r="R370" i="21" s="1"/>
  <c r="N371" i="21"/>
  <c r="R371" i="21" s="1"/>
  <c r="N372" i="21"/>
  <c r="R372" i="21" s="1"/>
  <c r="N373" i="21"/>
  <c r="R373" i="21" s="1"/>
  <c r="N374" i="21"/>
  <c r="N375" i="21"/>
  <c r="R375" i="21" s="1"/>
  <c r="N376" i="21"/>
  <c r="R376" i="21" s="1"/>
  <c r="N377" i="21"/>
  <c r="R377" i="21" s="1"/>
  <c r="N378" i="21"/>
  <c r="R378" i="21" s="1"/>
  <c r="N379" i="21"/>
  <c r="R379" i="21" s="1"/>
  <c r="N380" i="21"/>
  <c r="R380" i="21" s="1"/>
  <c r="N381" i="21"/>
  <c r="R381" i="21" s="1"/>
  <c r="N382" i="21"/>
  <c r="N383" i="21"/>
  <c r="R383" i="21" s="1"/>
  <c r="N384" i="21"/>
  <c r="R384" i="21" s="1"/>
  <c r="N385" i="21"/>
  <c r="R385" i="21" s="1"/>
  <c r="N386" i="21"/>
  <c r="R386" i="21" s="1"/>
  <c r="N387" i="21"/>
  <c r="R387" i="21" s="1"/>
  <c r="N388" i="21"/>
  <c r="R388" i="21" s="1"/>
  <c r="N389" i="21"/>
  <c r="R389" i="21" s="1"/>
  <c r="N390" i="21"/>
  <c r="N391" i="21"/>
  <c r="R391" i="21" s="1"/>
  <c r="N392" i="21"/>
  <c r="R392" i="21" s="1"/>
  <c r="N393" i="21"/>
  <c r="R393" i="21" s="1"/>
  <c r="N394" i="21"/>
  <c r="R394" i="21" s="1"/>
  <c r="N395" i="21"/>
  <c r="R395" i="21" s="1"/>
  <c r="N396" i="21"/>
  <c r="R396" i="21" s="1"/>
  <c r="N397" i="21"/>
  <c r="R397" i="21" s="1"/>
  <c r="N398" i="21"/>
  <c r="N399" i="21"/>
  <c r="R399" i="21" s="1"/>
  <c r="N400" i="21"/>
  <c r="R400" i="21" s="1"/>
  <c r="N401" i="21"/>
  <c r="R401" i="21" s="1"/>
  <c r="N402" i="21"/>
  <c r="R402" i="21" s="1"/>
  <c r="N403" i="21"/>
  <c r="R403" i="21" s="1"/>
  <c r="N404" i="21"/>
  <c r="R404" i="21" s="1"/>
  <c r="N405" i="21"/>
  <c r="R405" i="21" s="1"/>
  <c r="N406" i="21"/>
  <c r="N407" i="21"/>
  <c r="R407" i="21" s="1"/>
  <c r="N408" i="21"/>
  <c r="R408" i="21" s="1"/>
  <c r="N409" i="21"/>
  <c r="R409" i="21" s="1"/>
  <c r="N410" i="21"/>
  <c r="R410" i="21" s="1"/>
  <c r="N411" i="21"/>
  <c r="R411" i="21" s="1"/>
  <c r="N412" i="21"/>
  <c r="R412" i="21" s="1"/>
  <c r="N413" i="21"/>
  <c r="R413" i="21" s="1"/>
  <c r="N414" i="21"/>
  <c r="N415" i="21"/>
  <c r="R415" i="21" s="1"/>
  <c r="N416" i="21"/>
  <c r="R416" i="21" s="1"/>
  <c r="N417" i="21"/>
  <c r="R417" i="21" s="1"/>
  <c r="N418" i="21"/>
  <c r="R418" i="21" s="1"/>
  <c r="N419" i="21"/>
  <c r="R419" i="21" s="1"/>
  <c r="N420" i="21"/>
  <c r="R420" i="21" s="1"/>
  <c r="N421" i="21"/>
  <c r="R421" i="21" s="1"/>
  <c r="N422" i="21"/>
  <c r="N423" i="21"/>
  <c r="R423" i="21" s="1"/>
  <c r="N424" i="21"/>
  <c r="R424" i="21" s="1"/>
  <c r="N425" i="21"/>
  <c r="R425" i="21" s="1"/>
  <c r="N426" i="21"/>
  <c r="R426" i="21" s="1"/>
  <c r="N427" i="21"/>
  <c r="R427" i="21" s="1"/>
  <c r="N428" i="21"/>
  <c r="R428" i="21" s="1"/>
  <c r="N429" i="21"/>
  <c r="R429" i="21" s="1"/>
  <c r="N430" i="21"/>
  <c r="N431" i="21"/>
  <c r="R431" i="21" s="1"/>
  <c r="N432" i="21"/>
  <c r="R432" i="21" s="1"/>
  <c r="N433" i="21"/>
  <c r="R433" i="21" s="1"/>
  <c r="N434" i="21"/>
  <c r="R434" i="21" s="1"/>
  <c r="N435" i="21"/>
  <c r="R435" i="21" s="1"/>
  <c r="N436" i="21"/>
  <c r="R436" i="21" s="1"/>
  <c r="N437" i="21"/>
  <c r="R437" i="21" s="1"/>
  <c r="N438" i="21"/>
  <c r="N439" i="21"/>
  <c r="R439" i="21" s="1"/>
  <c r="N440" i="21"/>
  <c r="R440" i="21" s="1"/>
  <c r="N441" i="21"/>
  <c r="R441" i="21" s="1"/>
  <c r="N442" i="21"/>
  <c r="R442" i="21" s="1"/>
  <c r="N443" i="21"/>
  <c r="R443" i="21" s="1"/>
  <c r="N444" i="21"/>
  <c r="R444" i="21" s="1"/>
  <c r="N445" i="21"/>
  <c r="R445" i="21" s="1"/>
  <c r="N446" i="21"/>
  <c r="N447" i="21"/>
  <c r="R447" i="21" s="1"/>
  <c r="N448" i="21"/>
  <c r="R448" i="21" s="1"/>
  <c r="N449" i="21"/>
  <c r="R449" i="21" s="1"/>
  <c r="N450" i="21"/>
  <c r="R450" i="21" s="1"/>
  <c r="N451" i="21"/>
  <c r="R451" i="21" s="1"/>
  <c r="N452" i="21"/>
  <c r="R452" i="21" s="1"/>
  <c r="N453" i="21"/>
  <c r="R453" i="21" s="1"/>
  <c r="N454" i="21"/>
  <c r="N455" i="21"/>
  <c r="R455" i="21" s="1"/>
  <c r="N456" i="21"/>
  <c r="R456" i="21" s="1"/>
  <c r="N457" i="21"/>
  <c r="R457" i="21" s="1"/>
  <c r="N458" i="21"/>
  <c r="R458" i="21" s="1"/>
  <c r="N459" i="21"/>
  <c r="R459" i="21" s="1"/>
  <c r="N460" i="21"/>
  <c r="R460" i="21" s="1"/>
  <c r="N461" i="21"/>
  <c r="R461" i="21" s="1"/>
  <c r="N462" i="21"/>
  <c r="N463" i="21"/>
  <c r="R463" i="21" s="1"/>
  <c r="N464" i="21"/>
  <c r="R464" i="21" s="1"/>
  <c r="N465" i="21"/>
  <c r="R465" i="21" s="1"/>
  <c r="N466" i="21"/>
  <c r="R466" i="21" s="1"/>
  <c r="N467" i="21"/>
  <c r="R467" i="21" s="1"/>
  <c r="N468" i="21"/>
  <c r="R468" i="21" s="1"/>
  <c r="N469" i="21"/>
  <c r="R469" i="21" s="1"/>
  <c r="N470" i="21"/>
  <c r="N471" i="21"/>
  <c r="R471" i="21" s="1"/>
  <c r="N472" i="21"/>
  <c r="R472" i="21" s="1"/>
  <c r="N473" i="21"/>
  <c r="R473" i="21" s="1"/>
  <c r="N474" i="21"/>
  <c r="R474" i="21" s="1"/>
  <c r="N475" i="21"/>
  <c r="R475" i="21" s="1"/>
  <c r="N476" i="21"/>
  <c r="R476" i="21" s="1"/>
  <c r="N477" i="21"/>
  <c r="R477" i="21" s="1"/>
  <c r="N478" i="21"/>
  <c r="N479" i="21"/>
  <c r="R479" i="21" s="1"/>
  <c r="N480" i="21"/>
  <c r="R480" i="21" s="1"/>
  <c r="N481" i="21"/>
  <c r="R481" i="21" s="1"/>
  <c r="N482" i="21"/>
  <c r="R482" i="21" s="1"/>
  <c r="N483" i="21"/>
  <c r="R483" i="21" s="1"/>
  <c r="N484" i="21"/>
  <c r="R484" i="21" s="1"/>
  <c r="N485" i="21"/>
  <c r="R485" i="21" s="1"/>
  <c r="N486" i="21"/>
  <c r="N487" i="21"/>
  <c r="R487" i="21" s="1"/>
  <c r="N488" i="21"/>
  <c r="R488" i="21" s="1"/>
  <c r="N489" i="21"/>
  <c r="R489" i="21" s="1"/>
  <c r="N490" i="21"/>
  <c r="R490" i="21" s="1"/>
  <c r="N491" i="21"/>
  <c r="R491" i="21" s="1"/>
  <c r="N492" i="21"/>
  <c r="R492" i="21" s="1"/>
  <c r="N493" i="21"/>
  <c r="R493" i="21" s="1"/>
  <c r="N494" i="21"/>
  <c r="N495" i="21"/>
  <c r="R495" i="21" s="1"/>
  <c r="N496" i="21"/>
  <c r="R496" i="21" s="1"/>
  <c r="N497" i="21"/>
  <c r="R497" i="21" s="1"/>
  <c r="N498" i="21"/>
  <c r="R498" i="21" s="1"/>
  <c r="N499" i="21"/>
  <c r="R499" i="21" s="1"/>
  <c r="N500" i="21"/>
  <c r="R500" i="21" s="1"/>
  <c r="N501" i="21"/>
  <c r="R501" i="21" s="1"/>
  <c r="N502" i="21"/>
  <c r="N503" i="21"/>
  <c r="R503" i="21" s="1"/>
  <c r="N504" i="21"/>
  <c r="R504" i="21" s="1"/>
  <c r="N505" i="21"/>
  <c r="R505" i="21" s="1"/>
  <c r="N506" i="21"/>
  <c r="R506" i="21" s="1"/>
  <c r="N507" i="21"/>
  <c r="R507" i="21" s="1"/>
  <c r="N508" i="21"/>
  <c r="R508" i="21" s="1"/>
  <c r="N509" i="21"/>
  <c r="R509" i="21" s="1"/>
  <c r="N510" i="21"/>
  <c r="N511" i="21"/>
  <c r="R511" i="21" s="1"/>
  <c r="N512" i="21"/>
  <c r="R512" i="21" s="1"/>
  <c r="N513" i="21"/>
  <c r="R513" i="21" s="1"/>
  <c r="N514" i="21"/>
  <c r="R514" i="21" s="1"/>
  <c r="N515" i="21"/>
  <c r="R515" i="21" s="1"/>
  <c r="N516" i="21"/>
  <c r="R516" i="21" s="1"/>
  <c r="N517" i="21"/>
  <c r="R517" i="21" s="1"/>
  <c r="N518" i="21"/>
  <c r="N519" i="21"/>
  <c r="R519" i="21" s="1"/>
  <c r="N520" i="21"/>
  <c r="R520" i="21" s="1"/>
  <c r="N521" i="21"/>
  <c r="R521" i="21" s="1"/>
  <c r="N522" i="21"/>
  <c r="R522" i="21" s="1"/>
  <c r="N523" i="21"/>
  <c r="R523" i="21" s="1"/>
  <c r="N524" i="21"/>
  <c r="R524" i="21" s="1"/>
  <c r="N525" i="21"/>
  <c r="R525" i="21" s="1"/>
  <c r="N526" i="21"/>
  <c r="N527" i="21"/>
  <c r="R527" i="21" s="1"/>
  <c r="N528" i="21"/>
  <c r="R528" i="21" s="1"/>
  <c r="N529" i="21"/>
  <c r="R529" i="21" s="1"/>
  <c r="N530" i="21"/>
  <c r="R530" i="21" s="1"/>
  <c r="N531" i="21"/>
  <c r="R531" i="21" s="1"/>
  <c r="N532" i="21"/>
  <c r="R532" i="21" s="1"/>
  <c r="N533" i="21"/>
  <c r="R533" i="21" s="1"/>
  <c r="N534" i="21"/>
  <c r="N535" i="21"/>
  <c r="R535" i="21" s="1"/>
  <c r="N536" i="21"/>
  <c r="R536" i="21" s="1"/>
  <c r="N537" i="21"/>
  <c r="R537" i="21" s="1"/>
  <c r="N538" i="21"/>
  <c r="R538" i="21" s="1"/>
  <c r="N539" i="21"/>
  <c r="R539" i="21" s="1"/>
  <c r="N540" i="21"/>
  <c r="R540" i="21" s="1"/>
  <c r="N541" i="21"/>
  <c r="R541" i="21" s="1"/>
  <c r="N542" i="21"/>
  <c r="N543" i="21"/>
  <c r="R543" i="21" s="1"/>
  <c r="N544" i="21"/>
  <c r="R544" i="21" s="1"/>
  <c r="N545" i="21"/>
  <c r="R545" i="21" s="1"/>
  <c r="N546" i="21"/>
  <c r="R546" i="21" s="1"/>
  <c r="N547" i="21"/>
  <c r="R547" i="21" s="1"/>
  <c r="N548" i="21"/>
  <c r="R548" i="21" s="1"/>
  <c r="N549" i="21"/>
  <c r="R549" i="21" s="1"/>
  <c r="N550" i="21"/>
  <c r="N551" i="21"/>
  <c r="R551" i="21" s="1"/>
  <c r="N552" i="21"/>
  <c r="R552" i="21" s="1"/>
  <c r="N553" i="21"/>
  <c r="R553" i="21" s="1"/>
  <c r="N554" i="21"/>
  <c r="R554" i="21" s="1"/>
  <c r="N555" i="21"/>
  <c r="R555" i="21" s="1"/>
  <c r="N556" i="21"/>
  <c r="R556" i="21" s="1"/>
  <c r="N557" i="21"/>
  <c r="R557" i="21" s="1"/>
  <c r="N558" i="21"/>
  <c r="N559" i="21"/>
  <c r="R559" i="21" s="1"/>
  <c r="N560" i="21"/>
  <c r="R560" i="21" s="1"/>
  <c r="N561" i="21"/>
  <c r="R561" i="21" s="1"/>
  <c r="N562" i="21"/>
  <c r="R562" i="21" s="1"/>
  <c r="N563" i="21"/>
  <c r="R563" i="21" s="1"/>
  <c r="N564" i="21"/>
  <c r="R564" i="21" s="1"/>
  <c r="N565" i="21"/>
  <c r="R565" i="21" s="1"/>
  <c r="N566" i="21"/>
  <c r="N567" i="21"/>
  <c r="R567" i="21" s="1"/>
  <c r="N568" i="21"/>
  <c r="R568" i="21" s="1"/>
  <c r="N569" i="21"/>
  <c r="R569" i="21" s="1"/>
  <c r="N570" i="21"/>
  <c r="R570" i="21" s="1"/>
  <c r="N571" i="21"/>
  <c r="R571" i="21" s="1"/>
  <c r="N572" i="21"/>
  <c r="R572" i="21" s="1"/>
  <c r="N573" i="21"/>
  <c r="R573" i="21" s="1"/>
  <c r="N574" i="21"/>
  <c r="N575" i="21"/>
  <c r="R575" i="21" s="1"/>
  <c r="N576" i="21"/>
  <c r="R576" i="21" s="1"/>
  <c r="N577" i="21"/>
  <c r="R577" i="21" s="1"/>
  <c r="N578" i="21"/>
  <c r="R578" i="21" s="1"/>
  <c r="N579" i="21"/>
  <c r="R579" i="21" s="1"/>
  <c r="N580" i="21"/>
  <c r="R580" i="21" s="1"/>
  <c r="N581" i="21"/>
  <c r="R581" i="21" s="1"/>
  <c r="N582" i="21"/>
  <c r="N583" i="21"/>
  <c r="R583" i="21" s="1"/>
  <c r="N584" i="21"/>
  <c r="R584" i="21" s="1"/>
  <c r="N585" i="21"/>
  <c r="R585" i="21" s="1"/>
  <c r="N586" i="21"/>
  <c r="R586" i="21" s="1"/>
  <c r="N587" i="21"/>
  <c r="R587" i="21" s="1"/>
  <c r="N588" i="21"/>
  <c r="R588" i="21" s="1"/>
  <c r="N589" i="21"/>
  <c r="R589" i="21" s="1"/>
  <c r="N590" i="21"/>
  <c r="N591" i="21"/>
  <c r="R591" i="21" s="1"/>
  <c r="N592" i="21"/>
  <c r="R592" i="21" s="1"/>
  <c r="N593" i="21"/>
  <c r="R593" i="21" s="1"/>
  <c r="N594" i="21"/>
  <c r="R594" i="21" s="1"/>
  <c r="N595" i="21"/>
  <c r="R595" i="21" s="1"/>
  <c r="N596" i="21"/>
  <c r="R596" i="21" s="1"/>
  <c r="N597" i="21"/>
  <c r="R597" i="21" s="1"/>
  <c r="N598" i="21"/>
  <c r="R598" i="21" s="1"/>
  <c r="N599" i="21"/>
  <c r="R599" i="21" s="1"/>
  <c r="N600" i="21"/>
  <c r="R600" i="21" s="1"/>
  <c r="N601" i="21"/>
  <c r="R601" i="21" s="1"/>
  <c r="N602" i="21"/>
  <c r="R602" i="21" s="1"/>
  <c r="N603" i="21"/>
  <c r="R603" i="21" s="1"/>
  <c r="N604" i="21"/>
  <c r="R604" i="21" s="1"/>
  <c r="N605" i="21"/>
  <c r="R605" i="21" s="1"/>
  <c r="N606" i="21"/>
  <c r="N607" i="21"/>
  <c r="R607" i="21" s="1"/>
  <c r="N608" i="21"/>
  <c r="R608" i="21" s="1"/>
  <c r="N609" i="21"/>
  <c r="R609" i="21" s="1"/>
  <c r="N610" i="21"/>
  <c r="R610" i="21" s="1"/>
  <c r="N611" i="21"/>
  <c r="R611" i="21" s="1"/>
  <c r="N612" i="21"/>
  <c r="R612" i="21" s="1"/>
  <c r="N613" i="21"/>
  <c r="R613" i="21" s="1"/>
  <c r="N614" i="21"/>
  <c r="N615" i="21"/>
  <c r="R615" i="21" s="1"/>
  <c r="N616" i="21"/>
  <c r="R616" i="21" s="1"/>
  <c r="N617" i="21"/>
  <c r="R617" i="21" s="1"/>
  <c r="N618" i="21"/>
  <c r="R618" i="21" s="1"/>
  <c r="N619" i="21"/>
  <c r="R619" i="21" s="1"/>
  <c r="N620" i="21"/>
  <c r="R620" i="21" s="1"/>
  <c r="N621" i="21"/>
  <c r="R621" i="21" s="1"/>
  <c r="N622" i="21"/>
  <c r="N623" i="21"/>
  <c r="R623" i="21" s="1"/>
  <c r="N624" i="21"/>
  <c r="R624" i="21" s="1"/>
  <c r="N625" i="21"/>
  <c r="R625" i="21" s="1"/>
  <c r="N626" i="21"/>
  <c r="R626" i="21" s="1"/>
  <c r="N627" i="21"/>
  <c r="R627" i="21" s="1"/>
  <c r="N628" i="21"/>
  <c r="R628" i="21" s="1"/>
  <c r="N629" i="21"/>
  <c r="R629" i="21" s="1"/>
  <c r="N630" i="21"/>
  <c r="N631" i="21"/>
  <c r="R631" i="21" s="1"/>
  <c r="N632" i="21"/>
  <c r="R632" i="21" s="1"/>
  <c r="N633" i="21"/>
  <c r="R633" i="21" s="1"/>
  <c r="N634" i="21"/>
  <c r="R634" i="21" s="1"/>
  <c r="N635" i="21"/>
  <c r="R635" i="21" s="1"/>
  <c r="N636" i="21"/>
  <c r="R636" i="21" s="1"/>
  <c r="N637" i="21"/>
  <c r="R637" i="21" s="1"/>
  <c r="N638" i="21"/>
  <c r="N639" i="21"/>
  <c r="R639" i="21" s="1"/>
  <c r="N640" i="21"/>
  <c r="R640" i="21" s="1"/>
  <c r="N641" i="21"/>
  <c r="R641" i="21" s="1"/>
  <c r="N642" i="21"/>
  <c r="R642" i="21" s="1"/>
  <c r="N643" i="21"/>
  <c r="R643" i="21" s="1"/>
  <c r="N644" i="21"/>
  <c r="R644" i="21" s="1"/>
  <c r="N645" i="21"/>
  <c r="R645" i="21" s="1"/>
  <c r="N646" i="21"/>
  <c r="N647" i="21"/>
  <c r="R647" i="21" s="1"/>
  <c r="N648" i="21"/>
  <c r="R648" i="21" s="1"/>
  <c r="N649" i="21"/>
  <c r="R649" i="21" s="1"/>
  <c r="N650" i="21"/>
  <c r="R650" i="21" s="1"/>
  <c r="N651" i="21"/>
  <c r="R651" i="21" s="1"/>
  <c r="N652" i="21"/>
  <c r="R652" i="21" s="1"/>
  <c r="N653" i="21"/>
  <c r="R653" i="21" s="1"/>
  <c r="N654" i="21"/>
  <c r="N655" i="21"/>
  <c r="R655" i="21" s="1"/>
  <c r="N656" i="21"/>
  <c r="R656" i="21" s="1"/>
  <c r="N657" i="21"/>
  <c r="R657" i="21" s="1"/>
  <c r="N658" i="21"/>
  <c r="R658" i="21" s="1"/>
  <c r="N659" i="21"/>
  <c r="R659" i="21" s="1"/>
  <c r="N660" i="21"/>
  <c r="R660" i="21" s="1"/>
  <c r="N661" i="21"/>
  <c r="R661" i="21" s="1"/>
  <c r="N662" i="21"/>
  <c r="R662" i="21" s="1"/>
  <c r="N663" i="21"/>
  <c r="R663" i="21" s="1"/>
  <c r="N664" i="21"/>
  <c r="R664" i="21" s="1"/>
  <c r="N665" i="21"/>
  <c r="R665" i="21" s="1"/>
  <c r="N666" i="21"/>
  <c r="R666" i="21" s="1"/>
  <c r="N667" i="21"/>
  <c r="R667" i="21" s="1"/>
  <c r="N668" i="21"/>
  <c r="R668" i="21" s="1"/>
  <c r="N669" i="21"/>
  <c r="R669" i="21" s="1"/>
  <c r="N670" i="21"/>
  <c r="N671" i="21"/>
  <c r="R671" i="21" s="1"/>
  <c r="N672" i="21"/>
  <c r="R672" i="21" s="1"/>
  <c r="N673" i="21"/>
  <c r="R673" i="21" s="1"/>
  <c r="N674" i="21"/>
  <c r="R674" i="21" s="1"/>
  <c r="N675" i="21"/>
  <c r="R675" i="21" s="1"/>
  <c r="N676" i="21"/>
  <c r="R676" i="21" s="1"/>
  <c r="N677" i="21"/>
  <c r="R677" i="21" s="1"/>
  <c r="N678" i="21"/>
  <c r="N679" i="21"/>
  <c r="R679" i="21" s="1"/>
  <c r="N680" i="21"/>
  <c r="R680" i="21" s="1"/>
  <c r="N681" i="21"/>
  <c r="R681" i="21" s="1"/>
  <c r="N682" i="21"/>
  <c r="R682" i="21" s="1"/>
  <c r="N683" i="21"/>
  <c r="R683" i="21" s="1"/>
  <c r="N684" i="21"/>
  <c r="R684" i="21" s="1"/>
  <c r="N685" i="21"/>
  <c r="R685" i="21" s="1"/>
  <c r="N686" i="21"/>
  <c r="N687" i="21"/>
  <c r="R687" i="21" s="1"/>
  <c r="N688" i="21"/>
  <c r="R688" i="21" s="1"/>
  <c r="N689" i="21"/>
  <c r="R689" i="21" s="1"/>
  <c r="N690" i="21"/>
  <c r="R690" i="21" s="1"/>
  <c r="N691" i="21"/>
  <c r="R691" i="21" s="1"/>
  <c r="N692" i="21"/>
  <c r="R692" i="21" s="1"/>
  <c r="N693" i="21"/>
  <c r="R693" i="21" s="1"/>
  <c r="N694" i="21"/>
  <c r="N695" i="21"/>
  <c r="R695" i="21" s="1"/>
  <c r="N696" i="21"/>
  <c r="R696" i="21" s="1"/>
  <c r="N697" i="21"/>
  <c r="R697" i="21" s="1"/>
  <c r="N698" i="21"/>
  <c r="R698" i="21" s="1"/>
  <c r="N699" i="21"/>
  <c r="R699" i="21" s="1"/>
  <c r="N700" i="21"/>
  <c r="R700" i="21" s="1"/>
  <c r="N701" i="21"/>
  <c r="R701" i="21" s="1"/>
  <c r="N702" i="21"/>
  <c r="N703" i="21"/>
  <c r="R703" i="21" s="1"/>
  <c r="N704" i="21"/>
  <c r="R704" i="21" s="1"/>
  <c r="N705" i="21"/>
  <c r="R705" i="21" s="1"/>
  <c r="N706" i="21"/>
  <c r="R706" i="21" s="1"/>
  <c r="N707" i="21"/>
  <c r="R707" i="21" s="1"/>
  <c r="N708" i="21"/>
  <c r="R708" i="21" s="1"/>
  <c r="N709" i="21"/>
  <c r="R709" i="21" s="1"/>
  <c r="N710" i="21"/>
  <c r="N711" i="21"/>
  <c r="R711" i="21" s="1"/>
  <c r="N712" i="21"/>
  <c r="R712" i="21" s="1"/>
  <c r="N713" i="21"/>
  <c r="R713" i="21" s="1"/>
  <c r="N714" i="21"/>
  <c r="R714" i="21" s="1"/>
  <c r="N715" i="21"/>
  <c r="R715" i="21" s="1"/>
  <c r="N716" i="21"/>
  <c r="R716" i="21" s="1"/>
  <c r="N717" i="21"/>
  <c r="R717" i="21" s="1"/>
  <c r="N718" i="21"/>
  <c r="N719" i="21"/>
  <c r="R719" i="21" s="1"/>
  <c r="N720" i="21"/>
  <c r="R720" i="21" s="1"/>
  <c r="N721" i="21"/>
  <c r="R721" i="21" s="1"/>
  <c r="N722" i="21"/>
  <c r="R722" i="21" s="1"/>
  <c r="N723" i="21"/>
  <c r="R723" i="21" s="1"/>
  <c r="N724" i="21"/>
  <c r="R724" i="21" s="1"/>
  <c r="N725" i="21"/>
  <c r="R725" i="21" s="1"/>
  <c r="N726" i="21"/>
  <c r="R726" i="21" s="1"/>
  <c r="N727" i="21"/>
  <c r="R727" i="21" s="1"/>
  <c r="N728" i="21"/>
  <c r="R728" i="21" s="1"/>
  <c r="N729" i="21"/>
  <c r="R729" i="21" s="1"/>
  <c r="N730" i="21"/>
  <c r="R730" i="21" s="1"/>
  <c r="N731" i="21"/>
  <c r="R731" i="21" s="1"/>
  <c r="N732" i="21"/>
  <c r="R732" i="21" s="1"/>
  <c r="N733" i="21"/>
  <c r="R733" i="21" s="1"/>
  <c r="N734" i="21"/>
  <c r="N735" i="21"/>
  <c r="R735" i="21" s="1"/>
  <c r="N736" i="21"/>
  <c r="R736" i="21" s="1"/>
  <c r="N737" i="21"/>
  <c r="R737" i="21" s="1"/>
  <c r="N738" i="21"/>
  <c r="R738" i="21" s="1"/>
  <c r="N739" i="21"/>
  <c r="R739" i="21" s="1"/>
  <c r="N740" i="21"/>
  <c r="R740" i="21" s="1"/>
  <c r="N741" i="21"/>
  <c r="R741" i="21" s="1"/>
  <c r="N742" i="21"/>
  <c r="N743" i="21"/>
  <c r="R743" i="21" s="1"/>
  <c r="N744" i="21"/>
  <c r="R744" i="21" s="1"/>
  <c r="N745" i="21"/>
  <c r="R745" i="21" s="1"/>
  <c r="N746" i="21"/>
  <c r="R746" i="21" s="1"/>
  <c r="N747" i="21"/>
  <c r="R747" i="21" s="1"/>
  <c r="N748" i="21"/>
  <c r="R748" i="21" s="1"/>
  <c r="N749" i="21"/>
  <c r="R749" i="21" s="1"/>
  <c r="N750" i="21"/>
  <c r="N751" i="21"/>
  <c r="R751" i="21" s="1"/>
  <c r="N752" i="21"/>
  <c r="R752" i="21" s="1"/>
  <c r="N753" i="21"/>
  <c r="R753" i="21" s="1"/>
  <c r="N754" i="21"/>
  <c r="R754" i="21" s="1"/>
  <c r="N755" i="21"/>
  <c r="R755" i="21" s="1"/>
  <c r="N756" i="21"/>
  <c r="R756" i="21" s="1"/>
  <c r="N757" i="21"/>
  <c r="R757" i="21" s="1"/>
  <c r="N758" i="21"/>
  <c r="AK86" i="21"/>
  <c r="AK150" i="21"/>
  <c r="AK214" i="21"/>
  <c r="AK278" i="21"/>
  <c r="AK342" i="21"/>
  <c r="AK406" i="21"/>
  <c r="AK470" i="21"/>
  <c r="AK534" i="21"/>
  <c r="AK598" i="21"/>
  <c r="AK662" i="21"/>
  <c r="AK726" i="21"/>
  <c r="AK19" i="21"/>
  <c r="AK20" i="21"/>
  <c r="AK21" i="21"/>
  <c r="AK23" i="21"/>
  <c r="AK24" i="21"/>
  <c r="AK27" i="21"/>
  <c r="AK28" i="21"/>
  <c r="AK29" i="21"/>
  <c r="AK31" i="21"/>
  <c r="AK32" i="21"/>
  <c r="AK35" i="21"/>
  <c r="AK36" i="21"/>
  <c r="AK37" i="21"/>
  <c r="AK39" i="21"/>
  <c r="AK40" i="21"/>
  <c r="AK43" i="21"/>
  <c r="AK44" i="21"/>
  <c r="AK45" i="21"/>
  <c r="AK47" i="21"/>
  <c r="AK48" i="21"/>
  <c r="AK51" i="21"/>
  <c r="AK52" i="21"/>
  <c r="AK53" i="21"/>
  <c r="AK55" i="21"/>
  <c r="AK56" i="21"/>
  <c r="AK59" i="21"/>
  <c r="AK60" i="21"/>
  <c r="AK61" i="21"/>
  <c r="AK63" i="21"/>
  <c r="AK64" i="21"/>
  <c r="AK67" i="21"/>
  <c r="AK68" i="21"/>
  <c r="AK69" i="21"/>
  <c r="AK71" i="21"/>
  <c r="AK72" i="21"/>
  <c r="AK75" i="21"/>
  <c r="AK76" i="21"/>
  <c r="AK77" i="21"/>
  <c r="AK79" i="21"/>
  <c r="AK80" i="21"/>
  <c r="AK83" i="21"/>
  <c r="AK84" i="21"/>
  <c r="AK85" i="21"/>
  <c r="AK87" i="21"/>
  <c r="AK88" i="21"/>
  <c r="AK91" i="21"/>
  <c r="AK92" i="21"/>
  <c r="AK93" i="21"/>
  <c r="AK95" i="21"/>
  <c r="AK96" i="21"/>
  <c r="AK99" i="21"/>
  <c r="AK100" i="21"/>
  <c r="AK101" i="21"/>
  <c r="AK103" i="21"/>
  <c r="AK104" i="21"/>
  <c r="AK107" i="21"/>
  <c r="AK108" i="21"/>
  <c r="AK109" i="21"/>
  <c r="AK111" i="21"/>
  <c r="AK112" i="21"/>
  <c r="AK115" i="21"/>
  <c r="AK116" i="21"/>
  <c r="AK117" i="21"/>
  <c r="AK119" i="21"/>
  <c r="AK120" i="21"/>
  <c r="AK123" i="21"/>
  <c r="AK124" i="21"/>
  <c r="AK125" i="21"/>
  <c r="AK127" i="21"/>
  <c r="AK128" i="21"/>
  <c r="AK131" i="21"/>
  <c r="AK132" i="21"/>
  <c r="AK133" i="21"/>
  <c r="AK135" i="21"/>
  <c r="AK136" i="21"/>
  <c r="AK139" i="21"/>
  <c r="AK140" i="21"/>
  <c r="AK141" i="21"/>
  <c r="AK143" i="21"/>
  <c r="AK144" i="21"/>
  <c r="AK147" i="21"/>
  <c r="AK148" i="21"/>
  <c r="AK149" i="21"/>
  <c r="AK151" i="21"/>
  <c r="AK152" i="21"/>
  <c r="AK155" i="21"/>
  <c r="AK156" i="21"/>
  <c r="AK157" i="21"/>
  <c r="AK159" i="21"/>
  <c r="AK160" i="21"/>
  <c r="AK163" i="21"/>
  <c r="AK164" i="21"/>
  <c r="AK165" i="21"/>
  <c r="AK167" i="21"/>
  <c r="AK168" i="21"/>
  <c r="AK171" i="21"/>
  <c r="AK172" i="21"/>
  <c r="AK173" i="21"/>
  <c r="AK175" i="21"/>
  <c r="AK176" i="21"/>
  <c r="AK179" i="21"/>
  <c r="AK180" i="21"/>
  <c r="AK181" i="21"/>
  <c r="AK183" i="21"/>
  <c r="AK184" i="21"/>
  <c r="AK187" i="21"/>
  <c r="AK188" i="21"/>
  <c r="AK189" i="21"/>
  <c r="AK191" i="21"/>
  <c r="AK192" i="21"/>
  <c r="AK195" i="21"/>
  <c r="AK196" i="21"/>
  <c r="AK197" i="21"/>
  <c r="AK199" i="21"/>
  <c r="AK200" i="21"/>
  <c r="AK203" i="21"/>
  <c r="AK204" i="21"/>
  <c r="AK205" i="21"/>
  <c r="AK207" i="21"/>
  <c r="AK208" i="21"/>
  <c r="AK211" i="21"/>
  <c r="AK212" i="21"/>
  <c r="AK213" i="21"/>
  <c r="AK215" i="21"/>
  <c r="AK216" i="21"/>
  <c r="AK219" i="21"/>
  <c r="AK220" i="21"/>
  <c r="AK221" i="21"/>
  <c r="AK223" i="21"/>
  <c r="AK224" i="21"/>
  <c r="AK227" i="21"/>
  <c r="AK228" i="21"/>
  <c r="AK229" i="21"/>
  <c r="AK231" i="21"/>
  <c r="AK232" i="21"/>
  <c r="AK235" i="21"/>
  <c r="AK236" i="21"/>
  <c r="AK237" i="21"/>
  <c r="AK239" i="21"/>
  <c r="AK240" i="21"/>
  <c r="AK243" i="21"/>
  <c r="AK244" i="21"/>
  <c r="AK245" i="21"/>
  <c r="AK247" i="21"/>
  <c r="AK248" i="21"/>
  <c r="AK251" i="21"/>
  <c r="AK252" i="21"/>
  <c r="AK253" i="21"/>
  <c r="AK255" i="21"/>
  <c r="AK256" i="21"/>
  <c r="AK259" i="21"/>
  <c r="AK260" i="21"/>
  <c r="AK261" i="21"/>
  <c r="AK263" i="21"/>
  <c r="AK264" i="21"/>
  <c r="AK267" i="21"/>
  <c r="AK268" i="21"/>
  <c r="AK269" i="21"/>
  <c r="AK271" i="21"/>
  <c r="AK272" i="21"/>
  <c r="AK275" i="21"/>
  <c r="AK276" i="21"/>
  <c r="AK277" i="21"/>
  <c r="AK279" i="21"/>
  <c r="AK283" i="21"/>
  <c r="AK284" i="21"/>
  <c r="AK285" i="21"/>
  <c r="AK287" i="21"/>
  <c r="AK291" i="21"/>
  <c r="AK292" i="21"/>
  <c r="AK293" i="21"/>
  <c r="AK295" i="21"/>
  <c r="AK296" i="21"/>
  <c r="AK299" i="21"/>
  <c r="AK300" i="21"/>
  <c r="AK301" i="21"/>
  <c r="AK303" i="21"/>
  <c r="AK307" i="21"/>
  <c r="AK308" i="21"/>
  <c r="AK309" i="21"/>
  <c r="AK311" i="21"/>
  <c r="AK315" i="21"/>
  <c r="AK316" i="21"/>
  <c r="AK317" i="21"/>
  <c r="AK319" i="21"/>
  <c r="AK323" i="21"/>
  <c r="AK324" i="21"/>
  <c r="AK325" i="21"/>
  <c r="AK327" i="21"/>
  <c r="AK331" i="21"/>
  <c r="AK332" i="21"/>
  <c r="AK333" i="21"/>
  <c r="AK335" i="21"/>
  <c r="AK339" i="21"/>
  <c r="AK340" i="21"/>
  <c r="AK341" i="21"/>
  <c r="AK343" i="21"/>
  <c r="AK347" i="21"/>
  <c r="AK348" i="21"/>
  <c r="AK349" i="21"/>
  <c r="AK351" i="21"/>
  <c r="AK355" i="21"/>
  <c r="AK356" i="21"/>
  <c r="AK357" i="21"/>
  <c r="AK359" i="21"/>
  <c r="AK363" i="21"/>
  <c r="AK364" i="21"/>
  <c r="AK365" i="21"/>
  <c r="AK367" i="21"/>
  <c r="AK368" i="21"/>
  <c r="AK371" i="21"/>
  <c r="AK372" i="21"/>
  <c r="AK373" i="21"/>
  <c r="AK375" i="21"/>
  <c r="AK379" i="21"/>
  <c r="AK380" i="21"/>
  <c r="AK381" i="21"/>
  <c r="AK383" i="21"/>
  <c r="AK387" i="21"/>
  <c r="AK388" i="21"/>
  <c r="AK389" i="21"/>
  <c r="AK391" i="21"/>
  <c r="AK395" i="21"/>
  <c r="AK396" i="21"/>
  <c r="AK397" i="21"/>
  <c r="AK399" i="21"/>
  <c r="AK403" i="21"/>
  <c r="AK404" i="21"/>
  <c r="AK405" i="21"/>
  <c r="AK407" i="21"/>
  <c r="AK411" i="21"/>
  <c r="AK412" i="21"/>
  <c r="AK413" i="21"/>
  <c r="AK415" i="21"/>
  <c r="AK419" i="21"/>
  <c r="AK420" i="21"/>
  <c r="AK421" i="21"/>
  <c r="AK423" i="21"/>
  <c r="AK427" i="21"/>
  <c r="AK428" i="21"/>
  <c r="AK429" i="21"/>
  <c r="AK431" i="21"/>
  <c r="AK435" i="21"/>
  <c r="AK436" i="21"/>
  <c r="AK437" i="21"/>
  <c r="AK439" i="21"/>
  <c r="AK440" i="21"/>
  <c r="AK443" i="21"/>
  <c r="AK444" i="21"/>
  <c r="AK445" i="21"/>
  <c r="AK447" i="21"/>
  <c r="AK451" i="21"/>
  <c r="AK452" i="21"/>
  <c r="AK453" i="21"/>
  <c r="AK455" i="21"/>
  <c r="AK459" i="21"/>
  <c r="AK460" i="21"/>
  <c r="AK461" i="21"/>
  <c r="AK463" i="21"/>
  <c r="AK467" i="21"/>
  <c r="AK468" i="21"/>
  <c r="AK469" i="21"/>
  <c r="AK471" i="21"/>
  <c r="AK475" i="21"/>
  <c r="AK476" i="21"/>
  <c r="AK477" i="21"/>
  <c r="AK479" i="21"/>
  <c r="AK483" i="21"/>
  <c r="AK484" i="21"/>
  <c r="AK485" i="21"/>
  <c r="AK487" i="21"/>
  <c r="AK491" i="21"/>
  <c r="AK492" i="21"/>
  <c r="AK493" i="21"/>
  <c r="AK495" i="21"/>
  <c r="AK499" i="21"/>
  <c r="AK500" i="21"/>
  <c r="AK501" i="21"/>
  <c r="AK503" i="21"/>
  <c r="AK507" i="21"/>
  <c r="AK508" i="21"/>
  <c r="AK509" i="21"/>
  <c r="AK511" i="21"/>
  <c r="AK512" i="21"/>
  <c r="AK515" i="21"/>
  <c r="AK516" i="21"/>
  <c r="AK517" i="21"/>
  <c r="AK519" i="21"/>
  <c r="AK523" i="21"/>
  <c r="AK524" i="21"/>
  <c r="AK525" i="21"/>
  <c r="AK527" i="21"/>
  <c r="AK531" i="21"/>
  <c r="AK532" i="21"/>
  <c r="AK533" i="21"/>
  <c r="AK535" i="21"/>
  <c r="AK539" i="21"/>
  <c r="AK540" i="21"/>
  <c r="AK541" i="21"/>
  <c r="AK543" i="21"/>
  <c r="AK547" i="21"/>
  <c r="AK548" i="21"/>
  <c r="AK549" i="21"/>
  <c r="AK551" i="21"/>
  <c r="AK555" i="21"/>
  <c r="AK556" i="21"/>
  <c r="AK557" i="21"/>
  <c r="AK559" i="21"/>
  <c r="AK563" i="21"/>
  <c r="AK564" i="21"/>
  <c r="AK565" i="21"/>
  <c r="AK567" i="21"/>
  <c r="AK571" i="21"/>
  <c r="AK572" i="21"/>
  <c r="AK573" i="21"/>
  <c r="AK575" i="21"/>
  <c r="AK579" i="21"/>
  <c r="AK580" i="21"/>
  <c r="AK581" i="21"/>
  <c r="AK583" i="21"/>
  <c r="AK584" i="21"/>
  <c r="AK587" i="21"/>
  <c r="AK588" i="21"/>
  <c r="AK589" i="21"/>
  <c r="AK591" i="21"/>
  <c r="AK595" i="21"/>
  <c r="AK596" i="21"/>
  <c r="AK597" i="21"/>
  <c r="AK599" i="21"/>
  <c r="AK603" i="21"/>
  <c r="AK604" i="21"/>
  <c r="AK605" i="21"/>
  <c r="AK607" i="21"/>
  <c r="AK608" i="21"/>
  <c r="AK611" i="21"/>
  <c r="AK612" i="21"/>
  <c r="AK613" i="21"/>
  <c r="AK615" i="21"/>
  <c r="AK619" i="21"/>
  <c r="AK621" i="21"/>
  <c r="AK623" i="21"/>
  <c r="AK627" i="21"/>
  <c r="AK628" i="21"/>
  <c r="AK629" i="21"/>
  <c r="AK631" i="21"/>
  <c r="AK635" i="21"/>
  <c r="AK637" i="21"/>
  <c r="AK639" i="21"/>
  <c r="AK643" i="21"/>
  <c r="AK644" i="21"/>
  <c r="AK645" i="21"/>
  <c r="AK647" i="21"/>
  <c r="AK651" i="21"/>
  <c r="AK653" i="21"/>
  <c r="AK655" i="21"/>
  <c r="AK659" i="21"/>
  <c r="AK660" i="21"/>
  <c r="AK661" i="21"/>
  <c r="AK663" i="21"/>
  <c r="AK667" i="21"/>
  <c r="AK668" i="21"/>
  <c r="AK669" i="21"/>
  <c r="AK671" i="21"/>
  <c r="AK675" i="21"/>
  <c r="AK677" i="21"/>
  <c r="AK679" i="21"/>
  <c r="AK683" i="21"/>
  <c r="AK684" i="21"/>
  <c r="AK685" i="21"/>
  <c r="AK687" i="21"/>
  <c r="AK691" i="21"/>
  <c r="AK693" i="21"/>
  <c r="AK695" i="21"/>
  <c r="AK699" i="21"/>
  <c r="AK700" i="21"/>
  <c r="AK701" i="21"/>
  <c r="AK703" i="21"/>
  <c r="AK707" i="21"/>
  <c r="AK709" i="21"/>
  <c r="AK711" i="21"/>
  <c r="AK715" i="21"/>
  <c r="AK717" i="21"/>
  <c r="AK719" i="21"/>
  <c r="AK723" i="21"/>
  <c r="AK725" i="21"/>
  <c r="AK727" i="21"/>
  <c r="AK731" i="21"/>
  <c r="AK732" i="21"/>
  <c r="AK733" i="21"/>
  <c r="AK735" i="21"/>
  <c r="AK739" i="21"/>
  <c r="AK741" i="21"/>
  <c r="AK743" i="21"/>
  <c r="AK747" i="21"/>
  <c r="AK749" i="21"/>
  <c r="AK751" i="21"/>
  <c r="AK755" i="21"/>
  <c r="AK757" i="21"/>
  <c r="AJ19" i="21"/>
  <c r="AJ20" i="21"/>
  <c r="AJ21" i="21"/>
  <c r="AJ23" i="21"/>
  <c r="AJ24" i="21"/>
  <c r="AJ27" i="21"/>
  <c r="AJ28" i="21"/>
  <c r="AJ29" i="21"/>
  <c r="AJ31" i="21"/>
  <c r="AJ32" i="21"/>
  <c r="AJ35" i="21"/>
  <c r="AJ36" i="21"/>
  <c r="AJ37" i="21"/>
  <c r="AJ39" i="21"/>
  <c r="AJ40" i="21"/>
  <c r="AJ43" i="21"/>
  <c r="AJ44" i="21"/>
  <c r="AJ45" i="21"/>
  <c r="AJ47" i="21"/>
  <c r="AJ48" i="21"/>
  <c r="AJ51" i="21"/>
  <c r="AJ52" i="21"/>
  <c r="AJ53" i="21"/>
  <c r="AJ55" i="21"/>
  <c r="AJ56" i="21"/>
  <c r="AJ59" i="21"/>
  <c r="AJ60" i="21"/>
  <c r="AJ61" i="21"/>
  <c r="AJ63" i="21"/>
  <c r="AJ64" i="21"/>
  <c r="AJ67" i="21"/>
  <c r="AJ68" i="21"/>
  <c r="AJ69" i="21"/>
  <c r="AJ71" i="21"/>
  <c r="AJ72" i="21"/>
  <c r="AJ75" i="21"/>
  <c r="AJ76" i="21"/>
  <c r="AJ77" i="21"/>
  <c r="AJ79" i="21"/>
  <c r="AJ80" i="21"/>
  <c r="AJ83" i="21"/>
  <c r="AJ84" i="21"/>
  <c r="AJ85" i="21"/>
  <c r="AJ87" i="21"/>
  <c r="AJ88" i="21"/>
  <c r="AJ91" i="21"/>
  <c r="AJ92" i="21"/>
  <c r="AJ93" i="21"/>
  <c r="AJ95" i="21"/>
  <c r="AJ96" i="21"/>
  <c r="AJ99" i="21"/>
  <c r="AJ100" i="21"/>
  <c r="AJ101" i="21"/>
  <c r="AJ103" i="21"/>
  <c r="AJ104" i="21"/>
  <c r="AJ107" i="21"/>
  <c r="AJ108" i="21"/>
  <c r="AJ109" i="21"/>
  <c r="AJ111" i="21"/>
  <c r="AJ112" i="21"/>
  <c r="AJ115" i="21"/>
  <c r="AJ116" i="21"/>
  <c r="AJ117" i="21"/>
  <c r="AJ119" i="21"/>
  <c r="AJ120" i="21"/>
  <c r="AJ123" i="21"/>
  <c r="AJ124" i="21"/>
  <c r="AJ125" i="21"/>
  <c r="AJ127" i="21"/>
  <c r="AJ128" i="21"/>
  <c r="AJ131" i="21"/>
  <c r="AJ132" i="21"/>
  <c r="AJ133" i="21"/>
  <c r="AJ135" i="21"/>
  <c r="AJ136" i="21"/>
  <c r="AJ139" i="21"/>
  <c r="AJ140" i="21"/>
  <c r="AJ141" i="21"/>
  <c r="AJ143" i="21"/>
  <c r="AJ144" i="21"/>
  <c r="AJ147" i="21"/>
  <c r="AJ148" i="21"/>
  <c r="AJ149" i="21"/>
  <c r="AJ151" i="21"/>
  <c r="AJ152" i="21"/>
  <c r="AJ155" i="21"/>
  <c r="AJ156" i="21"/>
  <c r="AJ157" i="21"/>
  <c r="AJ159" i="21"/>
  <c r="AJ160" i="21"/>
  <c r="AJ163" i="21"/>
  <c r="AJ164" i="21"/>
  <c r="AJ165" i="21"/>
  <c r="AJ167" i="21"/>
  <c r="AJ168" i="21"/>
  <c r="AJ171" i="21"/>
  <c r="AJ172" i="21"/>
  <c r="AJ173" i="21"/>
  <c r="AJ175" i="21"/>
  <c r="AJ176" i="21"/>
  <c r="AJ179" i="21"/>
  <c r="AJ180" i="21"/>
  <c r="AJ181" i="21"/>
  <c r="AJ183" i="21"/>
  <c r="AJ184" i="21"/>
  <c r="AJ187" i="21"/>
  <c r="AJ188" i="21"/>
  <c r="AJ189" i="21"/>
  <c r="AJ191" i="21"/>
  <c r="AJ192" i="21"/>
  <c r="AJ195" i="21"/>
  <c r="AJ196" i="21"/>
  <c r="AJ197" i="21"/>
  <c r="AJ199" i="21"/>
  <c r="AJ200" i="21"/>
  <c r="AJ203" i="21"/>
  <c r="AJ204" i="21"/>
  <c r="AJ205" i="21"/>
  <c r="AJ207" i="21"/>
  <c r="AJ208" i="21"/>
  <c r="AJ211" i="21"/>
  <c r="AJ212" i="21"/>
  <c r="AJ213" i="21"/>
  <c r="AJ215" i="21"/>
  <c r="AJ216" i="21"/>
  <c r="AJ219" i="21"/>
  <c r="AJ220" i="21"/>
  <c r="AJ221" i="21"/>
  <c r="AJ223" i="21"/>
  <c r="AJ224" i="21"/>
  <c r="AJ227" i="21"/>
  <c r="AJ228" i="21"/>
  <c r="AJ229" i="21"/>
  <c r="AJ231" i="21"/>
  <c r="AJ232" i="21"/>
  <c r="AJ235" i="21"/>
  <c r="AJ236" i="21"/>
  <c r="AJ237" i="21"/>
  <c r="AJ239" i="21"/>
  <c r="AJ240" i="21"/>
  <c r="AJ243" i="21"/>
  <c r="AJ244" i="21"/>
  <c r="AJ245" i="21"/>
  <c r="AJ247" i="21"/>
  <c r="AJ248" i="21"/>
  <c r="AJ251" i="21"/>
  <c r="AJ252" i="21"/>
  <c r="AJ253" i="21"/>
  <c r="AJ255" i="21"/>
  <c r="AJ256" i="21"/>
  <c r="AJ259" i="21"/>
  <c r="AJ260" i="21"/>
  <c r="AJ261" i="21"/>
  <c r="AJ263" i="21"/>
  <c r="AJ264" i="21"/>
  <c r="AJ267" i="21"/>
  <c r="AJ268" i="21"/>
  <c r="AJ269" i="21"/>
  <c r="AJ271" i="21"/>
  <c r="AJ272" i="21"/>
  <c r="AJ275" i="21"/>
  <c r="AJ276" i="21"/>
  <c r="AJ277" i="21"/>
  <c r="AJ279" i="21"/>
  <c r="AJ283" i="21"/>
  <c r="AJ284" i="21"/>
  <c r="AJ285" i="21"/>
  <c r="AJ287" i="21"/>
  <c r="AJ291" i="21"/>
  <c r="AJ292" i="21"/>
  <c r="AJ293" i="21"/>
  <c r="AJ295" i="21"/>
  <c r="AJ299" i="21"/>
  <c r="AJ300" i="21"/>
  <c r="AJ301" i="21"/>
  <c r="AJ303" i="21"/>
  <c r="AJ304" i="21"/>
  <c r="AJ307" i="21"/>
  <c r="AJ308" i="21"/>
  <c r="AJ309" i="21"/>
  <c r="AJ311" i="21"/>
  <c r="AJ315" i="21"/>
  <c r="AJ316" i="21"/>
  <c r="AJ317" i="21"/>
  <c r="AJ319" i="21"/>
  <c r="AJ320" i="21"/>
  <c r="AJ323" i="21"/>
  <c r="AJ324" i="21"/>
  <c r="AJ325" i="21"/>
  <c r="AJ327" i="21"/>
  <c r="AJ331" i="21"/>
  <c r="AJ332" i="21"/>
  <c r="AJ333" i="21"/>
  <c r="AJ335" i="21"/>
  <c r="AJ339" i="21"/>
  <c r="AJ340" i="21"/>
  <c r="AJ341" i="21"/>
  <c r="AJ343" i="21"/>
  <c r="AJ347" i="21"/>
  <c r="AJ348" i="21"/>
  <c r="AJ349" i="21"/>
  <c r="AJ351" i="21"/>
  <c r="AJ355" i="21"/>
  <c r="AJ356" i="21"/>
  <c r="AJ357" i="21"/>
  <c r="AJ359" i="21"/>
  <c r="AJ363" i="21"/>
  <c r="AJ364" i="21"/>
  <c r="AJ365" i="21"/>
  <c r="AJ367" i="21"/>
  <c r="AJ371" i="21"/>
  <c r="AJ372" i="21"/>
  <c r="AJ373" i="21"/>
  <c r="AJ375" i="21"/>
  <c r="AJ376" i="21"/>
  <c r="AJ379" i="21"/>
  <c r="AJ380" i="21"/>
  <c r="AJ381" i="21"/>
  <c r="AJ383" i="21"/>
  <c r="AJ387" i="21"/>
  <c r="AJ388" i="21"/>
  <c r="AJ389" i="21"/>
  <c r="AJ391" i="21"/>
  <c r="AJ392" i="21"/>
  <c r="AJ395" i="21"/>
  <c r="AJ396" i="21"/>
  <c r="AJ397" i="21"/>
  <c r="AJ399" i="21"/>
  <c r="AJ403" i="21"/>
  <c r="AJ404" i="21"/>
  <c r="AJ405" i="21"/>
  <c r="AJ407" i="21"/>
  <c r="AJ411" i="21"/>
  <c r="AJ412" i="21"/>
  <c r="AJ413" i="21"/>
  <c r="AJ415" i="21"/>
  <c r="AJ419" i="21"/>
  <c r="AJ420" i="21"/>
  <c r="AJ421" i="21"/>
  <c r="AJ423" i="21"/>
  <c r="AJ427" i="21"/>
  <c r="AJ428" i="21"/>
  <c r="AJ429" i="21"/>
  <c r="AJ431" i="21"/>
  <c r="AJ435" i="21"/>
  <c r="AJ436" i="21"/>
  <c r="AJ437" i="21"/>
  <c r="AJ439" i="21"/>
  <c r="AJ443" i="21"/>
  <c r="AJ444" i="21"/>
  <c r="AJ445" i="21"/>
  <c r="AJ447" i="21"/>
  <c r="AJ448" i="21"/>
  <c r="AJ451" i="21"/>
  <c r="AJ452" i="21"/>
  <c r="AJ453" i="21"/>
  <c r="AJ455" i="21"/>
  <c r="AJ459" i="21"/>
  <c r="AJ460" i="21"/>
  <c r="AJ461" i="21"/>
  <c r="AJ463" i="21"/>
  <c r="AJ464" i="21"/>
  <c r="AJ467" i="21"/>
  <c r="AJ468" i="21"/>
  <c r="AJ469" i="21"/>
  <c r="AJ471" i="21"/>
  <c r="AJ475" i="21"/>
  <c r="AJ476" i="21"/>
  <c r="AJ477" i="21"/>
  <c r="AJ479" i="21"/>
  <c r="AJ483" i="21"/>
  <c r="AJ484" i="21"/>
  <c r="AJ485" i="21"/>
  <c r="AJ487" i="21"/>
  <c r="AJ488" i="21"/>
  <c r="AJ491" i="21"/>
  <c r="AJ492" i="21"/>
  <c r="AJ493" i="21"/>
  <c r="AJ495" i="21"/>
  <c r="AJ499" i="21"/>
  <c r="AJ500" i="21"/>
  <c r="AJ501" i="21"/>
  <c r="AJ503" i="21"/>
  <c r="AJ507" i="21"/>
  <c r="AJ508" i="21"/>
  <c r="AJ509" i="21"/>
  <c r="AJ511" i="21"/>
  <c r="AJ515" i="21"/>
  <c r="AJ516" i="21"/>
  <c r="AJ517" i="21"/>
  <c r="AJ519" i="21"/>
  <c r="AJ520" i="21"/>
  <c r="AJ523" i="21"/>
  <c r="AJ524" i="21"/>
  <c r="AJ525" i="21"/>
  <c r="AJ527" i="21"/>
  <c r="AJ531" i="21"/>
  <c r="AJ532" i="21"/>
  <c r="AJ533" i="21"/>
  <c r="AJ535" i="21"/>
  <c r="AJ536" i="21"/>
  <c r="AJ539" i="21"/>
  <c r="AJ540" i="21"/>
  <c r="AJ541" i="21"/>
  <c r="AJ543" i="21"/>
  <c r="AJ547" i="21"/>
  <c r="AJ548" i="21"/>
  <c r="AJ549" i="21"/>
  <c r="AJ551" i="21"/>
  <c r="AJ555" i="21"/>
  <c r="AJ556" i="21"/>
  <c r="AJ557" i="21"/>
  <c r="AJ559" i="21"/>
  <c r="AJ563" i="21"/>
  <c r="AJ564" i="21"/>
  <c r="AJ565" i="21"/>
  <c r="AJ567" i="21"/>
  <c r="AJ571" i="21"/>
  <c r="AJ572" i="21"/>
  <c r="AJ573" i="21"/>
  <c r="AJ575" i="21"/>
  <c r="AJ579" i="21"/>
  <c r="AJ580" i="21"/>
  <c r="AJ581" i="21"/>
  <c r="AJ583" i="21"/>
  <c r="AJ587" i="21"/>
  <c r="AJ588" i="21"/>
  <c r="AJ589" i="21"/>
  <c r="AJ591" i="21"/>
  <c r="AJ592" i="21"/>
  <c r="AJ595" i="21"/>
  <c r="AJ596" i="21"/>
  <c r="AJ597" i="21"/>
  <c r="AJ599" i="21"/>
  <c r="AJ603" i="21"/>
  <c r="AJ604" i="21"/>
  <c r="AJ605" i="21"/>
  <c r="AJ607" i="21"/>
  <c r="AJ608" i="21"/>
  <c r="AJ611" i="21"/>
  <c r="AJ612" i="21"/>
  <c r="AJ613" i="21"/>
  <c r="AJ615" i="21"/>
  <c r="AJ616" i="21"/>
  <c r="AJ619" i="21"/>
  <c r="AJ620" i="21"/>
  <c r="AJ621" i="21"/>
  <c r="AJ623" i="21"/>
  <c r="AJ627" i="21"/>
  <c r="AJ628" i="21"/>
  <c r="AJ629" i="21"/>
  <c r="AJ631" i="21"/>
  <c r="AJ635" i="21"/>
  <c r="AJ636" i="21"/>
  <c r="AJ637" i="21"/>
  <c r="AJ639" i="21"/>
  <c r="AJ643" i="21"/>
  <c r="AJ644" i="21"/>
  <c r="AJ645" i="21"/>
  <c r="AJ647" i="21"/>
  <c r="AJ651" i="21"/>
  <c r="AJ652" i="21"/>
  <c r="AJ653" i="21"/>
  <c r="AJ655" i="21"/>
  <c r="AJ659" i="21"/>
  <c r="AJ660" i="21"/>
  <c r="AJ661" i="21"/>
  <c r="AJ663" i="21"/>
  <c r="AJ667" i="21"/>
  <c r="AJ668" i="21"/>
  <c r="AJ669" i="21"/>
  <c r="AJ671" i="21"/>
  <c r="AJ675" i="21"/>
  <c r="AJ676" i="21"/>
  <c r="AJ677" i="21"/>
  <c r="AJ679" i="21"/>
  <c r="AJ683" i="21"/>
  <c r="AJ684" i="21"/>
  <c r="AJ685" i="21"/>
  <c r="AJ687" i="21"/>
  <c r="AJ691" i="21"/>
  <c r="AJ692" i="21"/>
  <c r="AJ693" i="21"/>
  <c r="AJ695" i="21"/>
  <c r="AJ699" i="21"/>
  <c r="AJ700" i="21"/>
  <c r="AJ701" i="21"/>
  <c r="AJ703" i="21"/>
  <c r="AJ707" i="21"/>
  <c r="AJ708" i="21"/>
  <c r="AJ709" i="21"/>
  <c r="AJ711" i="21"/>
  <c r="AJ715" i="21"/>
  <c r="AJ716" i="21"/>
  <c r="AJ717" i="21"/>
  <c r="AJ719" i="21"/>
  <c r="AJ723" i="21"/>
  <c r="AJ724" i="21"/>
  <c r="AJ725" i="21"/>
  <c r="AJ727" i="21"/>
  <c r="AJ731" i="21"/>
  <c r="AJ732" i="21"/>
  <c r="AJ733" i="21"/>
  <c r="AJ735" i="21"/>
  <c r="AJ736" i="21"/>
  <c r="AJ739" i="21"/>
  <c r="AJ740" i="21"/>
  <c r="AJ741" i="21"/>
  <c r="AJ743" i="21"/>
  <c r="AJ747" i="21"/>
  <c r="AJ748" i="21"/>
  <c r="AJ749" i="21"/>
  <c r="AJ751" i="21"/>
  <c r="AJ755" i="21"/>
  <c r="AJ756" i="21"/>
  <c r="AJ757" i="21"/>
  <c r="R21" i="21" l="1"/>
  <c r="R18" i="21"/>
  <c r="R20" i="21"/>
  <c r="R19" i="21"/>
  <c r="AJ554" i="21"/>
  <c r="AJ362" i="21"/>
  <c r="AJ234" i="21"/>
  <c r="AJ170" i="21"/>
  <c r="AK418" i="21"/>
  <c r="AJ298" i="21"/>
  <c r="AJ106" i="21"/>
  <c r="AJ682" i="21"/>
  <c r="AJ42" i="21"/>
  <c r="AK226" i="21"/>
  <c r="AK290" i="21"/>
  <c r="AK98" i="21"/>
  <c r="AK674" i="21"/>
  <c r="AK546" i="21"/>
  <c r="AK217" i="21"/>
  <c r="AJ41" i="21"/>
  <c r="AJ681" i="21"/>
  <c r="AJ489" i="21"/>
  <c r="AJ737" i="21"/>
  <c r="AJ545" i="21"/>
  <c r="AJ161" i="21"/>
  <c r="AJ233" i="21"/>
  <c r="AK97" i="21"/>
  <c r="AJ353" i="21"/>
  <c r="AJ297" i="21"/>
  <c r="AK537" i="21"/>
  <c r="AK417" i="21"/>
  <c r="AK289" i="21"/>
  <c r="AK25" i="21"/>
  <c r="AJ746" i="21"/>
  <c r="AJ688" i="21"/>
  <c r="AJ664" i="21"/>
  <c r="AJ609" i="21"/>
  <c r="AJ553" i="21"/>
  <c r="AJ417" i="21"/>
  <c r="AJ361" i="21"/>
  <c r="AJ169" i="21"/>
  <c r="AK756" i="21"/>
  <c r="AK740" i="21"/>
  <c r="AK729" i="21"/>
  <c r="AK716" i="21"/>
  <c r="AK545" i="21"/>
  <c r="AK473" i="21"/>
  <c r="AK345" i="21"/>
  <c r="AK225" i="21"/>
  <c r="AK34" i="21"/>
  <c r="AK673" i="21"/>
  <c r="AJ745" i="21"/>
  <c r="AJ618" i="21"/>
  <c r="AJ97" i="21"/>
  <c r="AK728" i="21"/>
  <c r="AK656" i="21"/>
  <c r="AK601" i="21"/>
  <c r="AK153" i="21"/>
  <c r="AK33" i="21"/>
  <c r="AJ617" i="21"/>
  <c r="AJ426" i="21"/>
  <c r="AJ289" i="21"/>
  <c r="AK738" i="21"/>
  <c r="AK610" i="21"/>
  <c r="AK354" i="21"/>
  <c r="AK162" i="21"/>
  <c r="AJ425" i="21"/>
  <c r="AJ105" i="21"/>
  <c r="AK737" i="21"/>
  <c r="AK609" i="21"/>
  <c r="AK481" i="21"/>
  <c r="AK353" i="21"/>
  <c r="AK161" i="21"/>
  <c r="AJ673" i="21"/>
  <c r="AJ481" i="21"/>
  <c r="AJ225" i="21"/>
  <c r="AJ490" i="21"/>
  <c r="AJ33" i="21"/>
  <c r="AK748" i="21"/>
  <c r="AK724" i="21"/>
  <c r="AK708" i="21"/>
  <c r="AK692" i="21"/>
  <c r="AK676" i="21"/>
  <c r="AK665" i="21"/>
  <c r="AK652" i="21"/>
  <c r="AK636" i="21"/>
  <c r="AK620" i="21"/>
  <c r="AK409" i="21"/>
  <c r="AK281" i="21"/>
  <c r="AK89" i="21"/>
  <c r="AK752" i="21"/>
  <c r="AK680" i="21"/>
  <c r="AK600" i="21"/>
  <c r="AK528" i="21"/>
  <c r="AK480" i="21"/>
  <c r="AK456" i="21"/>
  <c r="AK384" i="21"/>
  <c r="AK312" i="21"/>
  <c r="AJ712" i="21"/>
  <c r="AJ640" i="21"/>
  <c r="AJ568" i="21"/>
  <c r="AJ496" i="21"/>
  <c r="AJ416" i="21"/>
  <c r="AJ344" i="21"/>
  <c r="AJ296" i="21"/>
  <c r="AK704" i="21"/>
  <c r="AK632" i="21"/>
  <c r="AK560" i="21"/>
  <c r="AK488" i="21"/>
  <c r="AK408" i="21"/>
  <c r="AK336" i="21"/>
  <c r="AK288" i="21"/>
  <c r="AJ696" i="21"/>
  <c r="AJ624" i="21"/>
  <c r="AJ544" i="21"/>
  <c r="AJ472" i="21"/>
  <c r="AJ424" i="21"/>
  <c r="AJ400" i="21"/>
  <c r="AJ328" i="21"/>
  <c r="AK688" i="21"/>
  <c r="AK616" i="21"/>
  <c r="AK536" i="21"/>
  <c r="AK464" i="21"/>
  <c r="AK416" i="21"/>
  <c r="AK392" i="21"/>
  <c r="AK320" i="21"/>
  <c r="AJ744" i="21"/>
  <c r="AJ720" i="21"/>
  <c r="AJ648" i="21"/>
  <c r="AJ576" i="21"/>
  <c r="AJ504" i="21"/>
  <c r="AJ432" i="21"/>
  <c r="AJ352" i="21"/>
  <c r="AJ280" i="21"/>
  <c r="AK736" i="21"/>
  <c r="AK712" i="21"/>
  <c r="AK640" i="21"/>
  <c r="AK568" i="21"/>
  <c r="AK496" i="21"/>
  <c r="AK424" i="21"/>
  <c r="AK344" i="21"/>
  <c r="AJ752" i="21"/>
  <c r="AJ552" i="21"/>
  <c r="AJ528" i="21"/>
  <c r="AJ456" i="21"/>
  <c r="AJ384" i="21"/>
  <c r="AJ312" i="21"/>
  <c r="AK744" i="21"/>
  <c r="AK664" i="21"/>
  <c r="AK592" i="21"/>
  <c r="AK544" i="21"/>
  <c r="AK520" i="21"/>
  <c r="AK448" i="21"/>
  <c r="AK376" i="21"/>
  <c r="AK304" i="21"/>
  <c r="AJ704" i="21"/>
  <c r="AJ632" i="21"/>
  <c r="AJ560" i="21"/>
  <c r="AJ480" i="21"/>
  <c r="AJ408" i="21"/>
  <c r="AJ360" i="21"/>
  <c r="AJ336" i="21"/>
  <c r="AK696" i="21"/>
  <c r="AK624" i="21"/>
  <c r="AK552" i="21"/>
  <c r="AK482" i="21"/>
  <c r="AK472" i="21"/>
  <c r="AK400" i="21"/>
  <c r="AK352" i="21"/>
  <c r="AK328" i="21"/>
  <c r="AJ672" i="21"/>
  <c r="AJ600" i="21"/>
  <c r="AJ728" i="21"/>
  <c r="AJ680" i="21"/>
  <c r="AJ656" i="21"/>
  <c r="AJ584" i="21"/>
  <c r="AJ512" i="21"/>
  <c r="AJ440" i="21"/>
  <c r="AJ368" i="21"/>
  <c r="AJ288" i="21"/>
  <c r="AK720" i="21"/>
  <c r="AK672" i="21"/>
  <c r="AK648" i="21"/>
  <c r="AK576" i="21"/>
  <c r="AK504" i="21"/>
  <c r="AK432" i="21"/>
  <c r="AK360" i="21"/>
  <c r="AK280" i="21"/>
  <c r="AJ498" i="21"/>
  <c r="AJ370" i="21"/>
  <c r="AJ178" i="21"/>
  <c r="AK746" i="21"/>
  <c r="AK618" i="21"/>
  <c r="AK170" i="21"/>
  <c r="AJ753" i="21"/>
  <c r="AJ698" i="21"/>
  <c r="AJ689" i="21"/>
  <c r="AJ634" i="21"/>
  <c r="AJ625" i="21"/>
  <c r="AJ570" i="21"/>
  <c r="AJ561" i="21"/>
  <c r="AJ506" i="21"/>
  <c r="AJ497" i="21"/>
  <c r="AJ442" i="21"/>
  <c r="AJ433" i="21"/>
  <c r="AJ378" i="21"/>
  <c r="AJ369" i="21"/>
  <c r="AJ314" i="21"/>
  <c r="AJ305" i="21"/>
  <c r="AJ250" i="21"/>
  <c r="AJ241" i="21"/>
  <c r="AJ186" i="21"/>
  <c r="AJ177" i="21"/>
  <c r="AJ122" i="21"/>
  <c r="AJ113" i="21"/>
  <c r="AJ58" i="21"/>
  <c r="AJ49" i="21"/>
  <c r="AK754" i="21"/>
  <c r="AK745" i="21"/>
  <c r="AK690" i="21"/>
  <c r="AK681" i="21"/>
  <c r="AK626" i="21"/>
  <c r="AK617" i="21"/>
  <c r="AK562" i="21"/>
  <c r="AK553" i="21"/>
  <c r="AK498" i="21"/>
  <c r="AK489" i="21"/>
  <c r="AK434" i="21"/>
  <c r="AK425" i="21"/>
  <c r="AK370" i="21"/>
  <c r="AK361" i="21"/>
  <c r="AK306" i="21"/>
  <c r="AK297" i="21"/>
  <c r="AK242" i="21"/>
  <c r="AK233" i="21"/>
  <c r="AK178" i="21"/>
  <c r="AK169" i="21"/>
  <c r="AK114" i="21"/>
  <c r="AK105" i="21"/>
  <c r="AK50" i="21"/>
  <c r="AK41" i="21"/>
  <c r="AJ626" i="21"/>
  <c r="AJ306" i="21"/>
  <c r="AK682" i="21"/>
  <c r="AJ706" i="21"/>
  <c r="AJ697" i="21"/>
  <c r="AJ642" i="21"/>
  <c r="AJ633" i="21"/>
  <c r="AJ578" i="21"/>
  <c r="AJ569" i="21"/>
  <c r="AJ514" i="21"/>
  <c r="AJ505" i="21"/>
  <c r="AJ450" i="21"/>
  <c r="AJ441" i="21"/>
  <c r="AJ386" i="21"/>
  <c r="AJ377" i="21"/>
  <c r="AJ322" i="21"/>
  <c r="AJ313" i="21"/>
  <c r="AJ258" i="21"/>
  <c r="AJ249" i="21"/>
  <c r="AJ194" i="21"/>
  <c r="AJ185" i="21"/>
  <c r="AJ130" i="21"/>
  <c r="AJ121" i="21"/>
  <c r="AJ66" i="21"/>
  <c r="AJ57" i="21"/>
  <c r="AK753" i="21"/>
  <c r="AK698" i="21"/>
  <c r="AK689" i="21"/>
  <c r="AK634" i="21"/>
  <c r="AK625" i="21"/>
  <c r="AK570" i="21"/>
  <c r="AK561" i="21"/>
  <c r="AK506" i="21"/>
  <c r="AK497" i="21"/>
  <c r="AK442" i="21"/>
  <c r="AK433" i="21"/>
  <c r="AK378" i="21"/>
  <c r="AK369" i="21"/>
  <c r="AK314" i="21"/>
  <c r="AK305" i="21"/>
  <c r="AK250" i="21"/>
  <c r="AK241" i="21"/>
  <c r="AK186" i="21"/>
  <c r="AK177" i="21"/>
  <c r="AK122" i="21"/>
  <c r="AK113" i="21"/>
  <c r="AK58" i="21"/>
  <c r="AK49" i="21"/>
  <c r="AJ15" i="21"/>
  <c r="R15" i="21"/>
  <c r="AJ50" i="21"/>
  <c r="AJ714" i="21"/>
  <c r="AJ705" i="21"/>
  <c r="AJ650" i="21"/>
  <c r="AJ641" i="21"/>
  <c r="AJ586" i="21"/>
  <c r="AJ577" i="21"/>
  <c r="AJ522" i="21"/>
  <c r="AJ513" i="21"/>
  <c r="AJ458" i="21"/>
  <c r="AJ449" i="21"/>
  <c r="AJ394" i="21"/>
  <c r="AJ385" i="21"/>
  <c r="AJ330" i="21"/>
  <c r="AJ321" i="21"/>
  <c r="AJ266" i="21"/>
  <c r="AJ257" i="21"/>
  <c r="AJ202" i="21"/>
  <c r="AJ193" i="21"/>
  <c r="AJ138" i="21"/>
  <c r="AJ129" i="21"/>
  <c r="AJ74" i="21"/>
  <c r="AJ65" i="21"/>
  <c r="AK706" i="21"/>
  <c r="AK697" i="21"/>
  <c r="AK642" i="21"/>
  <c r="AK633" i="21"/>
  <c r="AK578" i="21"/>
  <c r="AK569" i="21"/>
  <c r="AK514" i="21"/>
  <c r="AK505" i="21"/>
  <c r="AK450" i="21"/>
  <c r="AK441" i="21"/>
  <c r="AK386" i="21"/>
  <c r="AK377" i="21"/>
  <c r="AK322" i="21"/>
  <c r="AK313" i="21"/>
  <c r="AK258" i="21"/>
  <c r="AK249" i="21"/>
  <c r="AK194" i="21"/>
  <c r="AK185" i="21"/>
  <c r="AK130" i="21"/>
  <c r="AK121" i="21"/>
  <c r="AK66" i="21"/>
  <c r="AK57" i="21"/>
  <c r="AK758" i="21"/>
  <c r="R758" i="21"/>
  <c r="AJ750" i="21"/>
  <c r="R750" i="21"/>
  <c r="AJ742" i="21"/>
  <c r="R742" i="21"/>
  <c r="AJ734" i="21"/>
  <c r="R734" i="21"/>
  <c r="AJ718" i="21"/>
  <c r="R718" i="21"/>
  <c r="AK710" i="21"/>
  <c r="R710" i="21"/>
  <c r="AJ702" i="21"/>
  <c r="R702" i="21"/>
  <c r="AK694" i="21"/>
  <c r="R694" i="21"/>
  <c r="AK686" i="21"/>
  <c r="R686" i="21"/>
  <c r="AK678" i="21"/>
  <c r="R678" i="21"/>
  <c r="AK670" i="21"/>
  <c r="R670" i="21"/>
  <c r="AK654" i="21"/>
  <c r="R654" i="21"/>
  <c r="AK646" i="21"/>
  <c r="R646" i="21"/>
  <c r="AK638" i="21"/>
  <c r="R638" i="21"/>
  <c r="AK630" i="21"/>
  <c r="R630" i="21"/>
  <c r="AK622" i="21"/>
  <c r="R622" i="21"/>
  <c r="AK614" i="21"/>
  <c r="R614" i="21"/>
  <c r="AK606" i="21"/>
  <c r="R606" i="21"/>
  <c r="AK590" i="21"/>
  <c r="R590" i="21"/>
  <c r="AK582" i="21"/>
  <c r="R582" i="21"/>
  <c r="AK574" i="21"/>
  <c r="R574" i="21"/>
  <c r="AK566" i="21"/>
  <c r="R566" i="21"/>
  <c r="AK558" i="21"/>
  <c r="R558" i="21"/>
  <c r="AK550" i="21"/>
  <c r="R550" i="21"/>
  <c r="AK542" i="21"/>
  <c r="R542" i="21"/>
  <c r="AJ534" i="21"/>
  <c r="R534" i="21"/>
  <c r="AK526" i="21"/>
  <c r="R526" i="21"/>
  <c r="AK518" i="21"/>
  <c r="R518" i="21"/>
  <c r="AK510" i="21"/>
  <c r="R510" i="21"/>
  <c r="AK502" i="21"/>
  <c r="R502" i="21"/>
  <c r="AK494" i="21"/>
  <c r="R494" i="21"/>
  <c r="AK486" i="21"/>
  <c r="R486" i="21"/>
  <c r="AK478" i="21"/>
  <c r="R478" i="21"/>
  <c r="AJ470" i="21"/>
  <c r="R470" i="21"/>
  <c r="AK462" i="21"/>
  <c r="R462" i="21"/>
  <c r="AK454" i="21"/>
  <c r="R454" i="21"/>
  <c r="AK446" i="21"/>
  <c r="R446" i="21"/>
  <c r="AK438" i="21"/>
  <c r="R438" i="21"/>
  <c r="AK430" i="21"/>
  <c r="R430" i="21"/>
  <c r="AK422" i="21"/>
  <c r="R422" i="21"/>
  <c r="AK414" i="21"/>
  <c r="R414" i="21"/>
  <c r="AJ406" i="21"/>
  <c r="R406" i="21"/>
  <c r="AK398" i="21"/>
  <c r="R398" i="21"/>
  <c r="AK390" i="21"/>
  <c r="R390" i="21"/>
  <c r="AK382" i="21"/>
  <c r="R382" i="21"/>
  <c r="AK374" i="21"/>
  <c r="R374" i="21"/>
  <c r="AK366" i="21"/>
  <c r="R366" i="21"/>
  <c r="AK358" i="21"/>
  <c r="R358" i="21"/>
  <c r="AK350" i="21"/>
  <c r="R350" i="21"/>
  <c r="AJ342" i="21"/>
  <c r="R342" i="21"/>
  <c r="AK334" i="21"/>
  <c r="R334" i="21"/>
  <c r="AK326" i="21"/>
  <c r="R326" i="21"/>
  <c r="AK318" i="21"/>
  <c r="R318" i="21"/>
  <c r="AK310" i="21"/>
  <c r="R310" i="21"/>
  <c r="AK302" i="21"/>
  <c r="R302" i="21"/>
  <c r="AK294" i="21"/>
  <c r="R294" i="21"/>
  <c r="AK286" i="21"/>
  <c r="R286" i="21"/>
  <c r="AJ278" i="21"/>
  <c r="R278" i="21"/>
  <c r="AK270" i="21"/>
  <c r="R270" i="21"/>
  <c r="AK262" i="21"/>
  <c r="R262" i="21"/>
  <c r="AK254" i="21"/>
  <c r="R254" i="21"/>
  <c r="AK246" i="21"/>
  <c r="R246" i="21"/>
  <c r="AK238" i="21"/>
  <c r="R238" i="21"/>
  <c r="AK230" i="21"/>
  <c r="R230" i="21"/>
  <c r="AK222" i="21"/>
  <c r="R222" i="21"/>
  <c r="AJ214" i="21"/>
  <c r="R214" i="21"/>
  <c r="AK206" i="21"/>
  <c r="R206" i="21"/>
  <c r="AK198" i="21"/>
  <c r="R198" i="21"/>
  <c r="AK190" i="21"/>
  <c r="R190" i="21"/>
  <c r="AK182" i="21"/>
  <c r="R182" i="21"/>
  <c r="AK174" i="21"/>
  <c r="R174" i="21"/>
  <c r="AK166" i="21"/>
  <c r="R166" i="21"/>
  <c r="AK158" i="21"/>
  <c r="R158" i="21"/>
  <c r="AJ150" i="21"/>
  <c r="R150" i="21"/>
  <c r="AK142" i="21"/>
  <c r="R142" i="21"/>
  <c r="AK134" i="21"/>
  <c r="R134" i="21"/>
  <c r="AK126" i="21"/>
  <c r="R126" i="21"/>
  <c r="AK118" i="21"/>
  <c r="R118" i="21"/>
  <c r="AK110" i="21"/>
  <c r="R110" i="21"/>
  <c r="AK102" i="21"/>
  <c r="R102" i="21"/>
  <c r="AK94" i="21"/>
  <c r="R94" i="21"/>
  <c r="AJ86" i="21"/>
  <c r="R86" i="21"/>
  <c r="AK78" i="21"/>
  <c r="R78" i="21"/>
  <c r="AK70" i="21"/>
  <c r="R70" i="21"/>
  <c r="AK62" i="21"/>
  <c r="R62" i="21"/>
  <c r="AK54" i="21"/>
  <c r="R54" i="21"/>
  <c r="AK46" i="21"/>
  <c r="R46" i="21"/>
  <c r="AK38" i="21"/>
  <c r="R38" i="21"/>
  <c r="AK30" i="21"/>
  <c r="R30" i="21"/>
  <c r="AK554" i="21"/>
  <c r="AK234" i="21"/>
  <c r="AJ713" i="21"/>
  <c r="AJ649" i="21"/>
  <c r="AJ457" i="21"/>
  <c r="AJ393" i="21"/>
  <c r="AJ338" i="21"/>
  <c r="AJ329" i="21"/>
  <c r="AJ210" i="21"/>
  <c r="AJ201" i="21"/>
  <c r="AJ146" i="21"/>
  <c r="AJ137" i="21"/>
  <c r="AJ82" i="21"/>
  <c r="AJ73" i="21"/>
  <c r="AJ18" i="21"/>
  <c r="AK714" i="21"/>
  <c r="AK705" i="21"/>
  <c r="AK650" i="21"/>
  <c r="AK641" i="21"/>
  <c r="AK586" i="21"/>
  <c r="AK577" i="21"/>
  <c r="AK522" i="21"/>
  <c r="AK513" i="21"/>
  <c r="AK458" i="21"/>
  <c r="AK449" i="21"/>
  <c r="AK394" i="21"/>
  <c r="AK385" i="21"/>
  <c r="AK330" i="21"/>
  <c r="AK321" i="21"/>
  <c r="AK266" i="21"/>
  <c r="AK257" i="21"/>
  <c r="AK202" i="21"/>
  <c r="AK193" i="21"/>
  <c r="AK138" i="21"/>
  <c r="AK129" i="21"/>
  <c r="AK74" i="21"/>
  <c r="AK65" i="21"/>
  <c r="AJ754" i="21"/>
  <c r="AJ562" i="21"/>
  <c r="AJ434" i="21"/>
  <c r="AJ242" i="21"/>
  <c r="AK426" i="21"/>
  <c r="AK42" i="21"/>
  <c r="AJ658" i="21"/>
  <c r="AJ585" i="21"/>
  <c r="AJ521" i="21"/>
  <c r="AJ274" i="21"/>
  <c r="AJ730" i="21"/>
  <c r="AJ721" i="21"/>
  <c r="AJ666" i="21"/>
  <c r="AJ657" i="21"/>
  <c r="AJ602" i="21"/>
  <c r="AJ593" i="21"/>
  <c r="AJ538" i="21"/>
  <c r="AJ529" i="21"/>
  <c r="AJ474" i="21"/>
  <c r="AJ465" i="21"/>
  <c r="AJ410" i="21"/>
  <c r="AJ401" i="21"/>
  <c r="AJ346" i="21"/>
  <c r="AJ337" i="21"/>
  <c r="AJ282" i="21"/>
  <c r="AJ273" i="21"/>
  <c r="AJ218" i="21"/>
  <c r="AJ209" i="21"/>
  <c r="AJ154" i="21"/>
  <c r="AJ145" i="21"/>
  <c r="AJ90" i="21"/>
  <c r="AJ81" i="21"/>
  <c r="AJ26" i="21"/>
  <c r="AJ17" i="21"/>
  <c r="AK722" i="21"/>
  <c r="AK713" i="21"/>
  <c r="AK658" i="21"/>
  <c r="AK649" i="21"/>
  <c r="AK594" i="21"/>
  <c r="AK585" i="21"/>
  <c r="AK530" i="21"/>
  <c r="AK521" i="21"/>
  <c r="AK466" i="21"/>
  <c r="AK457" i="21"/>
  <c r="AK402" i="21"/>
  <c r="AK393" i="21"/>
  <c r="AK338" i="21"/>
  <c r="AK329" i="21"/>
  <c r="AK274" i="21"/>
  <c r="AK265" i="21"/>
  <c r="AK210" i="21"/>
  <c r="AK201" i="21"/>
  <c r="AK146" i="21"/>
  <c r="AK137" i="21"/>
  <c r="AK82" i="21"/>
  <c r="AK73" i="21"/>
  <c r="AK18" i="21"/>
  <c r="AJ690" i="21"/>
  <c r="AJ114" i="21"/>
  <c r="AK490" i="21"/>
  <c r="AK362" i="21"/>
  <c r="AK298" i="21"/>
  <c r="AK106" i="21"/>
  <c r="AJ722" i="21"/>
  <c r="AJ594" i="21"/>
  <c r="AJ530" i="21"/>
  <c r="AJ466" i="21"/>
  <c r="AJ402" i="21"/>
  <c r="AJ265" i="21"/>
  <c r="AJ738" i="21"/>
  <c r="AJ729" i="21"/>
  <c r="AJ674" i="21"/>
  <c r="AJ665" i="21"/>
  <c r="AJ610" i="21"/>
  <c r="AJ601" i="21"/>
  <c r="AJ546" i="21"/>
  <c r="AJ537" i="21"/>
  <c r="AJ482" i="21"/>
  <c r="AJ473" i="21"/>
  <c r="AJ418" i="21"/>
  <c r="AJ409" i="21"/>
  <c r="AJ354" i="21"/>
  <c r="AJ345" i="21"/>
  <c r="AJ290" i="21"/>
  <c r="AJ281" i="21"/>
  <c r="AJ226" i="21"/>
  <c r="AJ217" i="21"/>
  <c r="AJ162" i="21"/>
  <c r="AJ153" i="21"/>
  <c r="AJ98" i="21"/>
  <c r="AJ89" i="21"/>
  <c r="AJ34" i="21"/>
  <c r="AJ25" i="21"/>
  <c r="AK730" i="21"/>
  <c r="AK721" i="21"/>
  <c r="AK666" i="21"/>
  <c r="AK657" i="21"/>
  <c r="AK602" i="21"/>
  <c r="AK593" i="21"/>
  <c r="AK538" i="21"/>
  <c r="AK529" i="21"/>
  <c r="AK474" i="21"/>
  <c r="AK465" i="21"/>
  <c r="AK410" i="21"/>
  <c r="AK401" i="21"/>
  <c r="AK346" i="21"/>
  <c r="AK337" i="21"/>
  <c r="AK282" i="21"/>
  <c r="AK273" i="21"/>
  <c r="AK218" i="21"/>
  <c r="AK209" i="21"/>
  <c r="AK154" i="21"/>
  <c r="AK145" i="21"/>
  <c r="AK90" i="21"/>
  <c r="AK81" i="21"/>
  <c r="AK26" i="21"/>
  <c r="AK17" i="21"/>
  <c r="AJ16" i="21"/>
  <c r="AK16" i="21"/>
  <c r="AJ550" i="21"/>
  <c r="AJ542" i="21"/>
  <c r="AJ526" i="21"/>
  <c r="AJ518" i="21"/>
  <c r="AJ510" i="21"/>
  <c r="AJ502" i="21"/>
  <c r="AJ494" i="21"/>
  <c r="AJ486" i="21"/>
  <c r="AJ478" i="21"/>
  <c r="AJ462" i="21"/>
  <c r="AJ454" i="21"/>
  <c r="AJ446" i="21"/>
  <c r="AJ438" i="21"/>
  <c r="AJ430" i="21"/>
  <c r="AJ422" i="21"/>
  <c r="AJ414" i="21"/>
  <c r="AJ398" i="21"/>
  <c r="AJ390" i="21"/>
  <c r="AJ382" i="21"/>
  <c r="AJ374" i="21"/>
  <c r="AJ366" i="21"/>
  <c r="AJ358" i="21"/>
  <c r="AJ350" i="21"/>
  <c r="AJ334" i="21"/>
  <c r="AJ326" i="21"/>
  <c r="AJ318" i="21"/>
  <c r="AJ310" i="21"/>
  <c r="AJ302" i="21"/>
  <c r="AJ294" i="21"/>
  <c r="AJ286" i="21"/>
  <c r="AJ270" i="21"/>
  <c r="AJ262" i="21"/>
  <c r="AJ254" i="21"/>
  <c r="AJ246" i="21"/>
  <c r="AJ238" i="21"/>
  <c r="AJ230" i="21"/>
  <c r="AJ222" i="21"/>
  <c r="AJ206" i="21"/>
  <c r="AJ198" i="21"/>
  <c r="AJ190" i="21"/>
  <c r="AJ182" i="21"/>
  <c r="AJ174" i="21"/>
  <c r="AJ166" i="21"/>
  <c r="AJ158" i="21"/>
  <c r="AJ142" i="21"/>
  <c r="AJ134" i="21"/>
  <c r="AJ126" i="21"/>
  <c r="AJ118" i="21"/>
  <c r="AJ110" i="21"/>
  <c r="AJ102" i="21"/>
  <c r="AJ94" i="21"/>
  <c r="AJ78" i="21"/>
  <c r="AJ70" i="21"/>
  <c r="AJ62" i="21"/>
  <c r="AJ54" i="21"/>
  <c r="AJ46" i="21"/>
  <c r="AJ38" i="21"/>
  <c r="AJ30" i="21"/>
  <c r="AK22" i="21"/>
  <c r="AJ22" i="21"/>
  <c r="AJ758" i="21"/>
  <c r="AJ726" i="21"/>
  <c r="AJ710" i="21"/>
  <c r="AJ694" i="21"/>
  <c r="AJ678" i="21"/>
  <c r="AJ670" i="21"/>
  <c r="AJ654" i="21"/>
  <c r="AJ638" i="21"/>
  <c r="AJ622" i="21"/>
  <c r="AJ606" i="21"/>
  <c r="AJ590" i="21"/>
  <c r="AJ566" i="21"/>
  <c r="AK750" i="21"/>
  <c r="AK742" i="21"/>
  <c r="AK734" i="21"/>
  <c r="AK718" i="21"/>
  <c r="AK702" i="21"/>
  <c r="AJ686" i="21"/>
  <c r="AJ662" i="21"/>
  <c r="AJ646" i="21"/>
  <c r="AJ630" i="21"/>
  <c r="AJ614" i="21"/>
  <c r="AJ598" i="21"/>
  <c r="AJ582" i="21"/>
  <c r="AJ574" i="21"/>
  <c r="AJ558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70" i="21"/>
  <c r="AF71" i="21"/>
  <c r="AF72" i="21"/>
  <c r="AF73" i="21"/>
  <c r="AF74" i="21"/>
  <c r="AF75" i="21"/>
  <c r="AF76" i="21"/>
  <c r="AF77" i="21"/>
  <c r="AF78" i="21"/>
  <c r="AF79" i="21"/>
  <c r="AF80" i="21"/>
  <c r="AF81" i="21"/>
  <c r="AF82" i="21"/>
  <c r="AF83" i="21"/>
  <c r="AF84" i="21"/>
  <c r="AF85" i="21"/>
  <c r="AF86" i="21"/>
  <c r="AF87" i="21"/>
  <c r="AF88" i="21"/>
  <c r="AF89" i="21"/>
  <c r="AF90" i="21"/>
  <c r="AF91" i="21"/>
  <c r="AF92" i="21"/>
  <c r="AF93" i="21"/>
  <c r="AF94" i="21"/>
  <c r="AF95" i="21"/>
  <c r="AF96" i="21"/>
  <c r="AF97" i="21"/>
  <c r="AF98" i="21"/>
  <c r="AF99" i="21"/>
  <c r="AF100" i="21"/>
  <c r="AF101" i="21"/>
  <c r="AF102" i="21"/>
  <c r="AF103" i="21"/>
  <c r="AF104" i="21"/>
  <c r="AF105" i="21"/>
  <c r="AF106" i="21"/>
  <c r="AF107" i="21"/>
  <c r="AF108" i="21"/>
  <c r="AF109" i="21"/>
  <c r="AF110" i="21"/>
  <c r="AF111" i="21"/>
  <c r="AF112" i="21"/>
  <c r="AF113" i="21"/>
  <c r="AF114" i="21"/>
  <c r="AF115" i="21"/>
  <c r="AF116" i="21"/>
  <c r="AF117" i="21"/>
  <c r="AF118" i="21"/>
  <c r="AF119" i="21"/>
  <c r="AF120" i="21"/>
  <c r="AF121" i="21"/>
  <c r="AF122" i="21"/>
  <c r="AF123" i="21"/>
  <c r="AF124" i="21"/>
  <c r="AF125" i="21"/>
  <c r="AF126" i="21"/>
  <c r="AF127" i="21"/>
  <c r="AF128" i="21"/>
  <c r="AF129" i="21"/>
  <c r="AF130" i="21"/>
  <c r="AF131" i="21"/>
  <c r="AF132" i="21"/>
  <c r="AF133" i="21"/>
  <c r="AF134" i="21"/>
  <c r="AF135" i="21"/>
  <c r="AF136" i="21"/>
  <c r="AF137" i="21"/>
  <c r="AF138" i="21"/>
  <c r="AF139" i="21"/>
  <c r="AF140" i="21"/>
  <c r="AF141" i="21"/>
  <c r="AF142" i="21"/>
  <c r="AF143" i="21"/>
  <c r="AF144" i="21"/>
  <c r="AF145" i="21"/>
  <c r="AF146" i="21"/>
  <c r="AF147" i="21"/>
  <c r="AF148" i="21"/>
  <c r="AF149" i="21"/>
  <c r="AF150" i="21"/>
  <c r="AF151" i="21"/>
  <c r="AF152" i="21"/>
  <c r="AF153" i="21"/>
  <c r="AF154" i="21"/>
  <c r="AF155" i="21"/>
  <c r="AF156" i="21"/>
  <c r="AF157" i="21"/>
  <c r="AF158" i="21"/>
  <c r="AF159" i="21"/>
  <c r="AF160" i="21"/>
  <c r="AF161" i="21"/>
  <c r="AF162" i="21"/>
  <c r="AF163" i="21"/>
  <c r="AF164" i="21"/>
  <c r="AF165" i="21"/>
  <c r="AF166" i="21"/>
  <c r="AF167" i="21"/>
  <c r="AF168" i="21"/>
  <c r="AF169" i="21"/>
  <c r="AF170" i="21"/>
  <c r="AF171" i="21"/>
  <c r="AF172" i="21"/>
  <c r="AF173" i="21"/>
  <c r="AF174" i="21"/>
  <c r="AF175" i="21"/>
  <c r="AF176" i="21"/>
  <c r="AF177" i="21"/>
  <c r="AF178" i="21"/>
  <c r="AF179" i="21"/>
  <c r="AF180" i="21"/>
  <c r="AF181" i="21"/>
  <c r="AF182" i="21"/>
  <c r="AF183" i="21"/>
  <c r="AF184" i="21"/>
  <c r="AF185" i="21"/>
  <c r="AF186" i="21"/>
  <c r="AF187" i="21"/>
  <c r="AF188" i="21"/>
  <c r="AF189" i="21"/>
  <c r="AF190" i="21"/>
  <c r="AF191" i="21"/>
  <c r="AF192" i="21"/>
  <c r="AF193" i="21"/>
  <c r="AF194" i="21"/>
  <c r="AF195" i="21"/>
  <c r="AF196" i="21"/>
  <c r="AF197" i="21"/>
  <c r="AF198" i="21"/>
  <c r="AF199" i="21"/>
  <c r="AF200" i="21"/>
  <c r="AF201" i="21"/>
  <c r="AF202" i="21"/>
  <c r="AF203" i="21"/>
  <c r="AF204" i="21"/>
  <c r="AF205" i="21"/>
  <c r="AF206" i="21"/>
  <c r="AF207" i="21"/>
  <c r="AF208" i="21"/>
  <c r="AF209" i="21"/>
  <c r="AF210" i="21"/>
  <c r="AF211" i="21"/>
  <c r="AF212" i="21"/>
  <c r="AF213" i="21"/>
  <c r="AF214" i="21"/>
  <c r="AF215" i="21"/>
  <c r="AF216" i="21"/>
  <c r="AF217" i="21"/>
  <c r="AF218" i="21"/>
  <c r="AF219" i="21"/>
  <c r="AF220" i="21"/>
  <c r="AF221" i="21"/>
  <c r="AF222" i="21"/>
  <c r="AF223" i="21"/>
  <c r="AF224" i="21"/>
  <c r="AF225" i="21"/>
  <c r="AF226" i="21"/>
  <c r="AF227" i="21"/>
  <c r="AF228" i="21"/>
  <c r="AF229" i="21"/>
  <c r="AF230" i="21"/>
  <c r="AF231" i="21"/>
  <c r="AF232" i="21"/>
  <c r="AF233" i="21"/>
  <c r="AF234" i="21"/>
  <c r="AF235" i="21"/>
  <c r="AF236" i="21"/>
  <c r="AF237" i="21"/>
  <c r="AF238" i="21"/>
  <c r="AF239" i="21"/>
  <c r="AF240" i="21"/>
  <c r="AF241" i="21"/>
  <c r="AF242" i="21"/>
  <c r="AF243" i="21"/>
  <c r="AF244" i="21"/>
  <c r="AF245" i="21"/>
  <c r="AF246" i="21"/>
  <c r="AF247" i="21"/>
  <c r="AF248" i="21"/>
  <c r="AF249" i="21"/>
  <c r="AF250" i="21"/>
  <c r="AF251" i="21"/>
  <c r="AF252" i="21"/>
  <c r="AF253" i="21"/>
  <c r="AF254" i="21"/>
  <c r="AF255" i="21"/>
  <c r="AF256" i="21"/>
  <c r="AF257" i="21"/>
  <c r="AF258" i="21"/>
  <c r="AF259" i="21"/>
  <c r="AF260" i="21"/>
  <c r="AF261" i="21"/>
  <c r="AF262" i="21"/>
  <c r="AF263" i="21"/>
  <c r="AF264" i="21"/>
  <c r="AF265" i="21"/>
  <c r="AF266" i="21"/>
  <c r="AF267" i="21"/>
  <c r="AF268" i="21"/>
  <c r="AF269" i="21"/>
  <c r="AF270" i="21"/>
  <c r="AF271" i="21"/>
  <c r="AF272" i="21"/>
  <c r="AF273" i="21"/>
  <c r="AF274" i="21"/>
  <c r="AF275" i="21"/>
  <c r="AF276" i="21"/>
  <c r="AF277" i="21"/>
  <c r="AF278" i="21"/>
  <c r="AF279" i="21"/>
  <c r="AF280" i="21"/>
  <c r="AF281" i="21"/>
  <c r="AF282" i="21"/>
  <c r="AF283" i="21"/>
  <c r="AF284" i="21"/>
  <c r="AF285" i="21"/>
  <c r="AF286" i="21"/>
  <c r="AF287" i="21"/>
  <c r="AF288" i="21"/>
  <c r="AF289" i="21"/>
  <c r="AF290" i="21"/>
  <c r="AF291" i="21"/>
  <c r="AF292" i="21"/>
  <c r="AF293" i="21"/>
  <c r="AF294" i="21"/>
  <c r="AF295" i="21"/>
  <c r="AF296" i="21"/>
  <c r="AF297" i="21"/>
  <c r="AF298" i="21"/>
  <c r="AF299" i="21"/>
  <c r="AF300" i="21"/>
  <c r="AF301" i="21"/>
  <c r="AF302" i="21"/>
  <c r="AF303" i="21"/>
  <c r="AF304" i="21"/>
  <c r="AF305" i="21"/>
  <c r="AF306" i="21"/>
  <c r="AF307" i="21"/>
  <c r="AF308" i="21"/>
  <c r="AF309" i="21"/>
  <c r="AF310" i="21"/>
  <c r="AF311" i="21"/>
  <c r="AF312" i="21"/>
  <c r="AF313" i="21"/>
  <c r="AF314" i="21"/>
  <c r="AF315" i="21"/>
  <c r="AF316" i="21"/>
  <c r="AF317" i="21"/>
  <c r="AF318" i="21"/>
  <c r="AF319" i="21"/>
  <c r="AF320" i="21"/>
  <c r="AF321" i="21"/>
  <c r="AF322" i="21"/>
  <c r="AF323" i="21"/>
  <c r="AF324" i="21"/>
  <c r="AF325" i="21"/>
  <c r="AF326" i="21"/>
  <c r="AF327" i="21"/>
  <c r="AF328" i="21"/>
  <c r="AF329" i="21"/>
  <c r="AF330" i="21"/>
  <c r="AF331" i="21"/>
  <c r="AF332" i="21"/>
  <c r="AF333" i="21"/>
  <c r="AF334" i="21"/>
  <c r="AF335" i="21"/>
  <c r="AF336" i="21"/>
  <c r="AF337" i="21"/>
  <c r="AF338" i="21"/>
  <c r="AF339" i="21"/>
  <c r="AF340" i="21"/>
  <c r="AF341" i="21"/>
  <c r="AF342" i="21"/>
  <c r="AF343" i="21"/>
  <c r="AF344" i="21"/>
  <c r="AF345" i="21"/>
  <c r="AF346" i="21"/>
  <c r="AF347" i="21"/>
  <c r="AF348" i="21"/>
  <c r="AF349" i="21"/>
  <c r="AF350" i="21"/>
  <c r="AF351" i="21"/>
  <c r="AF352" i="21"/>
  <c r="AF353" i="21"/>
  <c r="AF354" i="21"/>
  <c r="AF355" i="21"/>
  <c r="AF356" i="21"/>
  <c r="AF357" i="21"/>
  <c r="AF358" i="21"/>
  <c r="AF359" i="21"/>
  <c r="AF360" i="21"/>
  <c r="AF361" i="21"/>
  <c r="AF362" i="21"/>
  <c r="AF363" i="21"/>
  <c r="AF364" i="21"/>
  <c r="AF365" i="21"/>
  <c r="AF366" i="21"/>
  <c r="AF367" i="21"/>
  <c r="AF368" i="21"/>
  <c r="AF369" i="21"/>
  <c r="AF370" i="21"/>
  <c r="AF371" i="21"/>
  <c r="AF372" i="21"/>
  <c r="AF373" i="21"/>
  <c r="AF374" i="21"/>
  <c r="AF375" i="21"/>
  <c r="AF376" i="21"/>
  <c r="AF377" i="21"/>
  <c r="AF378" i="21"/>
  <c r="AF379" i="21"/>
  <c r="AF380" i="21"/>
  <c r="AF381" i="21"/>
  <c r="AF382" i="21"/>
  <c r="AF383" i="21"/>
  <c r="AF384" i="21"/>
  <c r="AF385" i="21"/>
  <c r="AF386" i="21"/>
  <c r="AF387" i="21"/>
  <c r="AF388" i="21"/>
  <c r="AF389" i="21"/>
  <c r="AF390" i="21"/>
  <c r="AF391" i="21"/>
  <c r="AF392" i="21"/>
  <c r="AF393" i="21"/>
  <c r="AF394" i="21"/>
  <c r="AF395" i="21"/>
  <c r="AF396" i="21"/>
  <c r="AF397" i="21"/>
  <c r="AF398" i="21"/>
  <c r="AF399" i="21"/>
  <c r="AF400" i="21"/>
  <c r="AF401" i="21"/>
  <c r="AF402" i="21"/>
  <c r="AF403" i="21"/>
  <c r="AF404" i="21"/>
  <c r="AF405" i="21"/>
  <c r="AF406" i="21"/>
  <c r="AF407" i="21"/>
  <c r="AF408" i="21"/>
  <c r="AF409" i="21"/>
  <c r="AF410" i="21"/>
  <c r="AF411" i="21"/>
  <c r="AF412" i="21"/>
  <c r="AF413" i="21"/>
  <c r="AF414" i="21"/>
  <c r="AF415" i="21"/>
  <c r="AF416" i="21"/>
  <c r="AF417" i="21"/>
  <c r="AF418" i="21"/>
  <c r="AF419" i="21"/>
  <c r="AF420" i="21"/>
  <c r="AF421" i="21"/>
  <c r="AF422" i="21"/>
  <c r="AF423" i="21"/>
  <c r="AF424" i="21"/>
  <c r="AF425" i="21"/>
  <c r="AF426" i="21"/>
  <c r="AF427" i="21"/>
  <c r="AF428" i="21"/>
  <c r="AF429" i="21"/>
  <c r="AF430" i="21"/>
  <c r="AF431" i="21"/>
  <c r="AF432" i="21"/>
  <c r="AF433" i="21"/>
  <c r="AF434" i="21"/>
  <c r="AF435" i="21"/>
  <c r="AF436" i="21"/>
  <c r="AF437" i="21"/>
  <c r="AF438" i="21"/>
  <c r="AF439" i="21"/>
  <c r="AF440" i="21"/>
  <c r="AF441" i="21"/>
  <c r="AF442" i="21"/>
  <c r="AF443" i="21"/>
  <c r="AF444" i="21"/>
  <c r="AF445" i="21"/>
  <c r="AF446" i="21"/>
  <c r="AF447" i="21"/>
  <c r="AF448" i="21"/>
  <c r="AF449" i="21"/>
  <c r="AF450" i="21"/>
  <c r="AF451" i="21"/>
  <c r="AF452" i="21"/>
  <c r="AF453" i="21"/>
  <c r="AF454" i="21"/>
  <c r="AF455" i="21"/>
  <c r="AF456" i="21"/>
  <c r="AF457" i="21"/>
  <c r="AF458" i="21"/>
  <c r="AF459" i="21"/>
  <c r="AF460" i="21"/>
  <c r="AF461" i="21"/>
  <c r="AF462" i="21"/>
  <c r="AF463" i="21"/>
  <c r="AF464" i="21"/>
  <c r="AF465" i="21"/>
  <c r="AF466" i="21"/>
  <c r="AF467" i="21"/>
  <c r="AF468" i="21"/>
  <c r="AF469" i="21"/>
  <c r="AF470" i="21"/>
  <c r="AF471" i="21"/>
  <c r="AF472" i="21"/>
  <c r="AF473" i="21"/>
  <c r="AF474" i="21"/>
  <c r="AF475" i="21"/>
  <c r="AF476" i="21"/>
  <c r="AF477" i="21"/>
  <c r="AF478" i="21"/>
  <c r="AF479" i="21"/>
  <c r="AF480" i="21"/>
  <c r="AF481" i="21"/>
  <c r="AF482" i="21"/>
  <c r="AF483" i="21"/>
  <c r="AF484" i="21"/>
  <c r="AF485" i="21"/>
  <c r="AF486" i="21"/>
  <c r="AF487" i="21"/>
  <c r="AF488" i="21"/>
  <c r="AF489" i="21"/>
  <c r="AF490" i="21"/>
  <c r="AF491" i="21"/>
  <c r="AF492" i="21"/>
  <c r="AF493" i="21"/>
  <c r="AF494" i="21"/>
  <c r="AF495" i="21"/>
  <c r="AF496" i="21"/>
  <c r="AF497" i="21"/>
  <c r="AF498" i="21"/>
  <c r="AF499" i="21"/>
  <c r="AF500" i="21"/>
  <c r="AF501" i="21"/>
  <c r="AF502" i="21"/>
  <c r="AF503" i="21"/>
  <c r="AF504" i="21"/>
  <c r="AF505" i="21"/>
  <c r="AF506" i="21"/>
  <c r="AF507" i="21"/>
  <c r="AF508" i="21"/>
  <c r="AF509" i="21"/>
  <c r="AF510" i="21"/>
  <c r="AF511" i="21"/>
  <c r="AF512" i="21"/>
  <c r="AF513" i="21"/>
  <c r="AF514" i="21"/>
  <c r="AF515" i="21"/>
  <c r="AF516" i="21"/>
  <c r="AF517" i="21"/>
  <c r="AF518" i="21"/>
  <c r="AF519" i="21"/>
  <c r="AF520" i="21"/>
  <c r="AF521" i="21"/>
  <c r="AF522" i="21"/>
  <c r="AF523" i="21"/>
  <c r="AF524" i="21"/>
  <c r="AF525" i="21"/>
  <c r="AF526" i="21"/>
  <c r="AF527" i="21"/>
  <c r="AF528" i="21"/>
  <c r="AF529" i="21"/>
  <c r="AF530" i="21"/>
  <c r="AF531" i="21"/>
  <c r="AF532" i="21"/>
  <c r="AF533" i="21"/>
  <c r="AF534" i="21"/>
  <c r="AF535" i="21"/>
  <c r="AF536" i="21"/>
  <c r="AF537" i="21"/>
  <c r="AF538" i="21"/>
  <c r="AF539" i="21"/>
  <c r="AF540" i="21"/>
  <c r="AF541" i="21"/>
  <c r="AF542" i="21"/>
  <c r="AF543" i="21"/>
  <c r="AF544" i="21"/>
  <c r="AF545" i="21"/>
  <c r="AF546" i="21"/>
  <c r="AF547" i="21"/>
  <c r="AF548" i="21"/>
  <c r="AF549" i="21"/>
  <c r="AF550" i="21"/>
  <c r="AF551" i="21"/>
  <c r="AF552" i="21"/>
  <c r="AF553" i="21"/>
  <c r="AF554" i="21"/>
  <c r="AF555" i="21"/>
  <c r="AF556" i="21"/>
  <c r="AF557" i="21"/>
  <c r="AF558" i="21"/>
  <c r="AF559" i="21"/>
  <c r="AF560" i="21"/>
  <c r="AF561" i="21"/>
  <c r="AF562" i="21"/>
  <c r="AF563" i="21"/>
  <c r="AF564" i="21"/>
  <c r="AF565" i="21"/>
  <c r="AF566" i="21"/>
  <c r="AF567" i="21"/>
  <c r="AF568" i="21"/>
  <c r="AF569" i="21"/>
  <c r="AF570" i="21"/>
  <c r="AF571" i="21"/>
  <c r="AF572" i="21"/>
  <c r="AF573" i="21"/>
  <c r="AF574" i="21"/>
  <c r="AF575" i="21"/>
  <c r="AF576" i="21"/>
  <c r="AF577" i="21"/>
  <c r="AF578" i="21"/>
  <c r="AF579" i="21"/>
  <c r="AF580" i="21"/>
  <c r="AF581" i="21"/>
  <c r="AF582" i="21"/>
  <c r="AF583" i="21"/>
  <c r="AF584" i="21"/>
  <c r="AF585" i="21"/>
  <c r="AF586" i="21"/>
  <c r="AF587" i="21"/>
  <c r="AF588" i="21"/>
  <c r="AF589" i="21"/>
  <c r="AF590" i="21"/>
  <c r="AF591" i="21"/>
  <c r="AF592" i="21"/>
  <c r="AF593" i="21"/>
  <c r="AF594" i="21"/>
  <c r="AF595" i="21"/>
  <c r="AF596" i="21"/>
  <c r="AF597" i="21"/>
  <c r="AF598" i="21"/>
  <c r="AF599" i="21"/>
  <c r="AF600" i="21"/>
  <c r="AF601" i="21"/>
  <c r="AF602" i="21"/>
  <c r="AF603" i="21"/>
  <c r="AF604" i="21"/>
  <c r="AF605" i="21"/>
  <c r="AF606" i="21"/>
  <c r="AF607" i="21"/>
  <c r="AF608" i="21"/>
  <c r="AF609" i="21"/>
  <c r="AF610" i="21"/>
  <c r="AF611" i="21"/>
  <c r="AF612" i="21"/>
  <c r="AF613" i="21"/>
  <c r="AF614" i="21"/>
  <c r="AF615" i="21"/>
  <c r="AF616" i="21"/>
  <c r="AF617" i="21"/>
  <c r="AF618" i="21"/>
  <c r="AF619" i="21"/>
  <c r="AF620" i="21"/>
  <c r="AF621" i="21"/>
  <c r="AF622" i="21"/>
  <c r="AF623" i="21"/>
  <c r="AF624" i="21"/>
  <c r="AF625" i="21"/>
  <c r="AF626" i="21"/>
  <c r="AF627" i="21"/>
  <c r="AF628" i="21"/>
  <c r="AF629" i="21"/>
  <c r="AF630" i="21"/>
  <c r="AF631" i="21"/>
  <c r="AF632" i="21"/>
  <c r="AF633" i="21"/>
  <c r="AF634" i="21"/>
  <c r="AF635" i="21"/>
  <c r="AF636" i="21"/>
  <c r="AF637" i="21"/>
  <c r="AF638" i="21"/>
  <c r="AF639" i="21"/>
  <c r="AF640" i="21"/>
  <c r="AF641" i="21"/>
  <c r="AF642" i="21"/>
  <c r="AF643" i="21"/>
  <c r="AF644" i="21"/>
  <c r="AF645" i="21"/>
  <c r="AF646" i="21"/>
  <c r="AF647" i="21"/>
  <c r="AF648" i="21"/>
  <c r="AF649" i="21"/>
  <c r="AF650" i="21"/>
  <c r="AF651" i="21"/>
  <c r="AF652" i="21"/>
  <c r="AF653" i="21"/>
  <c r="AF654" i="21"/>
  <c r="AF655" i="21"/>
  <c r="AF656" i="21"/>
  <c r="AF657" i="21"/>
  <c r="AF658" i="21"/>
  <c r="AF659" i="21"/>
  <c r="AF660" i="21"/>
  <c r="AF661" i="21"/>
  <c r="AF662" i="21"/>
  <c r="AF663" i="21"/>
  <c r="AF664" i="21"/>
  <c r="AF665" i="21"/>
  <c r="AF666" i="21"/>
  <c r="AF667" i="21"/>
  <c r="AF668" i="21"/>
  <c r="AF669" i="21"/>
  <c r="AF670" i="21"/>
  <c r="AF671" i="21"/>
  <c r="AF672" i="21"/>
  <c r="AF673" i="21"/>
  <c r="AF674" i="21"/>
  <c r="AF675" i="21"/>
  <c r="AF676" i="21"/>
  <c r="AF677" i="21"/>
  <c r="AF678" i="21"/>
  <c r="AF679" i="21"/>
  <c r="AF680" i="21"/>
  <c r="AF681" i="21"/>
  <c r="AF682" i="21"/>
  <c r="AF683" i="21"/>
  <c r="AF684" i="21"/>
  <c r="AF685" i="21"/>
  <c r="AF686" i="21"/>
  <c r="AF687" i="21"/>
  <c r="AF688" i="21"/>
  <c r="AF689" i="21"/>
  <c r="AF690" i="21"/>
  <c r="AF691" i="21"/>
  <c r="AF692" i="21"/>
  <c r="AF693" i="21"/>
  <c r="AF694" i="21"/>
  <c r="AF695" i="21"/>
  <c r="AF696" i="21"/>
  <c r="AF697" i="21"/>
  <c r="AF698" i="21"/>
  <c r="AF699" i="21"/>
  <c r="AF700" i="21"/>
  <c r="AF701" i="21"/>
  <c r="AF702" i="21"/>
  <c r="AF703" i="21"/>
  <c r="AF704" i="21"/>
  <c r="AF705" i="21"/>
  <c r="AF706" i="21"/>
  <c r="AF707" i="21"/>
  <c r="AF708" i="21"/>
  <c r="AF709" i="21"/>
  <c r="AF710" i="21"/>
  <c r="AF711" i="21"/>
  <c r="AF712" i="21"/>
  <c r="AF713" i="21"/>
  <c r="AF714" i="21"/>
  <c r="AF715" i="21"/>
  <c r="AF716" i="21"/>
  <c r="AF717" i="21"/>
  <c r="AF718" i="21"/>
  <c r="AF719" i="21"/>
  <c r="AF720" i="21"/>
  <c r="AF721" i="21"/>
  <c r="AF722" i="21"/>
  <c r="AF723" i="21"/>
  <c r="AF724" i="21"/>
  <c r="AF725" i="21"/>
  <c r="AF726" i="21"/>
  <c r="AF727" i="21"/>
  <c r="AF728" i="21"/>
  <c r="AF729" i="21"/>
  <c r="AF730" i="21"/>
  <c r="AF731" i="21"/>
  <c r="AF732" i="21"/>
  <c r="AF733" i="21"/>
  <c r="AF734" i="21"/>
  <c r="AF735" i="21"/>
  <c r="AF736" i="21"/>
  <c r="AF737" i="21"/>
  <c r="AF738" i="21"/>
  <c r="AF739" i="21"/>
  <c r="AF740" i="21"/>
  <c r="AF741" i="21"/>
  <c r="AF742" i="21"/>
  <c r="AF743" i="21"/>
  <c r="AF744" i="21"/>
  <c r="AF745" i="21"/>
  <c r="AF746" i="21"/>
  <c r="AF747" i="21"/>
  <c r="AF748" i="21"/>
  <c r="AF749" i="21"/>
  <c r="AF750" i="21"/>
  <c r="AF751" i="21"/>
  <c r="AF752" i="21"/>
  <c r="AF753" i="21"/>
  <c r="AF754" i="21"/>
  <c r="AF755" i="21"/>
  <c r="AF756" i="21"/>
  <c r="AF757" i="21"/>
  <c r="AF758" i="21"/>
  <c r="AF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105" i="21"/>
  <c r="AD106" i="21"/>
  <c r="AD107" i="21"/>
  <c r="AD108" i="21"/>
  <c r="AD109" i="21"/>
  <c r="AD110" i="21"/>
  <c r="AD111" i="21"/>
  <c r="AD112" i="21"/>
  <c r="AD113" i="21"/>
  <c r="AD114" i="21"/>
  <c r="AD115" i="21"/>
  <c r="AD116" i="21"/>
  <c r="AD117" i="21"/>
  <c r="AD118" i="21"/>
  <c r="AD119" i="21"/>
  <c r="AD120" i="21"/>
  <c r="AD121" i="21"/>
  <c r="AD122" i="21"/>
  <c r="AD123" i="21"/>
  <c r="AD124" i="21"/>
  <c r="AD125" i="21"/>
  <c r="AD126" i="21"/>
  <c r="AD127" i="21"/>
  <c r="AD128" i="21"/>
  <c r="AD129" i="21"/>
  <c r="AD130" i="21"/>
  <c r="AD131" i="21"/>
  <c r="AD132" i="21"/>
  <c r="AD133" i="21"/>
  <c r="AD134" i="21"/>
  <c r="AD135" i="21"/>
  <c r="AD136" i="21"/>
  <c r="AD137" i="21"/>
  <c r="AD138" i="21"/>
  <c r="AD139" i="21"/>
  <c r="AD140" i="21"/>
  <c r="AD141" i="21"/>
  <c r="AD142" i="21"/>
  <c r="AD143" i="21"/>
  <c r="AD144" i="21"/>
  <c r="AD145" i="21"/>
  <c r="AD146" i="21"/>
  <c r="AD147" i="21"/>
  <c r="AD148" i="21"/>
  <c r="AD149" i="21"/>
  <c r="AD150" i="21"/>
  <c r="AD151" i="21"/>
  <c r="AD152" i="21"/>
  <c r="AD153" i="21"/>
  <c r="AD154" i="21"/>
  <c r="AD155" i="21"/>
  <c r="AD156" i="21"/>
  <c r="AD157" i="21"/>
  <c r="AD158" i="21"/>
  <c r="AD159" i="21"/>
  <c r="AD160" i="21"/>
  <c r="AD161" i="21"/>
  <c r="AD162" i="21"/>
  <c r="AD163" i="21"/>
  <c r="AD164" i="21"/>
  <c r="AD165" i="21"/>
  <c r="AD166" i="21"/>
  <c r="AD167" i="21"/>
  <c r="AD168" i="21"/>
  <c r="AD169" i="21"/>
  <c r="AD170" i="21"/>
  <c r="AD171" i="21"/>
  <c r="AD172" i="21"/>
  <c r="AD173" i="21"/>
  <c r="AD174" i="21"/>
  <c r="AD175" i="21"/>
  <c r="AD176" i="21"/>
  <c r="AD177" i="21"/>
  <c r="AD178" i="21"/>
  <c r="AD179" i="21"/>
  <c r="AD180" i="21"/>
  <c r="AD181" i="21"/>
  <c r="AD182" i="21"/>
  <c r="AD183" i="21"/>
  <c r="AD184" i="21"/>
  <c r="AD185" i="21"/>
  <c r="AD186" i="21"/>
  <c r="AD187" i="21"/>
  <c r="AD188" i="21"/>
  <c r="AD189" i="21"/>
  <c r="AD190" i="21"/>
  <c r="AD191" i="21"/>
  <c r="AD192" i="21"/>
  <c r="AD193" i="21"/>
  <c r="AD194" i="21"/>
  <c r="AD195" i="21"/>
  <c r="AD196" i="21"/>
  <c r="AD197" i="21"/>
  <c r="AD198" i="21"/>
  <c r="AD199" i="21"/>
  <c r="AD200" i="21"/>
  <c r="AD201" i="21"/>
  <c r="AD202" i="21"/>
  <c r="AD203" i="21"/>
  <c r="AD204" i="21"/>
  <c r="AD205" i="21"/>
  <c r="AD206" i="21"/>
  <c r="AD207" i="21"/>
  <c r="AD208" i="21"/>
  <c r="AD209" i="21"/>
  <c r="AD210" i="21"/>
  <c r="AD211" i="21"/>
  <c r="AD212" i="21"/>
  <c r="AD213" i="21"/>
  <c r="AD214" i="21"/>
  <c r="AD215" i="21"/>
  <c r="AD216" i="21"/>
  <c r="AD217" i="21"/>
  <c r="AD218" i="21"/>
  <c r="AD219" i="21"/>
  <c r="AD220" i="21"/>
  <c r="AD221" i="21"/>
  <c r="AD222" i="21"/>
  <c r="AD223" i="21"/>
  <c r="AD224" i="21"/>
  <c r="AD225" i="21"/>
  <c r="AD226" i="21"/>
  <c r="AD227" i="21"/>
  <c r="AD228" i="21"/>
  <c r="AD229" i="21"/>
  <c r="AD230" i="21"/>
  <c r="AD231" i="21"/>
  <c r="AD232" i="21"/>
  <c r="AD233" i="21"/>
  <c r="AD234" i="21"/>
  <c r="AD235" i="21"/>
  <c r="AD236" i="21"/>
  <c r="AD237" i="21"/>
  <c r="AD238" i="21"/>
  <c r="AD239" i="21"/>
  <c r="AD240" i="21"/>
  <c r="AD241" i="21"/>
  <c r="AD242" i="21"/>
  <c r="AD243" i="21"/>
  <c r="AD244" i="21"/>
  <c r="AD245" i="21"/>
  <c r="AD246" i="21"/>
  <c r="AD247" i="21"/>
  <c r="AD248" i="21"/>
  <c r="AD249" i="21"/>
  <c r="AD250" i="21"/>
  <c r="AD251" i="21"/>
  <c r="AD252" i="21"/>
  <c r="AD253" i="21"/>
  <c r="AD254" i="21"/>
  <c r="AD255" i="21"/>
  <c r="AD256" i="21"/>
  <c r="AD257" i="21"/>
  <c r="AD258" i="21"/>
  <c r="AD259" i="21"/>
  <c r="AD260" i="21"/>
  <c r="AD261" i="21"/>
  <c r="AD262" i="21"/>
  <c r="AD263" i="21"/>
  <c r="AD264" i="21"/>
  <c r="AD265" i="21"/>
  <c r="AD266" i="21"/>
  <c r="AD267" i="21"/>
  <c r="AD268" i="21"/>
  <c r="AD269" i="21"/>
  <c r="AD270" i="21"/>
  <c r="AD271" i="21"/>
  <c r="AD272" i="21"/>
  <c r="AD273" i="21"/>
  <c r="AD274" i="21"/>
  <c r="AD275" i="21"/>
  <c r="AD276" i="21"/>
  <c r="AD277" i="21"/>
  <c r="AD278" i="21"/>
  <c r="AD279" i="21"/>
  <c r="AD280" i="21"/>
  <c r="AD281" i="21"/>
  <c r="AD282" i="21"/>
  <c r="AD283" i="21"/>
  <c r="AD284" i="21"/>
  <c r="AD285" i="21"/>
  <c r="AD286" i="21"/>
  <c r="AD287" i="21"/>
  <c r="AD288" i="21"/>
  <c r="AD289" i="21"/>
  <c r="AD290" i="21"/>
  <c r="AD291" i="21"/>
  <c r="AD292" i="21"/>
  <c r="AD293" i="21"/>
  <c r="AD294" i="21"/>
  <c r="AD295" i="21"/>
  <c r="AD296" i="21"/>
  <c r="AD297" i="21"/>
  <c r="AD298" i="21"/>
  <c r="AD299" i="21"/>
  <c r="AD300" i="21"/>
  <c r="AD301" i="21"/>
  <c r="AD302" i="21"/>
  <c r="AD303" i="21"/>
  <c r="AD304" i="21"/>
  <c r="AD305" i="21"/>
  <c r="AD306" i="21"/>
  <c r="AD307" i="21"/>
  <c r="AD308" i="21"/>
  <c r="AD309" i="21"/>
  <c r="AD310" i="21"/>
  <c r="AD311" i="21"/>
  <c r="AD312" i="21"/>
  <c r="AD313" i="21"/>
  <c r="AD314" i="21"/>
  <c r="AD315" i="21"/>
  <c r="AD316" i="21"/>
  <c r="AD317" i="21"/>
  <c r="AD318" i="21"/>
  <c r="AD319" i="21"/>
  <c r="AD320" i="21"/>
  <c r="AD321" i="21"/>
  <c r="AD322" i="21"/>
  <c r="AD323" i="21"/>
  <c r="AD324" i="21"/>
  <c r="AD325" i="21"/>
  <c r="AD326" i="21"/>
  <c r="AD327" i="21"/>
  <c r="AD328" i="21"/>
  <c r="AD329" i="21"/>
  <c r="AD330" i="21"/>
  <c r="AD331" i="21"/>
  <c r="AD332" i="21"/>
  <c r="AD333" i="21"/>
  <c r="AD334" i="21"/>
  <c r="AD335" i="21"/>
  <c r="AD336" i="21"/>
  <c r="AD337" i="21"/>
  <c r="AD338" i="21"/>
  <c r="AD339" i="21"/>
  <c r="AD340" i="21"/>
  <c r="AD341" i="21"/>
  <c r="AD342" i="21"/>
  <c r="AD343" i="21"/>
  <c r="AD344" i="21"/>
  <c r="AD345" i="21"/>
  <c r="AD346" i="21"/>
  <c r="AD347" i="21"/>
  <c r="AD348" i="21"/>
  <c r="AD349" i="21"/>
  <c r="AD350" i="21"/>
  <c r="AD351" i="21"/>
  <c r="AD352" i="21"/>
  <c r="AD353" i="21"/>
  <c r="AD354" i="21"/>
  <c r="AD355" i="21"/>
  <c r="AD356" i="21"/>
  <c r="AD357" i="21"/>
  <c r="AD358" i="21"/>
  <c r="AD359" i="21"/>
  <c r="AD360" i="21"/>
  <c r="AD361" i="21"/>
  <c r="AD362" i="21"/>
  <c r="AD363" i="21"/>
  <c r="AD364" i="21"/>
  <c r="AD365" i="21"/>
  <c r="AD366" i="21"/>
  <c r="AD367" i="21"/>
  <c r="AD368" i="21"/>
  <c r="AD369" i="21"/>
  <c r="AD370" i="21"/>
  <c r="AD371" i="21"/>
  <c r="AD372" i="21"/>
  <c r="AD373" i="21"/>
  <c r="AD374" i="21"/>
  <c r="AD375" i="21"/>
  <c r="AD376" i="21"/>
  <c r="AD377" i="21"/>
  <c r="AD378" i="21"/>
  <c r="AD379" i="21"/>
  <c r="AD380" i="21"/>
  <c r="AD381" i="21"/>
  <c r="AD382" i="21"/>
  <c r="AD383" i="21"/>
  <c r="AD384" i="21"/>
  <c r="AD385" i="21"/>
  <c r="AD386" i="21"/>
  <c r="AD387" i="21"/>
  <c r="AD388" i="21"/>
  <c r="AD389" i="21"/>
  <c r="AD390" i="21"/>
  <c r="AD391" i="21"/>
  <c r="AD392" i="21"/>
  <c r="AD393" i="21"/>
  <c r="AD394" i="21"/>
  <c r="AD395" i="21"/>
  <c r="AD396" i="21"/>
  <c r="AD397" i="21"/>
  <c r="AD398" i="21"/>
  <c r="AD399" i="21"/>
  <c r="AD400" i="21"/>
  <c r="AD401" i="21"/>
  <c r="AD402" i="21"/>
  <c r="AD403" i="21"/>
  <c r="AD404" i="21"/>
  <c r="AD405" i="21"/>
  <c r="AD406" i="21"/>
  <c r="AD407" i="21"/>
  <c r="AD408" i="21"/>
  <c r="AD409" i="21"/>
  <c r="AD410" i="21"/>
  <c r="AD411" i="21"/>
  <c r="AD412" i="21"/>
  <c r="AD413" i="21"/>
  <c r="AD414" i="21"/>
  <c r="AD415" i="21"/>
  <c r="AD416" i="21"/>
  <c r="AD417" i="21"/>
  <c r="AD418" i="21"/>
  <c r="AD419" i="21"/>
  <c r="AD420" i="21"/>
  <c r="AD421" i="21"/>
  <c r="AD422" i="21"/>
  <c r="AD423" i="21"/>
  <c r="AD424" i="21"/>
  <c r="AD425" i="21"/>
  <c r="AD426" i="21"/>
  <c r="AD427" i="21"/>
  <c r="AD428" i="21"/>
  <c r="AD429" i="21"/>
  <c r="AD430" i="21"/>
  <c r="AD431" i="21"/>
  <c r="AD432" i="21"/>
  <c r="AD433" i="21"/>
  <c r="AD434" i="21"/>
  <c r="AD435" i="21"/>
  <c r="AD436" i="21"/>
  <c r="AD437" i="21"/>
  <c r="AD438" i="21"/>
  <c r="AD439" i="21"/>
  <c r="AD440" i="21"/>
  <c r="AD441" i="21"/>
  <c r="AD442" i="21"/>
  <c r="AD443" i="21"/>
  <c r="AD444" i="21"/>
  <c r="AD445" i="21"/>
  <c r="AD446" i="21"/>
  <c r="AD447" i="21"/>
  <c r="AD448" i="21"/>
  <c r="AD449" i="21"/>
  <c r="AD450" i="21"/>
  <c r="AD451" i="21"/>
  <c r="AD452" i="21"/>
  <c r="AD453" i="21"/>
  <c r="AD454" i="21"/>
  <c r="AD455" i="21"/>
  <c r="AD456" i="21"/>
  <c r="AD457" i="21"/>
  <c r="AD458" i="21"/>
  <c r="AD459" i="21"/>
  <c r="AD460" i="21"/>
  <c r="AD461" i="21"/>
  <c r="AD462" i="21"/>
  <c r="AD463" i="21"/>
  <c r="AD464" i="21"/>
  <c r="AD465" i="21"/>
  <c r="AD466" i="21"/>
  <c r="AD467" i="21"/>
  <c r="AD468" i="21"/>
  <c r="AD469" i="21"/>
  <c r="AD470" i="21"/>
  <c r="AD471" i="21"/>
  <c r="AD472" i="21"/>
  <c r="AD473" i="21"/>
  <c r="AD474" i="21"/>
  <c r="AD475" i="21"/>
  <c r="AD476" i="21"/>
  <c r="AD477" i="21"/>
  <c r="AD478" i="21"/>
  <c r="AD479" i="21"/>
  <c r="AD480" i="21"/>
  <c r="AD481" i="21"/>
  <c r="AD482" i="21"/>
  <c r="AD483" i="21"/>
  <c r="AD484" i="21"/>
  <c r="AD485" i="21"/>
  <c r="AD486" i="21"/>
  <c r="AD487" i="21"/>
  <c r="AD488" i="21"/>
  <c r="AD489" i="21"/>
  <c r="AD490" i="21"/>
  <c r="AD491" i="21"/>
  <c r="AD492" i="21"/>
  <c r="AD493" i="21"/>
  <c r="AD494" i="21"/>
  <c r="AD495" i="21"/>
  <c r="AD496" i="21"/>
  <c r="AD497" i="21"/>
  <c r="AD498" i="21"/>
  <c r="AD499" i="21"/>
  <c r="AD500" i="21"/>
  <c r="AD501" i="21"/>
  <c r="AD502" i="21"/>
  <c r="AD503" i="21"/>
  <c r="AD504" i="21"/>
  <c r="AD505" i="21"/>
  <c r="AD506" i="21"/>
  <c r="AD507" i="21"/>
  <c r="AD508" i="21"/>
  <c r="AD509" i="21"/>
  <c r="AD510" i="21"/>
  <c r="AD511" i="21"/>
  <c r="AD512" i="21"/>
  <c r="AD513" i="21"/>
  <c r="AD514" i="21"/>
  <c r="AD515" i="21"/>
  <c r="AD516" i="21"/>
  <c r="AD517" i="21"/>
  <c r="AD518" i="21"/>
  <c r="AD519" i="21"/>
  <c r="AD520" i="21"/>
  <c r="AD521" i="21"/>
  <c r="AD522" i="21"/>
  <c r="AD523" i="21"/>
  <c r="AD524" i="21"/>
  <c r="AD525" i="21"/>
  <c r="AD526" i="21"/>
  <c r="AD527" i="21"/>
  <c r="AD528" i="21"/>
  <c r="AD529" i="21"/>
  <c r="AD530" i="21"/>
  <c r="AD531" i="21"/>
  <c r="AD532" i="21"/>
  <c r="AD533" i="21"/>
  <c r="AD534" i="21"/>
  <c r="AD535" i="21"/>
  <c r="AD536" i="21"/>
  <c r="AD537" i="21"/>
  <c r="AD538" i="21"/>
  <c r="AD539" i="21"/>
  <c r="AD540" i="21"/>
  <c r="AD541" i="21"/>
  <c r="AD542" i="21"/>
  <c r="AD543" i="21"/>
  <c r="AD544" i="21"/>
  <c r="AD545" i="21"/>
  <c r="AD546" i="21"/>
  <c r="AD547" i="21"/>
  <c r="AD548" i="21"/>
  <c r="AD549" i="21"/>
  <c r="AD550" i="21"/>
  <c r="AD551" i="21"/>
  <c r="AD552" i="21"/>
  <c r="AD553" i="21"/>
  <c r="AD554" i="21"/>
  <c r="AD555" i="21"/>
  <c r="AD556" i="21"/>
  <c r="AD557" i="21"/>
  <c r="AD558" i="21"/>
  <c r="AD559" i="21"/>
  <c r="AD560" i="21"/>
  <c r="AD561" i="21"/>
  <c r="AD562" i="21"/>
  <c r="AD563" i="21"/>
  <c r="AD564" i="21"/>
  <c r="AD565" i="21"/>
  <c r="AD566" i="21"/>
  <c r="AD567" i="21"/>
  <c r="AD568" i="21"/>
  <c r="AD569" i="21"/>
  <c r="AD570" i="21"/>
  <c r="AD571" i="21"/>
  <c r="AD572" i="21"/>
  <c r="AD573" i="21"/>
  <c r="AD574" i="21"/>
  <c r="AD575" i="21"/>
  <c r="AD576" i="21"/>
  <c r="AD577" i="21"/>
  <c r="AD578" i="21"/>
  <c r="AD579" i="21"/>
  <c r="AD580" i="21"/>
  <c r="AD581" i="21"/>
  <c r="AD582" i="21"/>
  <c r="AD583" i="21"/>
  <c r="AD584" i="21"/>
  <c r="AD585" i="21"/>
  <c r="AD586" i="21"/>
  <c r="AD587" i="21"/>
  <c r="AD588" i="21"/>
  <c r="AD589" i="21"/>
  <c r="AD590" i="21"/>
  <c r="AD591" i="21"/>
  <c r="AD592" i="21"/>
  <c r="AD593" i="21"/>
  <c r="AD594" i="21"/>
  <c r="AD595" i="21"/>
  <c r="AD596" i="21"/>
  <c r="AD597" i="21"/>
  <c r="AD598" i="21"/>
  <c r="AD599" i="21"/>
  <c r="AD600" i="21"/>
  <c r="AD601" i="21"/>
  <c r="AD602" i="21"/>
  <c r="AD603" i="21"/>
  <c r="AD604" i="21"/>
  <c r="AD605" i="21"/>
  <c r="AD606" i="21"/>
  <c r="AD607" i="21"/>
  <c r="AD608" i="21"/>
  <c r="AD609" i="21"/>
  <c r="AD610" i="21"/>
  <c r="AD611" i="21"/>
  <c r="AD612" i="21"/>
  <c r="AD613" i="21"/>
  <c r="AD614" i="21"/>
  <c r="AD615" i="21"/>
  <c r="AD616" i="21"/>
  <c r="AD617" i="21"/>
  <c r="AD618" i="21"/>
  <c r="AD619" i="21"/>
  <c r="AD620" i="21"/>
  <c r="AD621" i="21"/>
  <c r="AD622" i="21"/>
  <c r="AD623" i="21"/>
  <c r="AD624" i="21"/>
  <c r="AD625" i="21"/>
  <c r="AD626" i="21"/>
  <c r="AD627" i="21"/>
  <c r="AD628" i="21"/>
  <c r="AD629" i="21"/>
  <c r="AD630" i="21"/>
  <c r="AD631" i="21"/>
  <c r="AD632" i="21"/>
  <c r="AD633" i="21"/>
  <c r="AD634" i="21"/>
  <c r="AD635" i="21"/>
  <c r="AD636" i="21"/>
  <c r="AD637" i="21"/>
  <c r="AD638" i="21"/>
  <c r="AD639" i="21"/>
  <c r="AD640" i="21"/>
  <c r="AD641" i="21"/>
  <c r="AD642" i="21"/>
  <c r="AD643" i="21"/>
  <c r="AD644" i="21"/>
  <c r="AD645" i="21"/>
  <c r="AD646" i="21"/>
  <c r="AD647" i="21"/>
  <c r="AD648" i="21"/>
  <c r="AD649" i="21"/>
  <c r="AD650" i="21"/>
  <c r="AD651" i="21"/>
  <c r="AD652" i="21"/>
  <c r="AD653" i="21"/>
  <c r="AD654" i="21"/>
  <c r="AD655" i="21"/>
  <c r="AD656" i="21"/>
  <c r="AD657" i="21"/>
  <c r="AD658" i="21"/>
  <c r="AD659" i="21"/>
  <c r="AD660" i="21"/>
  <c r="AD661" i="21"/>
  <c r="AD662" i="21"/>
  <c r="AD663" i="21"/>
  <c r="AD664" i="21"/>
  <c r="AD665" i="21"/>
  <c r="AD666" i="21"/>
  <c r="AD667" i="21"/>
  <c r="AD668" i="21"/>
  <c r="AD669" i="21"/>
  <c r="AD670" i="21"/>
  <c r="AD671" i="21"/>
  <c r="AD672" i="21"/>
  <c r="AD673" i="21"/>
  <c r="AD674" i="21"/>
  <c r="AD675" i="21"/>
  <c r="AD676" i="21"/>
  <c r="AD677" i="21"/>
  <c r="AD678" i="21"/>
  <c r="AD679" i="21"/>
  <c r="AD680" i="21"/>
  <c r="AD681" i="21"/>
  <c r="AD682" i="21"/>
  <c r="AD683" i="21"/>
  <c r="AD684" i="21"/>
  <c r="AD685" i="21"/>
  <c r="AD686" i="21"/>
  <c r="AD687" i="21"/>
  <c r="AD688" i="21"/>
  <c r="AD689" i="21"/>
  <c r="AD690" i="21"/>
  <c r="AD691" i="21"/>
  <c r="AD692" i="21"/>
  <c r="AD693" i="21"/>
  <c r="AD694" i="21"/>
  <c r="AD695" i="21"/>
  <c r="AD696" i="21"/>
  <c r="AD697" i="21"/>
  <c r="AD698" i="21"/>
  <c r="AD699" i="21"/>
  <c r="AD700" i="21"/>
  <c r="AD701" i="21"/>
  <c r="AD702" i="21"/>
  <c r="AD703" i="21"/>
  <c r="AD704" i="21"/>
  <c r="AD705" i="21"/>
  <c r="AD706" i="21"/>
  <c r="AD707" i="21"/>
  <c r="AD708" i="21"/>
  <c r="AD709" i="21"/>
  <c r="AD710" i="21"/>
  <c r="AD711" i="21"/>
  <c r="AD712" i="21"/>
  <c r="AD713" i="21"/>
  <c r="AD714" i="21"/>
  <c r="AD715" i="21"/>
  <c r="AD716" i="21"/>
  <c r="AD717" i="21"/>
  <c r="AD718" i="21"/>
  <c r="AD719" i="21"/>
  <c r="AD720" i="21"/>
  <c r="AD721" i="21"/>
  <c r="AD722" i="21"/>
  <c r="AD723" i="21"/>
  <c r="AD724" i="21"/>
  <c r="AD725" i="21"/>
  <c r="AD726" i="21"/>
  <c r="AD727" i="21"/>
  <c r="AD728" i="21"/>
  <c r="AD729" i="21"/>
  <c r="AD730" i="21"/>
  <c r="AD731" i="21"/>
  <c r="AD732" i="21"/>
  <c r="AD733" i="21"/>
  <c r="AD734" i="21"/>
  <c r="AD735" i="21"/>
  <c r="AD736" i="21"/>
  <c r="AD737" i="21"/>
  <c r="AD738" i="21"/>
  <c r="AD739" i="21"/>
  <c r="AD740" i="21"/>
  <c r="AD741" i="21"/>
  <c r="AD742" i="21"/>
  <c r="AD743" i="21"/>
  <c r="AD744" i="21"/>
  <c r="AD745" i="21"/>
  <c r="AD746" i="21"/>
  <c r="AD747" i="21"/>
  <c r="AD748" i="21"/>
  <c r="AD749" i="21"/>
  <c r="AD750" i="21"/>
  <c r="AD751" i="21"/>
  <c r="AD752" i="21"/>
  <c r="AD753" i="21"/>
  <c r="AD754" i="21"/>
  <c r="AD755" i="21"/>
  <c r="AD756" i="21"/>
  <c r="AD757" i="21"/>
  <c r="AD758" i="21"/>
  <c r="AD14" i="21"/>
  <c r="M15" i="20"/>
  <c r="M16" i="20"/>
  <c r="G13" i="20" l="1"/>
  <c r="AD11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146" i="21"/>
  <c r="S147" i="21"/>
  <c r="S148" i="21"/>
  <c r="S149" i="21"/>
  <c r="S150" i="21"/>
  <c r="S151" i="21"/>
  <c r="S152" i="21"/>
  <c r="S153" i="2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S168" i="21"/>
  <c r="S169" i="2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S184" i="21"/>
  <c r="S185" i="21"/>
  <c r="S186" i="21"/>
  <c r="S187" i="21"/>
  <c r="S188" i="21"/>
  <c r="S189" i="21"/>
  <c r="S190" i="21"/>
  <c r="S191" i="21"/>
  <c r="S192" i="21"/>
  <c r="S193" i="21"/>
  <c r="S194" i="21"/>
  <c r="S195" i="21"/>
  <c r="S196" i="21"/>
  <c r="S197" i="21"/>
  <c r="S198" i="21"/>
  <c r="S199" i="21"/>
  <c r="S200" i="21"/>
  <c r="S201" i="21"/>
  <c r="S202" i="21"/>
  <c r="S203" i="21"/>
  <c r="S204" i="21"/>
  <c r="S205" i="21"/>
  <c r="S206" i="21"/>
  <c r="S207" i="21"/>
  <c r="S208" i="21"/>
  <c r="S209" i="21"/>
  <c r="S210" i="21"/>
  <c r="S211" i="21"/>
  <c r="S212" i="21"/>
  <c r="S213" i="21"/>
  <c r="S214" i="21"/>
  <c r="S215" i="21"/>
  <c r="S216" i="21"/>
  <c r="S217" i="21"/>
  <c r="S218" i="21"/>
  <c r="S219" i="21"/>
  <c r="S220" i="21"/>
  <c r="S221" i="21"/>
  <c r="S222" i="21"/>
  <c r="S223" i="21"/>
  <c r="S224" i="21"/>
  <c r="S225" i="21"/>
  <c r="S226" i="21"/>
  <c r="S227" i="21"/>
  <c r="S228" i="21"/>
  <c r="S229" i="21"/>
  <c r="S230" i="21"/>
  <c r="S231" i="21"/>
  <c r="S232" i="21"/>
  <c r="S233" i="21"/>
  <c r="S234" i="21"/>
  <c r="S235" i="21"/>
  <c r="S236" i="21"/>
  <c r="S237" i="21"/>
  <c r="S238" i="21"/>
  <c r="S239" i="21"/>
  <c r="S240" i="21"/>
  <c r="S241" i="21"/>
  <c r="S242" i="21"/>
  <c r="S243" i="21"/>
  <c r="S244" i="21"/>
  <c r="S245" i="21"/>
  <c r="S246" i="21"/>
  <c r="S247" i="21"/>
  <c r="S248" i="21"/>
  <c r="S249" i="21"/>
  <c r="S250" i="21"/>
  <c r="S251" i="21"/>
  <c r="S252" i="21"/>
  <c r="S253" i="21"/>
  <c r="S254" i="21"/>
  <c r="S255" i="21"/>
  <c r="S256" i="21"/>
  <c r="S257" i="21"/>
  <c r="S258" i="21"/>
  <c r="S259" i="21"/>
  <c r="S260" i="21"/>
  <c r="S261" i="21"/>
  <c r="S262" i="21"/>
  <c r="S263" i="21"/>
  <c r="S264" i="21"/>
  <c r="S265" i="21"/>
  <c r="S266" i="21"/>
  <c r="S267" i="21"/>
  <c r="S268" i="21"/>
  <c r="S269" i="21"/>
  <c r="S270" i="21"/>
  <c r="S271" i="21"/>
  <c r="S272" i="21"/>
  <c r="S273" i="21"/>
  <c r="S274" i="21"/>
  <c r="S275" i="21"/>
  <c r="S276" i="21"/>
  <c r="S277" i="21"/>
  <c r="S278" i="21"/>
  <c r="S279" i="21"/>
  <c r="S280" i="21"/>
  <c r="S281" i="21"/>
  <c r="S282" i="21"/>
  <c r="S283" i="21"/>
  <c r="S284" i="21"/>
  <c r="S285" i="21"/>
  <c r="S286" i="21"/>
  <c r="S287" i="21"/>
  <c r="S288" i="21"/>
  <c r="S289" i="21"/>
  <c r="S290" i="21"/>
  <c r="S291" i="21"/>
  <c r="S292" i="21"/>
  <c r="S293" i="21"/>
  <c r="S294" i="21"/>
  <c r="S295" i="21"/>
  <c r="S296" i="21"/>
  <c r="S297" i="21"/>
  <c r="S298" i="21"/>
  <c r="S299" i="21"/>
  <c r="S300" i="21"/>
  <c r="S301" i="21"/>
  <c r="S302" i="21"/>
  <c r="S303" i="21"/>
  <c r="S304" i="21"/>
  <c r="S305" i="21"/>
  <c r="S306" i="21"/>
  <c r="S307" i="21"/>
  <c r="S308" i="21"/>
  <c r="S309" i="21"/>
  <c r="S310" i="21"/>
  <c r="S311" i="21"/>
  <c r="S312" i="21"/>
  <c r="S313" i="21"/>
  <c r="S314" i="21"/>
  <c r="S315" i="21"/>
  <c r="S316" i="21"/>
  <c r="S317" i="21"/>
  <c r="S318" i="21"/>
  <c r="S319" i="21"/>
  <c r="S320" i="21"/>
  <c r="S321" i="21"/>
  <c r="S322" i="21"/>
  <c r="S323" i="21"/>
  <c r="S324" i="21"/>
  <c r="S325" i="21"/>
  <c r="S326" i="21"/>
  <c r="S327" i="21"/>
  <c r="S328" i="21"/>
  <c r="S329" i="21"/>
  <c r="S330" i="21"/>
  <c r="S331" i="21"/>
  <c r="S332" i="21"/>
  <c r="S333" i="21"/>
  <c r="S334" i="21"/>
  <c r="S335" i="21"/>
  <c r="S336" i="21"/>
  <c r="S337" i="21"/>
  <c r="S338" i="21"/>
  <c r="S339" i="21"/>
  <c r="S340" i="21"/>
  <c r="S341" i="21"/>
  <c r="S342" i="21"/>
  <c r="S343" i="21"/>
  <c r="S344" i="21"/>
  <c r="S345" i="21"/>
  <c r="S346" i="21"/>
  <c r="S347" i="21"/>
  <c r="S348" i="21"/>
  <c r="S349" i="21"/>
  <c r="S350" i="21"/>
  <c r="S351" i="21"/>
  <c r="S352" i="21"/>
  <c r="S353" i="21"/>
  <c r="S354" i="21"/>
  <c r="S355" i="21"/>
  <c r="S356" i="21"/>
  <c r="S357" i="21"/>
  <c r="S358" i="21"/>
  <c r="S359" i="21"/>
  <c r="S360" i="21"/>
  <c r="S361" i="21"/>
  <c r="S362" i="21"/>
  <c r="S363" i="21"/>
  <c r="S364" i="21"/>
  <c r="S365" i="21"/>
  <c r="S366" i="21"/>
  <c r="S367" i="21"/>
  <c r="S368" i="21"/>
  <c r="S369" i="21"/>
  <c r="S370" i="21"/>
  <c r="S371" i="21"/>
  <c r="S372" i="21"/>
  <c r="S373" i="21"/>
  <c r="S374" i="21"/>
  <c r="S375" i="21"/>
  <c r="S376" i="21"/>
  <c r="S377" i="21"/>
  <c r="S378" i="21"/>
  <c r="S379" i="21"/>
  <c r="S380" i="21"/>
  <c r="S381" i="21"/>
  <c r="S382" i="21"/>
  <c r="S383" i="21"/>
  <c r="S384" i="21"/>
  <c r="S385" i="21"/>
  <c r="S386" i="21"/>
  <c r="S387" i="21"/>
  <c r="S388" i="21"/>
  <c r="S389" i="21"/>
  <c r="S390" i="21"/>
  <c r="S391" i="21"/>
  <c r="S392" i="21"/>
  <c r="S393" i="21"/>
  <c r="S394" i="21"/>
  <c r="S395" i="21"/>
  <c r="S396" i="21"/>
  <c r="S397" i="21"/>
  <c r="S398" i="21"/>
  <c r="S399" i="21"/>
  <c r="S400" i="21"/>
  <c r="S401" i="21"/>
  <c r="S402" i="21"/>
  <c r="S403" i="21"/>
  <c r="S404" i="21"/>
  <c r="S405" i="21"/>
  <c r="S406" i="21"/>
  <c r="S407" i="21"/>
  <c r="S408" i="21"/>
  <c r="S409" i="21"/>
  <c r="S410" i="21"/>
  <c r="S411" i="21"/>
  <c r="S412" i="21"/>
  <c r="S413" i="21"/>
  <c r="S414" i="21"/>
  <c r="S415" i="21"/>
  <c r="S416" i="21"/>
  <c r="S417" i="21"/>
  <c r="S418" i="21"/>
  <c r="S419" i="21"/>
  <c r="S420" i="21"/>
  <c r="S421" i="21"/>
  <c r="S422" i="21"/>
  <c r="S423" i="21"/>
  <c r="S424" i="21"/>
  <c r="S425" i="21"/>
  <c r="S426" i="21"/>
  <c r="S427" i="21"/>
  <c r="S428" i="21"/>
  <c r="S429" i="21"/>
  <c r="S430" i="21"/>
  <c r="S431" i="21"/>
  <c r="S432" i="21"/>
  <c r="S433" i="21"/>
  <c r="S434" i="21"/>
  <c r="S435" i="21"/>
  <c r="S436" i="21"/>
  <c r="S437" i="21"/>
  <c r="S438" i="21"/>
  <c r="S439" i="21"/>
  <c r="S440" i="21"/>
  <c r="S441" i="21"/>
  <c r="S442" i="21"/>
  <c r="S443" i="21"/>
  <c r="S444" i="21"/>
  <c r="S445" i="21"/>
  <c r="S446" i="21"/>
  <c r="S447" i="21"/>
  <c r="S448" i="21"/>
  <c r="S449" i="21"/>
  <c r="S450" i="21"/>
  <c r="S451" i="21"/>
  <c r="S452" i="21"/>
  <c r="S453" i="21"/>
  <c r="S454" i="21"/>
  <c r="S455" i="21"/>
  <c r="S456" i="21"/>
  <c r="S457" i="21"/>
  <c r="S458" i="21"/>
  <c r="S459" i="21"/>
  <c r="S460" i="21"/>
  <c r="S461" i="21"/>
  <c r="S462" i="21"/>
  <c r="S463" i="21"/>
  <c r="S464" i="21"/>
  <c r="S465" i="21"/>
  <c r="S466" i="21"/>
  <c r="S467" i="21"/>
  <c r="S468" i="21"/>
  <c r="S469" i="21"/>
  <c r="S470" i="21"/>
  <c r="S471" i="21"/>
  <c r="S472" i="21"/>
  <c r="S473" i="21"/>
  <c r="S474" i="21"/>
  <c r="S475" i="21"/>
  <c r="S476" i="21"/>
  <c r="S477" i="21"/>
  <c r="S478" i="21"/>
  <c r="S479" i="21"/>
  <c r="S480" i="21"/>
  <c r="S481" i="21"/>
  <c r="S482" i="21"/>
  <c r="S483" i="21"/>
  <c r="S484" i="21"/>
  <c r="S485" i="21"/>
  <c r="S486" i="21"/>
  <c r="S487" i="21"/>
  <c r="S488" i="21"/>
  <c r="S489" i="21"/>
  <c r="S490" i="21"/>
  <c r="S491" i="21"/>
  <c r="S492" i="21"/>
  <c r="S493" i="21"/>
  <c r="S494" i="21"/>
  <c r="S495" i="21"/>
  <c r="S496" i="21"/>
  <c r="S497" i="21"/>
  <c r="S498" i="21"/>
  <c r="S499" i="21"/>
  <c r="S500" i="21"/>
  <c r="S501" i="21"/>
  <c r="S502" i="21"/>
  <c r="S503" i="21"/>
  <c r="S504" i="21"/>
  <c r="S505" i="21"/>
  <c r="S506" i="21"/>
  <c r="S507" i="21"/>
  <c r="S508" i="21"/>
  <c r="S509" i="21"/>
  <c r="S510" i="21"/>
  <c r="S511" i="21"/>
  <c r="S512" i="21"/>
  <c r="S513" i="21"/>
  <c r="S514" i="21"/>
  <c r="S515" i="21"/>
  <c r="S516" i="21"/>
  <c r="S517" i="21"/>
  <c r="S518" i="21"/>
  <c r="S519" i="21"/>
  <c r="S520" i="21"/>
  <c r="S521" i="21"/>
  <c r="S522" i="21"/>
  <c r="S523" i="21"/>
  <c r="S524" i="21"/>
  <c r="S525" i="21"/>
  <c r="S526" i="21"/>
  <c r="S527" i="21"/>
  <c r="S528" i="21"/>
  <c r="S529" i="21"/>
  <c r="S530" i="21"/>
  <c r="S531" i="21"/>
  <c r="S532" i="21"/>
  <c r="S533" i="21"/>
  <c r="S534" i="21"/>
  <c r="S535" i="21"/>
  <c r="S536" i="21"/>
  <c r="S537" i="21"/>
  <c r="S538" i="21"/>
  <c r="S539" i="21"/>
  <c r="S540" i="21"/>
  <c r="S541" i="21"/>
  <c r="S542" i="21"/>
  <c r="S543" i="21"/>
  <c r="S544" i="21"/>
  <c r="S545" i="21"/>
  <c r="S546" i="21"/>
  <c r="S547" i="21"/>
  <c r="S548" i="21"/>
  <c r="S549" i="21"/>
  <c r="S550" i="21"/>
  <c r="S551" i="21"/>
  <c r="S552" i="21"/>
  <c r="S553" i="21"/>
  <c r="S554" i="21"/>
  <c r="S555" i="21"/>
  <c r="S556" i="21"/>
  <c r="S557" i="21"/>
  <c r="S558" i="21"/>
  <c r="S559" i="21"/>
  <c r="S560" i="21"/>
  <c r="S561" i="21"/>
  <c r="S562" i="21"/>
  <c r="S563" i="21"/>
  <c r="S564" i="21"/>
  <c r="S565" i="21"/>
  <c r="S566" i="21"/>
  <c r="S567" i="21"/>
  <c r="S568" i="21"/>
  <c r="S569" i="21"/>
  <c r="S570" i="21"/>
  <c r="S571" i="21"/>
  <c r="S572" i="21"/>
  <c r="S573" i="21"/>
  <c r="S574" i="21"/>
  <c r="S575" i="21"/>
  <c r="S576" i="21"/>
  <c r="S577" i="21"/>
  <c r="S578" i="21"/>
  <c r="S579" i="21"/>
  <c r="S580" i="21"/>
  <c r="S581" i="21"/>
  <c r="S582" i="21"/>
  <c r="S583" i="21"/>
  <c r="S584" i="21"/>
  <c r="S585" i="21"/>
  <c r="S586" i="21"/>
  <c r="S587" i="21"/>
  <c r="S588" i="21"/>
  <c r="S589" i="21"/>
  <c r="S590" i="21"/>
  <c r="S591" i="21"/>
  <c r="S592" i="21"/>
  <c r="S593" i="21"/>
  <c r="S594" i="21"/>
  <c r="S595" i="21"/>
  <c r="S596" i="21"/>
  <c r="S597" i="21"/>
  <c r="S598" i="21"/>
  <c r="S599" i="21"/>
  <c r="S600" i="21"/>
  <c r="S601" i="21"/>
  <c r="S602" i="21"/>
  <c r="S603" i="21"/>
  <c r="S604" i="21"/>
  <c r="S605" i="21"/>
  <c r="S606" i="21"/>
  <c r="S607" i="21"/>
  <c r="S608" i="21"/>
  <c r="S609" i="21"/>
  <c r="S610" i="21"/>
  <c r="S611" i="21"/>
  <c r="S612" i="21"/>
  <c r="S613" i="21"/>
  <c r="S614" i="21"/>
  <c r="S615" i="21"/>
  <c r="S616" i="21"/>
  <c r="S617" i="21"/>
  <c r="S618" i="21"/>
  <c r="S619" i="21"/>
  <c r="S620" i="21"/>
  <c r="S621" i="21"/>
  <c r="S622" i="21"/>
  <c r="S623" i="21"/>
  <c r="S624" i="21"/>
  <c r="S625" i="21"/>
  <c r="S626" i="21"/>
  <c r="S627" i="21"/>
  <c r="S628" i="21"/>
  <c r="S629" i="21"/>
  <c r="S630" i="21"/>
  <c r="S631" i="21"/>
  <c r="S632" i="21"/>
  <c r="S633" i="21"/>
  <c r="S634" i="21"/>
  <c r="S635" i="21"/>
  <c r="S636" i="21"/>
  <c r="S637" i="21"/>
  <c r="S638" i="21"/>
  <c r="S639" i="21"/>
  <c r="S640" i="21"/>
  <c r="S641" i="21"/>
  <c r="S642" i="21"/>
  <c r="S643" i="21"/>
  <c r="S644" i="21"/>
  <c r="S645" i="21"/>
  <c r="S646" i="21"/>
  <c r="S647" i="21"/>
  <c r="S648" i="21"/>
  <c r="S649" i="21"/>
  <c r="S650" i="21"/>
  <c r="S651" i="21"/>
  <c r="S652" i="21"/>
  <c r="S653" i="21"/>
  <c r="S654" i="21"/>
  <c r="S655" i="21"/>
  <c r="S656" i="21"/>
  <c r="S657" i="21"/>
  <c r="S658" i="21"/>
  <c r="S659" i="21"/>
  <c r="S660" i="21"/>
  <c r="S661" i="21"/>
  <c r="S662" i="21"/>
  <c r="S663" i="21"/>
  <c r="S664" i="21"/>
  <c r="S665" i="21"/>
  <c r="S666" i="21"/>
  <c r="S667" i="21"/>
  <c r="S668" i="21"/>
  <c r="S669" i="21"/>
  <c r="S670" i="21"/>
  <c r="S671" i="21"/>
  <c r="S672" i="21"/>
  <c r="S673" i="21"/>
  <c r="S674" i="21"/>
  <c r="S675" i="21"/>
  <c r="S676" i="21"/>
  <c r="S677" i="21"/>
  <c r="S678" i="21"/>
  <c r="S679" i="21"/>
  <c r="S680" i="21"/>
  <c r="S681" i="21"/>
  <c r="S682" i="21"/>
  <c r="S683" i="21"/>
  <c r="S684" i="21"/>
  <c r="S685" i="21"/>
  <c r="S686" i="21"/>
  <c r="S687" i="21"/>
  <c r="S688" i="21"/>
  <c r="S689" i="21"/>
  <c r="S690" i="21"/>
  <c r="S691" i="21"/>
  <c r="S692" i="21"/>
  <c r="S693" i="21"/>
  <c r="S694" i="21"/>
  <c r="S695" i="21"/>
  <c r="S696" i="21"/>
  <c r="S697" i="21"/>
  <c r="S698" i="21"/>
  <c r="S699" i="21"/>
  <c r="S700" i="21"/>
  <c r="S701" i="21"/>
  <c r="S702" i="21"/>
  <c r="S703" i="21"/>
  <c r="S704" i="21"/>
  <c r="S705" i="21"/>
  <c r="S706" i="21"/>
  <c r="S707" i="21"/>
  <c r="S708" i="21"/>
  <c r="S709" i="21"/>
  <c r="S710" i="21"/>
  <c r="S711" i="21"/>
  <c r="S712" i="21"/>
  <c r="S713" i="21"/>
  <c r="S714" i="21"/>
  <c r="S715" i="21"/>
  <c r="S716" i="21"/>
  <c r="S717" i="21"/>
  <c r="S718" i="21"/>
  <c r="S719" i="21"/>
  <c r="S720" i="21"/>
  <c r="S721" i="21"/>
  <c r="S722" i="21"/>
  <c r="S723" i="21"/>
  <c r="S724" i="21"/>
  <c r="S725" i="21"/>
  <c r="S726" i="21"/>
  <c r="S727" i="21"/>
  <c r="S728" i="21"/>
  <c r="S729" i="21"/>
  <c r="S730" i="21"/>
  <c r="S731" i="21"/>
  <c r="S732" i="21"/>
  <c r="S733" i="21"/>
  <c r="S734" i="21"/>
  <c r="S735" i="21"/>
  <c r="S736" i="21"/>
  <c r="S737" i="21"/>
  <c r="S738" i="21"/>
  <c r="S739" i="21"/>
  <c r="S740" i="21"/>
  <c r="S741" i="21"/>
  <c r="S742" i="21"/>
  <c r="S743" i="21"/>
  <c r="S744" i="21"/>
  <c r="S745" i="21"/>
  <c r="S746" i="21"/>
  <c r="S747" i="21"/>
  <c r="S748" i="21"/>
  <c r="S749" i="21"/>
  <c r="S750" i="21"/>
  <c r="S751" i="21"/>
  <c r="S752" i="21"/>
  <c r="S753" i="21"/>
  <c r="S754" i="21"/>
  <c r="S755" i="21"/>
  <c r="S756" i="21"/>
  <c r="S757" i="21"/>
  <c r="S758" i="21"/>
  <c r="AH717" i="21" l="1"/>
  <c r="AI717" i="21" s="1"/>
  <c r="AH664" i="21"/>
  <c r="AI664" i="21" s="1"/>
  <c r="AH611" i="21"/>
  <c r="AI611" i="21" s="1"/>
  <c r="AH561" i="21"/>
  <c r="AI561" i="21" s="1"/>
  <c r="AH511" i="21"/>
  <c r="AI511" i="21" s="1"/>
  <c r="AH459" i="21"/>
  <c r="AI459" i="21" s="1"/>
  <c r="AH427" i="21"/>
  <c r="AI427" i="21" s="1"/>
  <c r="AH377" i="21"/>
  <c r="AI377" i="21" s="1"/>
  <c r="AH329" i="21"/>
  <c r="AI329" i="21" s="1"/>
  <c r="AH292" i="21"/>
  <c r="AI292" i="21" s="1"/>
  <c r="AH256" i="21"/>
  <c r="AI256" i="21" s="1"/>
  <c r="AH237" i="21"/>
  <c r="AI237" i="21" s="1"/>
  <c r="AH201" i="21"/>
  <c r="AI201" i="21" s="1"/>
  <c r="AH192" i="21"/>
  <c r="AI192" i="21" s="1"/>
  <c r="AH183" i="21"/>
  <c r="AI183" i="21" s="1"/>
  <c r="AH173" i="21"/>
  <c r="AI173" i="21" s="1"/>
  <c r="AH164" i="21"/>
  <c r="AI164" i="21" s="1"/>
  <c r="AH119" i="21"/>
  <c r="AI119" i="21" s="1"/>
  <c r="AH100" i="21"/>
  <c r="AI100" i="21" s="1"/>
  <c r="AH91" i="21"/>
  <c r="AI91" i="21" s="1"/>
  <c r="AH82" i="21"/>
  <c r="AI82" i="21" s="1"/>
  <c r="AH73" i="21"/>
  <c r="AI73" i="21" s="1"/>
  <c r="AH64" i="21"/>
  <c r="AI64" i="21" s="1"/>
  <c r="AH55" i="21"/>
  <c r="AI55" i="21" s="1"/>
  <c r="AH45" i="21"/>
  <c r="AI45" i="21" s="1"/>
  <c r="AH36" i="21"/>
  <c r="AI36" i="21" s="1"/>
  <c r="AH27" i="21"/>
  <c r="AI27" i="21" s="1"/>
  <c r="AH750" i="21"/>
  <c r="AI750" i="21" s="1"/>
  <c r="AH725" i="21"/>
  <c r="AI725" i="21" s="1"/>
  <c r="AH701" i="21"/>
  <c r="AI701" i="21" s="1"/>
  <c r="AH662" i="21"/>
  <c r="AI662" i="21" s="1"/>
  <c r="AH629" i="21"/>
  <c r="AI629" i="21" s="1"/>
  <c r="AH589" i="21"/>
  <c r="AI589" i="21" s="1"/>
  <c r="AH557" i="21"/>
  <c r="AI557" i="21" s="1"/>
  <c r="AH517" i="21"/>
  <c r="AI517" i="21" s="1"/>
  <c r="AH485" i="21"/>
  <c r="AI485" i="21" s="1"/>
  <c r="AH445" i="21"/>
  <c r="AI445" i="21" s="1"/>
  <c r="AH406" i="21"/>
  <c r="AI406" i="21" s="1"/>
  <c r="AH373" i="21"/>
  <c r="AI373" i="21" s="1"/>
  <c r="AH318" i="21"/>
  <c r="AI318" i="21" s="1"/>
  <c r="AH254" i="21"/>
  <c r="AI254" i="21" s="1"/>
  <c r="AH190" i="21"/>
  <c r="AI190" i="21" s="1"/>
  <c r="AH126" i="21"/>
  <c r="AI126" i="21" s="1"/>
  <c r="AH62" i="21"/>
  <c r="AI62" i="21" s="1"/>
  <c r="AH751" i="21"/>
  <c r="AI751" i="21" s="1"/>
  <c r="AH738" i="21"/>
  <c r="AI738" i="21" s="1"/>
  <c r="AH728" i="21"/>
  <c r="AI728" i="21" s="1"/>
  <c r="AH716" i="21"/>
  <c r="AI716" i="21" s="1"/>
  <c r="AH705" i="21"/>
  <c r="AI705" i="21" s="1"/>
  <c r="AH692" i="21"/>
  <c r="AI692" i="21" s="1"/>
  <c r="AH682" i="21"/>
  <c r="AI682" i="21" s="1"/>
  <c r="AH672" i="21"/>
  <c r="AI672" i="21" s="1"/>
  <c r="AH663" i="21"/>
  <c r="AI663" i="21" s="1"/>
  <c r="AH652" i="21"/>
  <c r="AI652" i="21" s="1"/>
  <c r="AH642" i="21"/>
  <c r="AI642" i="21" s="1"/>
  <c r="AH632" i="21"/>
  <c r="AI632" i="21" s="1"/>
  <c r="AH620" i="21"/>
  <c r="AI620" i="21" s="1"/>
  <c r="AH610" i="21"/>
  <c r="AI610" i="21" s="1"/>
  <c r="AH601" i="21"/>
  <c r="AI601" i="21" s="1"/>
  <c r="AH592" i="21"/>
  <c r="AI592" i="21" s="1"/>
  <c r="AH580" i="21"/>
  <c r="AI580" i="21" s="1"/>
  <c r="AH570" i="21"/>
  <c r="AI570" i="21" s="1"/>
  <c r="AH560" i="21"/>
  <c r="AI560" i="21" s="1"/>
  <c r="AH548" i="21"/>
  <c r="AI548" i="21" s="1"/>
  <c r="AH539" i="21"/>
  <c r="AI539" i="21" s="1"/>
  <c r="AH530" i="21"/>
  <c r="AI530" i="21" s="1"/>
  <c r="AH520" i="21"/>
  <c r="AI520" i="21" s="1"/>
  <c r="AH508" i="21"/>
  <c r="AI508" i="21" s="1"/>
  <c r="AH498" i="21"/>
  <c r="AI498" i="21" s="1"/>
  <c r="AH488" i="21"/>
  <c r="AI488" i="21" s="1"/>
  <c r="AH477" i="21"/>
  <c r="AI477" i="21" s="1"/>
  <c r="AH468" i="21"/>
  <c r="AI468" i="21" s="1"/>
  <c r="AH458" i="21"/>
  <c r="AI458" i="21" s="1"/>
  <c r="AH448" i="21"/>
  <c r="AI448" i="21" s="1"/>
  <c r="AH436" i="21"/>
  <c r="AI436" i="21" s="1"/>
  <c r="AH426" i="21"/>
  <c r="AI426" i="21" s="1"/>
  <c r="AH416" i="21"/>
  <c r="AI416" i="21" s="1"/>
  <c r="AH407" i="21"/>
  <c r="AI407" i="21" s="1"/>
  <c r="AH396" i="21"/>
  <c r="AI396" i="21" s="1"/>
  <c r="AH386" i="21"/>
  <c r="AI386" i="21" s="1"/>
  <c r="AH376" i="21"/>
  <c r="AI376" i="21" s="1"/>
  <c r="AH364" i="21"/>
  <c r="AI364" i="21" s="1"/>
  <c r="AH355" i="21"/>
  <c r="AI355" i="21" s="1"/>
  <c r="AH346" i="21"/>
  <c r="AI346" i="21" s="1"/>
  <c r="AH337" i="21"/>
  <c r="AI337" i="21" s="1"/>
  <c r="AH328" i="21"/>
  <c r="AI328" i="21" s="1"/>
  <c r="AH319" i="21"/>
  <c r="AI319" i="21" s="1"/>
  <c r="AH309" i="21"/>
  <c r="AI309" i="21" s="1"/>
  <c r="AH300" i="21"/>
  <c r="AI300" i="21" s="1"/>
  <c r="AH291" i="21"/>
  <c r="AI291" i="21" s="1"/>
  <c r="AH282" i="21"/>
  <c r="AI282" i="21" s="1"/>
  <c r="AH273" i="21"/>
  <c r="AI273" i="21" s="1"/>
  <c r="AH264" i="21"/>
  <c r="AI264" i="21" s="1"/>
  <c r="AH255" i="21"/>
  <c r="AI255" i="21" s="1"/>
  <c r="AH245" i="21"/>
  <c r="AI245" i="21" s="1"/>
  <c r="AH236" i="21"/>
  <c r="AI236" i="21" s="1"/>
  <c r="AH227" i="21"/>
  <c r="AI227" i="21" s="1"/>
  <c r="AH218" i="21"/>
  <c r="AI218" i="21" s="1"/>
  <c r="AH209" i="21"/>
  <c r="AI209" i="21" s="1"/>
  <c r="AH200" i="21"/>
  <c r="AI200" i="21" s="1"/>
  <c r="AH191" i="21"/>
  <c r="AI191" i="21" s="1"/>
  <c r="AH181" i="21"/>
  <c r="AI181" i="21" s="1"/>
  <c r="AH172" i="21"/>
  <c r="AI172" i="21" s="1"/>
  <c r="AH163" i="21"/>
  <c r="AI163" i="21" s="1"/>
  <c r="AH154" i="21"/>
  <c r="AI154" i="21" s="1"/>
  <c r="AH145" i="21"/>
  <c r="AI145" i="21" s="1"/>
  <c r="AH136" i="21"/>
  <c r="AI136" i="21" s="1"/>
  <c r="AH127" i="21"/>
  <c r="AI127" i="21" s="1"/>
  <c r="AH117" i="21"/>
  <c r="AI117" i="21" s="1"/>
  <c r="AH108" i="21"/>
  <c r="AI108" i="21" s="1"/>
  <c r="AH99" i="21"/>
  <c r="AI99" i="21" s="1"/>
  <c r="AH90" i="21"/>
  <c r="AI90" i="21" s="1"/>
  <c r="AH81" i="21"/>
  <c r="AI81" i="21" s="1"/>
  <c r="AH72" i="21"/>
  <c r="AI72" i="21" s="1"/>
  <c r="AH63" i="21"/>
  <c r="AI63" i="21" s="1"/>
  <c r="AH53" i="21"/>
  <c r="AI53" i="21" s="1"/>
  <c r="AH44" i="21"/>
  <c r="AI44" i="21" s="1"/>
  <c r="AH35" i="21"/>
  <c r="AI35" i="21" s="1"/>
  <c r="AH26" i="21"/>
  <c r="AI26" i="21" s="1"/>
  <c r="AH749" i="21"/>
  <c r="AI749" i="21" s="1"/>
  <c r="AH720" i="21"/>
  <c r="AI720" i="21" s="1"/>
  <c r="AH694" i="21"/>
  <c r="AI694" i="21" s="1"/>
  <c r="AH654" i="21"/>
  <c r="AI654" i="21" s="1"/>
  <c r="AH622" i="21"/>
  <c r="AI622" i="21" s="1"/>
  <c r="AH582" i="21"/>
  <c r="AI582" i="21" s="1"/>
  <c r="AH550" i="21"/>
  <c r="AI550" i="21" s="1"/>
  <c r="AH510" i="21"/>
  <c r="AI510" i="21" s="1"/>
  <c r="AH478" i="21"/>
  <c r="AI478" i="21" s="1"/>
  <c r="AH438" i="21"/>
  <c r="AI438" i="21" s="1"/>
  <c r="AH398" i="21"/>
  <c r="AI398" i="21" s="1"/>
  <c r="AH366" i="21"/>
  <c r="AI366" i="21" s="1"/>
  <c r="AH310" i="21"/>
  <c r="AI310" i="21" s="1"/>
  <c r="AH246" i="21"/>
  <c r="AI246" i="21" s="1"/>
  <c r="AH182" i="21"/>
  <c r="AI182" i="21" s="1"/>
  <c r="AH118" i="21"/>
  <c r="AI118" i="21" s="1"/>
  <c r="AH54" i="21"/>
  <c r="AI54" i="21" s="1"/>
  <c r="AH752" i="21"/>
  <c r="AI752" i="21" s="1"/>
  <c r="AH655" i="21"/>
  <c r="AI655" i="21" s="1"/>
  <c r="AH571" i="21"/>
  <c r="AI571" i="21" s="1"/>
  <c r="AH489" i="21"/>
  <c r="AI489" i="21" s="1"/>
  <c r="AH399" i="21"/>
  <c r="AI399" i="21" s="1"/>
  <c r="AH338" i="21"/>
  <c r="AI338" i="21" s="1"/>
  <c r="AH283" i="21"/>
  <c r="AI283" i="21" s="1"/>
  <c r="AH219" i="21"/>
  <c r="AI219" i="21" s="1"/>
  <c r="AH137" i="21"/>
  <c r="AI137" i="21" s="1"/>
  <c r="AH715" i="21"/>
  <c r="AI715" i="21" s="1"/>
  <c r="AH651" i="21"/>
  <c r="AI651" i="21" s="1"/>
  <c r="AH591" i="21"/>
  <c r="AI591" i="21" s="1"/>
  <c r="AH519" i="21"/>
  <c r="AI519" i="21" s="1"/>
  <c r="AH467" i="21"/>
  <c r="AI467" i="21" s="1"/>
  <c r="AH415" i="21"/>
  <c r="AI415" i="21" s="1"/>
  <c r="AH363" i="21"/>
  <c r="AI363" i="21" s="1"/>
  <c r="AH317" i="21"/>
  <c r="AI317" i="21" s="1"/>
  <c r="AH272" i="21"/>
  <c r="AI272" i="21" s="1"/>
  <c r="AH226" i="21"/>
  <c r="AI226" i="21" s="1"/>
  <c r="AH180" i="21"/>
  <c r="AI180" i="21" s="1"/>
  <c r="AH144" i="21"/>
  <c r="AI144" i="21" s="1"/>
  <c r="AH98" i="21"/>
  <c r="AI98" i="21" s="1"/>
  <c r="AH71" i="21"/>
  <c r="AI71" i="21" s="1"/>
  <c r="AH25" i="21"/>
  <c r="AI25" i="21" s="1"/>
  <c r="AH653" i="21"/>
  <c r="AI653" i="21" s="1"/>
  <c r="AH549" i="21"/>
  <c r="AI549" i="21" s="1"/>
  <c r="AH437" i="21"/>
  <c r="AI437" i="21" s="1"/>
  <c r="AH110" i="21"/>
  <c r="AI110" i="21" s="1"/>
  <c r="AH747" i="21"/>
  <c r="AI747" i="21" s="1"/>
  <c r="AH724" i="21"/>
  <c r="AI724" i="21" s="1"/>
  <c r="AH700" i="21"/>
  <c r="AI700" i="21" s="1"/>
  <c r="AH680" i="21"/>
  <c r="AI680" i="21" s="1"/>
  <c r="AH660" i="21"/>
  <c r="AI660" i="21" s="1"/>
  <c r="AH640" i="21"/>
  <c r="AI640" i="21" s="1"/>
  <c r="AH628" i="21"/>
  <c r="AI628" i="21" s="1"/>
  <c r="AH618" i="21"/>
  <c r="AI618" i="21" s="1"/>
  <c r="AH608" i="21"/>
  <c r="AI608" i="21" s="1"/>
  <c r="AH599" i="21"/>
  <c r="AI599" i="21" s="1"/>
  <c r="AH588" i="21"/>
  <c r="AI588" i="21" s="1"/>
  <c r="AH578" i="21"/>
  <c r="AI578" i="21" s="1"/>
  <c r="AH568" i="21"/>
  <c r="AI568" i="21" s="1"/>
  <c r="AH556" i="21"/>
  <c r="AI556" i="21" s="1"/>
  <c r="AH546" i="21"/>
  <c r="AI546" i="21" s="1"/>
  <c r="AH537" i="21"/>
  <c r="AI537" i="21" s="1"/>
  <c r="AH528" i="21"/>
  <c r="AI528" i="21" s="1"/>
  <c r="AH516" i="21"/>
  <c r="AI516" i="21" s="1"/>
  <c r="AH506" i="21"/>
  <c r="AI506" i="21" s="1"/>
  <c r="AH496" i="21"/>
  <c r="AI496" i="21" s="1"/>
  <c r="AH484" i="21"/>
  <c r="AI484" i="21" s="1"/>
  <c r="AH475" i="21"/>
  <c r="AI475" i="21" s="1"/>
  <c r="AH466" i="21"/>
  <c r="AI466" i="21" s="1"/>
  <c r="AH456" i="21"/>
  <c r="AI456" i="21" s="1"/>
  <c r="AH444" i="21"/>
  <c r="AI444" i="21" s="1"/>
  <c r="AH434" i="21"/>
  <c r="AI434" i="21" s="1"/>
  <c r="AH424" i="21"/>
  <c r="AI424" i="21" s="1"/>
  <c r="AH413" i="21"/>
  <c r="AI413" i="21" s="1"/>
  <c r="AH404" i="21"/>
  <c r="AI404" i="21" s="1"/>
  <c r="AH394" i="21"/>
  <c r="AI394" i="21" s="1"/>
  <c r="AH384" i="21"/>
  <c r="AI384" i="21" s="1"/>
  <c r="AH372" i="21"/>
  <c r="AI372" i="21" s="1"/>
  <c r="AH362" i="21"/>
  <c r="AI362" i="21" s="1"/>
  <c r="AH353" i="21"/>
  <c r="AI353" i="21" s="1"/>
  <c r="AH344" i="21"/>
  <c r="AI344" i="21" s="1"/>
  <c r="AH335" i="21"/>
  <c r="AI335" i="21" s="1"/>
  <c r="AH325" i="21"/>
  <c r="AI325" i="21" s="1"/>
  <c r="AH316" i="21"/>
  <c r="AI316" i="21" s="1"/>
  <c r="AH307" i="21"/>
  <c r="AI307" i="21" s="1"/>
  <c r="AH298" i="21"/>
  <c r="AI298" i="21" s="1"/>
  <c r="AH289" i="21"/>
  <c r="AI289" i="21" s="1"/>
  <c r="AH280" i="21"/>
  <c r="AI280" i="21" s="1"/>
  <c r="AH271" i="21"/>
  <c r="AI271" i="21" s="1"/>
  <c r="AH261" i="21"/>
  <c r="AI261" i="21" s="1"/>
  <c r="AH252" i="21"/>
  <c r="AI252" i="21" s="1"/>
  <c r="AH243" i="21"/>
  <c r="AI243" i="21" s="1"/>
  <c r="AH234" i="21"/>
  <c r="AI234" i="21" s="1"/>
  <c r="AH225" i="21"/>
  <c r="AI225" i="21" s="1"/>
  <c r="AH216" i="21"/>
  <c r="AI216" i="21" s="1"/>
  <c r="AH207" i="21"/>
  <c r="AI207" i="21" s="1"/>
  <c r="AH197" i="21"/>
  <c r="AI197" i="21" s="1"/>
  <c r="AH188" i="21"/>
  <c r="AI188" i="21" s="1"/>
  <c r="AH179" i="21"/>
  <c r="AI179" i="21" s="1"/>
  <c r="AH170" i="21"/>
  <c r="AI170" i="21" s="1"/>
  <c r="AH161" i="21"/>
  <c r="AI161" i="21" s="1"/>
  <c r="AH152" i="21"/>
  <c r="AI152" i="21" s="1"/>
  <c r="AH143" i="21"/>
  <c r="AI143" i="21" s="1"/>
  <c r="AH133" i="21"/>
  <c r="AI133" i="21" s="1"/>
  <c r="AH124" i="21"/>
  <c r="AI124" i="21" s="1"/>
  <c r="AH115" i="21"/>
  <c r="AI115" i="21" s="1"/>
  <c r="AH106" i="21"/>
  <c r="AI106" i="21" s="1"/>
  <c r="AH97" i="21"/>
  <c r="AI97" i="21" s="1"/>
  <c r="AH88" i="21"/>
  <c r="AI88" i="21" s="1"/>
  <c r="AH79" i="21"/>
  <c r="AI79" i="21" s="1"/>
  <c r="AH69" i="21"/>
  <c r="AI69" i="21" s="1"/>
  <c r="AH60" i="21"/>
  <c r="AI60" i="21" s="1"/>
  <c r="AH51" i="21"/>
  <c r="AI51" i="21" s="1"/>
  <c r="AH42" i="21"/>
  <c r="AI42" i="21" s="1"/>
  <c r="AH33" i="21"/>
  <c r="AI33" i="21" s="1"/>
  <c r="AH24" i="21"/>
  <c r="AI24" i="21" s="1"/>
  <c r="AH742" i="21"/>
  <c r="AI742" i="21" s="1"/>
  <c r="AH712" i="21"/>
  <c r="AI712" i="21" s="1"/>
  <c r="AH686" i="21"/>
  <c r="AI686" i="21" s="1"/>
  <c r="AH646" i="21"/>
  <c r="AI646" i="21" s="1"/>
  <c r="AH614" i="21"/>
  <c r="AI614" i="21" s="1"/>
  <c r="AH574" i="21"/>
  <c r="AI574" i="21" s="1"/>
  <c r="AH542" i="21"/>
  <c r="AI542" i="21" s="1"/>
  <c r="AH502" i="21"/>
  <c r="AI502" i="21" s="1"/>
  <c r="AH462" i="21"/>
  <c r="AI462" i="21" s="1"/>
  <c r="AH430" i="21"/>
  <c r="AI430" i="21" s="1"/>
  <c r="AH390" i="21"/>
  <c r="AI390" i="21" s="1"/>
  <c r="AH358" i="21"/>
  <c r="AI358" i="21" s="1"/>
  <c r="AH294" i="21"/>
  <c r="AI294" i="21" s="1"/>
  <c r="AH230" i="21"/>
  <c r="AI230" i="21" s="1"/>
  <c r="AH166" i="21"/>
  <c r="AI166" i="21" s="1"/>
  <c r="AH102" i="21"/>
  <c r="AI102" i="21" s="1"/>
  <c r="AH38" i="21"/>
  <c r="AI38" i="21" s="1"/>
  <c r="AH695" i="21"/>
  <c r="AI695" i="21" s="1"/>
  <c r="AH633" i="21"/>
  <c r="AI633" i="21" s="1"/>
  <c r="AH593" i="21"/>
  <c r="AI593" i="21" s="1"/>
  <c r="AH540" i="21"/>
  <c r="AI540" i="21" s="1"/>
  <c r="AH499" i="21"/>
  <c r="AI499" i="21" s="1"/>
  <c r="AH439" i="21"/>
  <c r="AI439" i="21" s="1"/>
  <c r="AH387" i="21"/>
  <c r="AI387" i="21" s="1"/>
  <c r="AH320" i="21"/>
  <c r="AI320" i="21" s="1"/>
  <c r="AH265" i="21"/>
  <c r="AI265" i="21" s="1"/>
  <c r="AH210" i="21"/>
  <c r="AI210" i="21" s="1"/>
  <c r="AH146" i="21"/>
  <c r="AI146" i="21" s="1"/>
  <c r="AH748" i="21"/>
  <c r="AI748" i="21" s="1"/>
  <c r="AH691" i="21"/>
  <c r="AI691" i="21" s="1"/>
  <c r="AH631" i="21"/>
  <c r="AI631" i="21" s="1"/>
  <c r="AH579" i="21"/>
  <c r="AI579" i="21" s="1"/>
  <c r="AH538" i="21"/>
  <c r="AI538" i="21" s="1"/>
  <c r="AH487" i="21"/>
  <c r="AI487" i="21" s="1"/>
  <c r="AH435" i="21"/>
  <c r="AI435" i="21" s="1"/>
  <c r="AH385" i="21"/>
  <c r="AI385" i="21" s="1"/>
  <c r="AH336" i="21"/>
  <c r="AI336" i="21" s="1"/>
  <c r="AH290" i="21"/>
  <c r="AI290" i="21" s="1"/>
  <c r="AH244" i="21"/>
  <c r="AI244" i="21" s="1"/>
  <c r="AH217" i="21"/>
  <c r="AI217" i="21" s="1"/>
  <c r="AH171" i="21"/>
  <c r="AI171" i="21" s="1"/>
  <c r="AH125" i="21"/>
  <c r="AI125" i="21" s="1"/>
  <c r="AH80" i="21"/>
  <c r="AI80" i="21" s="1"/>
  <c r="AH43" i="21"/>
  <c r="AI43" i="21" s="1"/>
  <c r="AH693" i="21"/>
  <c r="AI693" i="21" s="1"/>
  <c r="AH509" i="21"/>
  <c r="AI509" i="21" s="1"/>
  <c r="AH397" i="21"/>
  <c r="AI397" i="21" s="1"/>
  <c r="AH46" i="21"/>
  <c r="AI46" i="21" s="1"/>
  <c r="AH736" i="21"/>
  <c r="AI736" i="21" s="1"/>
  <c r="AH714" i="21"/>
  <c r="AI714" i="21" s="1"/>
  <c r="AH690" i="21"/>
  <c r="AI690" i="21" s="1"/>
  <c r="AH669" i="21"/>
  <c r="AI669" i="21" s="1"/>
  <c r="AH650" i="21"/>
  <c r="AI650" i="21" s="1"/>
  <c r="AH746" i="21"/>
  <c r="AI746" i="21" s="1"/>
  <c r="AH735" i="21"/>
  <c r="AI735" i="21" s="1"/>
  <c r="AH723" i="21"/>
  <c r="AI723" i="21" s="1"/>
  <c r="AH713" i="21"/>
  <c r="AI713" i="21" s="1"/>
  <c r="AH699" i="21"/>
  <c r="AI699" i="21" s="1"/>
  <c r="AH689" i="21"/>
  <c r="AI689" i="21" s="1"/>
  <c r="AH679" i="21"/>
  <c r="AI679" i="21" s="1"/>
  <c r="AH668" i="21"/>
  <c r="AI668" i="21" s="1"/>
  <c r="AH659" i="21"/>
  <c r="AI659" i="21" s="1"/>
  <c r="AH649" i="21"/>
  <c r="AI649" i="21" s="1"/>
  <c r="AH639" i="21"/>
  <c r="AI639" i="21" s="1"/>
  <c r="AH627" i="21"/>
  <c r="AI627" i="21" s="1"/>
  <c r="AH617" i="21"/>
  <c r="AI617" i="21" s="1"/>
  <c r="AH607" i="21"/>
  <c r="AI607" i="21" s="1"/>
  <c r="AH597" i="21"/>
  <c r="AI597" i="21" s="1"/>
  <c r="AH587" i="21"/>
  <c r="AI587" i="21" s="1"/>
  <c r="AH577" i="21"/>
  <c r="AI577" i="21" s="1"/>
  <c r="AH567" i="21"/>
  <c r="AI567" i="21" s="1"/>
  <c r="AH555" i="21"/>
  <c r="AI555" i="21" s="1"/>
  <c r="AH545" i="21"/>
  <c r="AI545" i="21" s="1"/>
  <c r="AH536" i="21"/>
  <c r="AI536" i="21" s="1"/>
  <c r="AH527" i="21"/>
  <c r="AI527" i="21" s="1"/>
  <c r="AH515" i="21"/>
  <c r="AI515" i="21" s="1"/>
  <c r="AH505" i="21"/>
  <c r="AI505" i="21" s="1"/>
  <c r="AH495" i="21"/>
  <c r="AI495" i="21" s="1"/>
  <c r="AH483" i="21"/>
  <c r="AI483" i="21" s="1"/>
  <c r="AH474" i="21"/>
  <c r="AI474" i="21" s="1"/>
  <c r="AH465" i="21"/>
  <c r="AI465" i="21" s="1"/>
  <c r="AH455" i="21"/>
  <c r="AI455" i="21" s="1"/>
  <c r="AH443" i="21"/>
  <c r="AI443" i="21" s="1"/>
  <c r="AH433" i="21"/>
  <c r="AI433" i="21" s="1"/>
  <c r="AH423" i="21"/>
  <c r="AI423" i="21" s="1"/>
  <c r="AH412" i="21"/>
  <c r="AI412" i="21" s="1"/>
  <c r="AH403" i="21"/>
  <c r="AI403" i="21" s="1"/>
  <c r="AH393" i="21"/>
  <c r="AI393" i="21" s="1"/>
  <c r="AH383" i="21"/>
  <c r="AI383" i="21" s="1"/>
  <c r="AH371" i="21"/>
  <c r="AI371" i="21" s="1"/>
  <c r="AH361" i="21"/>
  <c r="AI361" i="21" s="1"/>
  <c r="AH352" i="21"/>
  <c r="AI352" i="21" s="1"/>
  <c r="AH343" i="21"/>
  <c r="AI343" i="21" s="1"/>
  <c r="AH333" i="21"/>
  <c r="AI333" i="21" s="1"/>
  <c r="AH324" i="21"/>
  <c r="AI324" i="21" s="1"/>
  <c r="AH315" i="21"/>
  <c r="AI315" i="21" s="1"/>
  <c r="AH306" i="21"/>
  <c r="AI306" i="21" s="1"/>
  <c r="AH297" i="21"/>
  <c r="AI297" i="21" s="1"/>
  <c r="AH288" i="21"/>
  <c r="AI288" i="21" s="1"/>
  <c r="AH279" i="21"/>
  <c r="AI279" i="21" s="1"/>
  <c r="AH269" i="21"/>
  <c r="AI269" i="21" s="1"/>
  <c r="AH260" i="21"/>
  <c r="AI260" i="21" s="1"/>
  <c r="AH251" i="21"/>
  <c r="AI251" i="21" s="1"/>
  <c r="AH242" i="21"/>
  <c r="AI242" i="21" s="1"/>
  <c r="AH233" i="21"/>
  <c r="AI233" i="21" s="1"/>
  <c r="AH224" i="21"/>
  <c r="AI224" i="21" s="1"/>
  <c r="AH215" i="21"/>
  <c r="AI215" i="21" s="1"/>
  <c r="AH205" i="21"/>
  <c r="AI205" i="21" s="1"/>
  <c r="AH196" i="21"/>
  <c r="AI196" i="21" s="1"/>
  <c r="AH187" i="21"/>
  <c r="AI187" i="21" s="1"/>
  <c r="AH178" i="21"/>
  <c r="AI178" i="21" s="1"/>
  <c r="AH169" i="21"/>
  <c r="AI169" i="21" s="1"/>
  <c r="AH160" i="21"/>
  <c r="AI160" i="21" s="1"/>
  <c r="AH151" i="21"/>
  <c r="AI151" i="21" s="1"/>
  <c r="AH141" i="21"/>
  <c r="AI141" i="21" s="1"/>
  <c r="AH132" i="21"/>
  <c r="AI132" i="21" s="1"/>
  <c r="AH123" i="21"/>
  <c r="AI123" i="21" s="1"/>
  <c r="AH114" i="21"/>
  <c r="AI114" i="21" s="1"/>
  <c r="AH105" i="21"/>
  <c r="AI105" i="21" s="1"/>
  <c r="AH96" i="21"/>
  <c r="AI96" i="21" s="1"/>
  <c r="AH87" i="21"/>
  <c r="AI87" i="21" s="1"/>
  <c r="AH77" i="21"/>
  <c r="AI77" i="21" s="1"/>
  <c r="AH68" i="21"/>
  <c r="AI68" i="21" s="1"/>
  <c r="AH59" i="21"/>
  <c r="AI59" i="21" s="1"/>
  <c r="AH50" i="21"/>
  <c r="AI50" i="21" s="1"/>
  <c r="AH41" i="21"/>
  <c r="AI41" i="21" s="1"/>
  <c r="AH32" i="21"/>
  <c r="AI32" i="21" s="1"/>
  <c r="AH23" i="21"/>
  <c r="AI23" i="21" s="1"/>
  <c r="AH741" i="21"/>
  <c r="AI741" i="21" s="1"/>
  <c r="AH710" i="21"/>
  <c r="AI710" i="21" s="1"/>
  <c r="AH685" i="21"/>
  <c r="AI685" i="21" s="1"/>
  <c r="AH645" i="21"/>
  <c r="AI645" i="21" s="1"/>
  <c r="AH613" i="21"/>
  <c r="AI613" i="21" s="1"/>
  <c r="AH573" i="21"/>
  <c r="AI573" i="21" s="1"/>
  <c r="AH534" i="21"/>
  <c r="AI534" i="21" s="1"/>
  <c r="AH501" i="21"/>
  <c r="AI501" i="21" s="1"/>
  <c r="AH461" i="21"/>
  <c r="AI461" i="21" s="1"/>
  <c r="AH429" i="21"/>
  <c r="AI429" i="21" s="1"/>
  <c r="AH389" i="21"/>
  <c r="AI389" i="21" s="1"/>
  <c r="AH350" i="21"/>
  <c r="AI350" i="21" s="1"/>
  <c r="AH286" i="21"/>
  <c r="AI286" i="21" s="1"/>
  <c r="AH222" i="21"/>
  <c r="AI222" i="21" s="1"/>
  <c r="AH158" i="21"/>
  <c r="AI158" i="21" s="1"/>
  <c r="AH94" i="21"/>
  <c r="AI94" i="21" s="1"/>
  <c r="AH30" i="21"/>
  <c r="AI30" i="21" s="1"/>
  <c r="AH739" i="21"/>
  <c r="AI739" i="21" s="1"/>
  <c r="AH683" i="21"/>
  <c r="AI683" i="21" s="1"/>
  <c r="AH602" i="21"/>
  <c r="AI602" i="21" s="1"/>
  <c r="AH521" i="21"/>
  <c r="AI521" i="21" s="1"/>
  <c r="AH449" i="21"/>
  <c r="AI449" i="21" s="1"/>
  <c r="AH356" i="21"/>
  <c r="AI356" i="21" s="1"/>
  <c r="AH274" i="21"/>
  <c r="AI274" i="21" s="1"/>
  <c r="AH155" i="21"/>
  <c r="AI155" i="21" s="1"/>
  <c r="AH727" i="21"/>
  <c r="AI727" i="21" s="1"/>
  <c r="AH671" i="21"/>
  <c r="AI671" i="21" s="1"/>
  <c r="AH619" i="21"/>
  <c r="AI619" i="21" s="1"/>
  <c r="AH559" i="21"/>
  <c r="AI559" i="21" s="1"/>
  <c r="AH507" i="21"/>
  <c r="AI507" i="21" s="1"/>
  <c r="AH457" i="21"/>
  <c r="AI457" i="21" s="1"/>
  <c r="AH405" i="21"/>
  <c r="AI405" i="21" s="1"/>
  <c r="AH354" i="21"/>
  <c r="AI354" i="21" s="1"/>
  <c r="AH308" i="21"/>
  <c r="AI308" i="21" s="1"/>
  <c r="AH263" i="21"/>
  <c r="AI263" i="21" s="1"/>
  <c r="AH189" i="21"/>
  <c r="AI189" i="21" s="1"/>
  <c r="AH116" i="21"/>
  <c r="AI116" i="21" s="1"/>
  <c r="AH34" i="21"/>
  <c r="AI34" i="21" s="1"/>
  <c r="AH302" i="21"/>
  <c r="AI302" i="21" s="1"/>
  <c r="AH756" i="21"/>
  <c r="AI756" i="21" s="1"/>
  <c r="AH722" i="21"/>
  <c r="AI722" i="21" s="1"/>
  <c r="AH711" i="21"/>
  <c r="AI711" i="21" s="1"/>
  <c r="AH698" i="21"/>
  <c r="AI698" i="21" s="1"/>
  <c r="AH688" i="21"/>
  <c r="AI688" i="21" s="1"/>
  <c r="AH676" i="21"/>
  <c r="AI676" i="21" s="1"/>
  <c r="AH667" i="21"/>
  <c r="AI667" i="21" s="1"/>
  <c r="AH658" i="21"/>
  <c r="AI658" i="21" s="1"/>
  <c r="AH648" i="21"/>
  <c r="AI648" i="21" s="1"/>
  <c r="AH636" i="21"/>
  <c r="AI636" i="21" s="1"/>
  <c r="AH626" i="21"/>
  <c r="AI626" i="21" s="1"/>
  <c r="AH616" i="21"/>
  <c r="AI616" i="21" s="1"/>
  <c r="AH605" i="21"/>
  <c r="AI605" i="21" s="1"/>
  <c r="AH596" i="21"/>
  <c r="AI596" i="21" s="1"/>
  <c r="AH586" i="21"/>
  <c r="AI586" i="21" s="1"/>
  <c r="AH576" i="21"/>
  <c r="AI576" i="21" s="1"/>
  <c r="AH564" i="21"/>
  <c r="AI564" i="21" s="1"/>
  <c r="AH554" i="21"/>
  <c r="AI554" i="21" s="1"/>
  <c r="AH544" i="21"/>
  <c r="AI544" i="21" s="1"/>
  <c r="AH535" i="21"/>
  <c r="AI535" i="21" s="1"/>
  <c r="AH524" i="21"/>
  <c r="AI524" i="21" s="1"/>
  <c r="AH514" i="21"/>
  <c r="AI514" i="21" s="1"/>
  <c r="AH504" i="21"/>
  <c r="AI504" i="21" s="1"/>
  <c r="AH492" i="21"/>
  <c r="AI492" i="21" s="1"/>
  <c r="AH482" i="21"/>
  <c r="AI482" i="21" s="1"/>
  <c r="AH473" i="21"/>
  <c r="AI473" i="21" s="1"/>
  <c r="AH464" i="21"/>
  <c r="AI464" i="21" s="1"/>
  <c r="AH452" i="21"/>
  <c r="AI452" i="21" s="1"/>
  <c r="AH442" i="21"/>
  <c r="AI442" i="21" s="1"/>
  <c r="AH432" i="21"/>
  <c r="AI432" i="21" s="1"/>
  <c r="AH420" i="21"/>
  <c r="AI420" i="21" s="1"/>
  <c r="AH411" i="21"/>
  <c r="AI411" i="21" s="1"/>
  <c r="AH402" i="21"/>
  <c r="AI402" i="21" s="1"/>
  <c r="AH392" i="21"/>
  <c r="AI392" i="21" s="1"/>
  <c r="AH380" i="21"/>
  <c r="AI380" i="21" s="1"/>
  <c r="AH370" i="21"/>
  <c r="AI370" i="21" s="1"/>
  <c r="AH360" i="21"/>
  <c r="AI360" i="21" s="1"/>
  <c r="AH351" i="21"/>
  <c r="AI351" i="21" s="1"/>
  <c r="AH341" i="21"/>
  <c r="AI341" i="21" s="1"/>
  <c r="AH332" i="21"/>
  <c r="AI332" i="21" s="1"/>
  <c r="AH323" i="21"/>
  <c r="AI323" i="21" s="1"/>
  <c r="AH314" i="21"/>
  <c r="AI314" i="21" s="1"/>
  <c r="AH305" i="21"/>
  <c r="AI305" i="21" s="1"/>
  <c r="AH296" i="21"/>
  <c r="AI296" i="21" s="1"/>
  <c r="AH287" i="21"/>
  <c r="AI287" i="21" s="1"/>
  <c r="AH277" i="21"/>
  <c r="AI277" i="21" s="1"/>
  <c r="AH268" i="21"/>
  <c r="AI268" i="21" s="1"/>
  <c r="AH259" i="21"/>
  <c r="AI259" i="21" s="1"/>
  <c r="AH250" i="21"/>
  <c r="AI250" i="21" s="1"/>
  <c r="AH241" i="21"/>
  <c r="AI241" i="21" s="1"/>
  <c r="AH232" i="21"/>
  <c r="AI232" i="21" s="1"/>
  <c r="AH223" i="21"/>
  <c r="AI223" i="21" s="1"/>
  <c r="AH213" i="21"/>
  <c r="AI213" i="21" s="1"/>
  <c r="AH204" i="21"/>
  <c r="AI204" i="21" s="1"/>
  <c r="AH195" i="21"/>
  <c r="AI195" i="21" s="1"/>
  <c r="AH186" i="21"/>
  <c r="AI186" i="21" s="1"/>
  <c r="AH177" i="21"/>
  <c r="AI177" i="21" s="1"/>
  <c r="AH168" i="21"/>
  <c r="AI168" i="21" s="1"/>
  <c r="AH159" i="21"/>
  <c r="AI159" i="21" s="1"/>
  <c r="AH149" i="21"/>
  <c r="AI149" i="21" s="1"/>
  <c r="AH140" i="21"/>
  <c r="AI140" i="21" s="1"/>
  <c r="AH131" i="21"/>
  <c r="AI131" i="21" s="1"/>
  <c r="AH122" i="21"/>
  <c r="AI122" i="21" s="1"/>
  <c r="AH113" i="21"/>
  <c r="AI113" i="21" s="1"/>
  <c r="AH104" i="21"/>
  <c r="AI104" i="21" s="1"/>
  <c r="AH95" i="21"/>
  <c r="AI95" i="21" s="1"/>
  <c r="AH85" i="21"/>
  <c r="AI85" i="21" s="1"/>
  <c r="AH76" i="21"/>
  <c r="AI76" i="21" s="1"/>
  <c r="AH67" i="21"/>
  <c r="AI67" i="21" s="1"/>
  <c r="AH58" i="21"/>
  <c r="AI58" i="21" s="1"/>
  <c r="AH49" i="21"/>
  <c r="AI49" i="21" s="1"/>
  <c r="AH40" i="21"/>
  <c r="AI40" i="21" s="1"/>
  <c r="AH31" i="21"/>
  <c r="AI31" i="21" s="1"/>
  <c r="AH758" i="21"/>
  <c r="AI758" i="21" s="1"/>
  <c r="AH734" i="21"/>
  <c r="AI734" i="21" s="1"/>
  <c r="AH709" i="21"/>
  <c r="AI709" i="21" s="1"/>
  <c r="AH678" i="21"/>
  <c r="AI678" i="21" s="1"/>
  <c r="AH638" i="21"/>
  <c r="AI638" i="21" s="1"/>
  <c r="AH606" i="21"/>
  <c r="AI606" i="21" s="1"/>
  <c r="AH566" i="21"/>
  <c r="AI566" i="21" s="1"/>
  <c r="AH526" i="21"/>
  <c r="AI526" i="21" s="1"/>
  <c r="AH494" i="21"/>
  <c r="AI494" i="21" s="1"/>
  <c r="AH454" i="21"/>
  <c r="AI454" i="21" s="1"/>
  <c r="AH422" i="21"/>
  <c r="AI422" i="21" s="1"/>
  <c r="AH382" i="21"/>
  <c r="AI382" i="21" s="1"/>
  <c r="AH342" i="21"/>
  <c r="AI342" i="21" s="1"/>
  <c r="AH278" i="21"/>
  <c r="AI278" i="21" s="1"/>
  <c r="AH214" i="21"/>
  <c r="AI214" i="21" s="1"/>
  <c r="AH150" i="21"/>
  <c r="AI150" i="21" s="1"/>
  <c r="AH86" i="21"/>
  <c r="AI86" i="21" s="1"/>
  <c r="AH22" i="21"/>
  <c r="AI22" i="21" s="1"/>
  <c r="AH729" i="21"/>
  <c r="AI729" i="21" s="1"/>
  <c r="AH673" i="21"/>
  <c r="AI673" i="21" s="1"/>
  <c r="AH623" i="21"/>
  <c r="AI623" i="21" s="1"/>
  <c r="AH551" i="21"/>
  <c r="AI551" i="21" s="1"/>
  <c r="AH469" i="21"/>
  <c r="AI469" i="21" s="1"/>
  <c r="AH417" i="21"/>
  <c r="AI417" i="21" s="1"/>
  <c r="AH367" i="21"/>
  <c r="AI367" i="21" s="1"/>
  <c r="AH311" i="21"/>
  <c r="AI311" i="21" s="1"/>
  <c r="AH247" i="21"/>
  <c r="AI247" i="21" s="1"/>
  <c r="AH128" i="21"/>
  <c r="AI128" i="21" s="1"/>
  <c r="AH737" i="21"/>
  <c r="AI737" i="21" s="1"/>
  <c r="AH681" i="21"/>
  <c r="AI681" i="21" s="1"/>
  <c r="AH641" i="21"/>
  <c r="AI641" i="21" s="1"/>
  <c r="AH600" i="21"/>
  <c r="AI600" i="21" s="1"/>
  <c r="AH547" i="21"/>
  <c r="AI547" i="21" s="1"/>
  <c r="AH497" i="21"/>
  <c r="AI497" i="21" s="1"/>
  <c r="AH447" i="21"/>
  <c r="AI447" i="21" s="1"/>
  <c r="AH395" i="21"/>
  <c r="AI395" i="21" s="1"/>
  <c r="AH345" i="21"/>
  <c r="AI345" i="21" s="1"/>
  <c r="AH299" i="21"/>
  <c r="AI299" i="21" s="1"/>
  <c r="AH253" i="21"/>
  <c r="AI253" i="21" s="1"/>
  <c r="AH208" i="21"/>
  <c r="AI208" i="21" s="1"/>
  <c r="AH153" i="21"/>
  <c r="AI153" i="21" s="1"/>
  <c r="AH107" i="21"/>
  <c r="AI107" i="21" s="1"/>
  <c r="AH61" i="21"/>
  <c r="AI61" i="21" s="1"/>
  <c r="AH744" i="21"/>
  <c r="AI744" i="21" s="1"/>
  <c r="AH581" i="21"/>
  <c r="AI581" i="21" s="1"/>
  <c r="AH174" i="21"/>
  <c r="AI174" i="21" s="1"/>
  <c r="AH745" i="21"/>
  <c r="AI745" i="21" s="1"/>
  <c r="AH755" i="21"/>
  <c r="AI755" i="21" s="1"/>
  <c r="AH731" i="21"/>
  <c r="AI731" i="21" s="1"/>
  <c r="AH708" i="21"/>
  <c r="AI708" i="21" s="1"/>
  <c r="AH687" i="21"/>
  <c r="AI687" i="21" s="1"/>
  <c r="AH666" i="21"/>
  <c r="AI666" i="21" s="1"/>
  <c r="AH657" i="21"/>
  <c r="AI657" i="21" s="1"/>
  <c r="AH647" i="21"/>
  <c r="AI647" i="21" s="1"/>
  <c r="AH635" i="21"/>
  <c r="AI635" i="21" s="1"/>
  <c r="AH625" i="21"/>
  <c r="AI625" i="21" s="1"/>
  <c r="AH615" i="21"/>
  <c r="AI615" i="21" s="1"/>
  <c r="AH604" i="21"/>
  <c r="AI604" i="21" s="1"/>
  <c r="AH595" i="21"/>
  <c r="AI595" i="21" s="1"/>
  <c r="AH585" i="21"/>
  <c r="AI585" i="21" s="1"/>
  <c r="AH575" i="21"/>
  <c r="AI575" i="21" s="1"/>
  <c r="AH563" i="21"/>
  <c r="AI563" i="21" s="1"/>
  <c r="AH553" i="21"/>
  <c r="AI553" i="21" s="1"/>
  <c r="AH543" i="21"/>
  <c r="AI543" i="21" s="1"/>
  <c r="AH533" i="21"/>
  <c r="AI533" i="21" s="1"/>
  <c r="AH523" i="21"/>
  <c r="AI523" i="21" s="1"/>
  <c r="AH513" i="21"/>
  <c r="AI513" i="21" s="1"/>
  <c r="AH503" i="21"/>
  <c r="AI503" i="21" s="1"/>
  <c r="AH491" i="21"/>
  <c r="AI491" i="21" s="1"/>
  <c r="AH481" i="21"/>
  <c r="AI481" i="21" s="1"/>
  <c r="AH472" i="21"/>
  <c r="AI472" i="21" s="1"/>
  <c r="AH463" i="21"/>
  <c r="AI463" i="21" s="1"/>
  <c r="AH451" i="21"/>
  <c r="AI451" i="21" s="1"/>
  <c r="AH441" i="21"/>
  <c r="AI441" i="21" s="1"/>
  <c r="AH431" i="21"/>
  <c r="AI431" i="21" s="1"/>
  <c r="AH419" i="21"/>
  <c r="AI419" i="21" s="1"/>
  <c r="AH410" i="21"/>
  <c r="AI410" i="21" s="1"/>
  <c r="AH401" i="21"/>
  <c r="AI401" i="21" s="1"/>
  <c r="AH391" i="21"/>
  <c r="AI391" i="21" s="1"/>
  <c r="AH379" i="21"/>
  <c r="AI379" i="21" s="1"/>
  <c r="AH369" i="21"/>
  <c r="AI369" i="21" s="1"/>
  <c r="AH359" i="21"/>
  <c r="AI359" i="21" s="1"/>
  <c r="AH349" i="21"/>
  <c r="AI349" i="21" s="1"/>
  <c r="AH340" i="21"/>
  <c r="AI340" i="21" s="1"/>
  <c r="AH331" i="21"/>
  <c r="AI331" i="21" s="1"/>
  <c r="AH322" i="21"/>
  <c r="AI322" i="21" s="1"/>
  <c r="AH313" i="21"/>
  <c r="AI313" i="21" s="1"/>
  <c r="AH304" i="21"/>
  <c r="AI304" i="21" s="1"/>
  <c r="AH295" i="21"/>
  <c r="AI295" i="21" s="1"/>
  <c r="AH285" i="21"/>
  <c r="AI285" i="21" s="1"/>
  <c r="AH276" i="21"/>
  <c r="AI276" i="21" s="1"/>
  <c r="AH267" i="21"/>
  <c r="AI267" i="21" s="1"/>
  <c r="AH258" i="21"/>
  <c r="AI258" i="21" s="1"/>
  <c r="AH249" i="21"/>
  <c r="AI249" i="21" s="1"/>
  <c r="AH240" i="21"/>
  <c r="AI240" i="21" s="1"/>
  <c r="AH231" i="21"/>
  <c r="AI231" i="21" s="1"/>
  <c r="AH221" i="21"/>
  <c r="AI221" i="21" s="1"/>
  <c r="AH212" i="21"/>
  <c r="AI212" i="21" s="1"/>
  <c r="AH203" i="21"/>
  <c r="AI203" i="21" s="1"/>
  <c r="AH194" i="21"/>
  <c r="AI194" i="21" s="1"/>
  <c r="AH185" i="21"/>
  <c r="AI185" i="21" s="1"/>
  <c r="AH176" i="21"/>
  <c r="AI176" i="21" s="1"/>
  <c r="AH167" i="21"/>
  <c r="AI167" i="21" s="1"/>
  <c r="AH157" i="21"/>
  <c r="AI157" i="21" s="1"/>
  <c r="AH148" i="21"/>
  <c r="AI148" i="21" s="1"/>
  <c r="AH139" i="21"/>
  <c r="AI139" i="21" s="1"/>
  <c r="AH130" i="21"/>
  <c r="AI130" i="21" s="1"/>
  <c r="AH121" i="21"/>
  <c r="AI121" i="21" s="1"/>
  <c r="AH112" i="21"/>
  <c r="AI112" i="21" s="1"/>
  <c r="AH103" i="21"/>
  <c r="AI103" i="21" s="1"/>
  <c r="AH93" i="21"/>
  <c r="AI93" i="21" s="1"/>
  <c r="AH84" i="21"/>
  <c r="AI84" i="21" s="1"/>
  <c r="AH75" i="21"/>
  <c r="AI75" i="21" s="1"/>
  <c r="AH66" i="21"/>
  <c r="AI66" i="21" s="1"/>
  <c r="AH57" i="21"/>
  <c r="AI57" i="21" s="1"/>
  <c r="AH48" i="21"/>
  <c r="AI48" i="21" s="1"/>
  <c r="AH39" i="21"/>
  <c r="AI39" i="21" s="1"/>
  <c r="AH29" i="21"/>
  <c r="AI29" i="21" s="1"/>
  <c r="AH757" i="21"/>
  <c r="AI757" i="21" s="1"/>
  <c r="AH733" i="21"/>
  <c r="AI733" i="21" s="1"/>
  <c r="AH704" i="21"/>
  <c r="AI704" i="21" s="1"/>
  <c r="AH677" i="21"/>
  <c r="AI677" i="21" s="1"/>
  <c r="AH637" i="21"/>
  <c r="AI637" i="21" s="1"/>
  <c r="AH598" i="21"/>
  <c r="AI598" i="21" s="1"/>
  <c r="AH565" i="21"/>
  <c r="AI565" i="21" s="1"/>
  <c r="AH525" i="21"/>
  <c r="AI525" i="21" s="1"/>
  <c r="AH493" i="21"/>
  <c r="AI493" i="21" s="1"/>
  <c r="AH453" i="21"/>
  <c r="AI453" i="21" s="1"/>
  <c r="AH421" i="21"/>
  <c r="AI421" i="21" s="1"/>
  <c r="AH381" i="21"/>
  <c r="AI381" i="21" s="1"/>
  <c r="AH334" i="21"/>
  <c r="AI334" i="21" s="1"/>
  <c r="AH270" i="21"/>
  <c r="AI270" i="21" s="1"/>
  <c r="AH206" i="21"/>
  <c r="AI206" i="21" s="1"/>
  <c r="AH142" i="21"/>
  <c r="AI142" i="21" s="1"/>
  <c r="AH78" i="21"/>
  <c r="AI78" i="21" s="1"/>
  <c r="AH21" i="21"/>
  <c r="AI21" i="21" s="1"/>
  <c r="AH706" i="21"/>
  <c r="AI706" i="21" s="1"/>
  <c r="AH643" i="21"/>
  <c r="AI643" i="21" s="1"/>
  <c r="AH583" i="21"/>
  <c r="AI583" i="21" s="1"/>
  <c r="AH531" i="21"/>
  <c r="AI531" i="21" s="1"/>
  <c r="AH479" i="21"/>
  <c r="AI479" i="21" s="1"/>
  <c r="AH408" i="21"/>
  <c r="AI408" i="21" s="1"/>
  <c r="AH347" i="21"/>
  <c r="AI347" i="21" s="1"/>
  <c r="AH301" i="21"/>
  <c r="AI301" i="21" s="1"/>
  <c r="AH228" i="21"/>
  <c r="AI228" i="21" s="1"/>
  <c r="AH109" i="21"/>
  <c r="AI109" i="21" s="1"/>
  <c r="AH703" i="21"/>
  <c r="AI703" i="21" s="1"/>
  <c r="AH661" i="21"/>
  <c r="AI661" i="21" s="1"/>
  <c r="AH609" i="21"/>
  <c r="AI609" i="21" s="1"/>
  <c r="AH569" i="21"/>
  <c r="AI569" i="21" s="1"/>
  <c r="AH529" i="21"/>
  <c r="AI529" i="21" s="1"/>
  <c r="AH476" i="21"/>
  <c r="AI476" i="21" s="1"/>
  <c r="AH425" i="21"/>
  <c r="AI425" i="21" s="1"/>
  <c r="AH375" i="21"/>
  <c r="AI375" i="21" s="1"/>
  <c r="AH327" i="21"/>
  <c r="AI327" i="21" s="1"/>
  <c r="AH281" i="21"/>
  <c r="AI281" i="21" s="1"/>
  <c r="AH235" i="21"/>
  <c r="AI235" i="21" s="1"/>
  <c r="AH199" i="21"/>
  <c r="AI199" i="21" s="1"/>
  <c r="AH162" i="21"/>
  <c r="AI162" i="21" s="1"/>
  <c r="AH135" i="21"/>
  <c r="AI135" i="21" s="1"/>
  <c r="AH89" i="21"/>
  <c r="AI89" i="21" s="1"/>
  <c r="AH52" i="21"/>
  <c r="AI52" i="21" s="1"/>
  <c r="AH718" i="21"/>
  <c r="AI718" i="21" s="1"/>
  <c r="AH621" i="21"/>
  <c r="AI621" i="21" s="1"/>
  <c r="AH470" i="21"/>
  <c r="AI470" i="21" s="1"/>
  <c r="AH365" i="21"/>
  <c r="AI365" i="21" s="1"/>
  <c r="AH238" i="21"/>
  <c r="AI238" i="21" s="1"/>
  <c r="AH732" i="21"/>
  <c r="AI732" i="21" s="1"/>
  <c r="AH743" i="21"/>
  <c r="AI743" i="21" s="1"/>
  <c r="AH721" i="21"/>
  <c r="AI721" i="21" s="1"/>
  <c r="AH697" i="21"/>
  <c r="AI697" i="21" s="1"/>
  <c r="AH675" i="21"/>
  <c r="AI675" i="21" s="1"/>
  <c r="AH754" i="21"/>
  <c r="AI754" i="21" s="1"/>
  <c r="AH740" i="21"/>
  <c r="AI740" i="21" s="1"/>
  <c r="AH730" i="21"/>
  <c r="AI730" i="21" s="1"/>
  <c r="AH719" i="21"/>
  <c r="AI719" i="21" s="1"/>
  <c r="AH707" i="21"/>
  <c r="AI707" i="21" s="1"/>
  <c r="AH696" i="21"/>
  <c r="AI696" i="21" s="1"/>
  <c r="AH684" i="21"/>
  <c r="AI684" i="21" s="1"/>
  <c r="AH674" i="21"/>
  <c r="AI674" i="21" s="1"/>
  <c r="AH665" i="21"/>
  <c r="AI665" i="21" s="1"/>
  <c r="AH656" i="21"/>
  <c r="AI656" i="21" s="1"/>
  <c r="AH644" i="21"/>
  <c r="AI644" i="21" s="1"/>
  <c r="AH634" i="21"/>
  <c r="AI634" i="21" s="1"/>
  <c r="AH624" i="21"/>
  <c r="AI624" i="21" s="1"/>
  <c r="AH612" i="21"/>
  <c r="AI612" i="21" s="1"/>
  <c r="AH603" i="21"/>
  <c r="AI603" i="21" s="1"/>
  <c r="AH594" i="21"/>
  <c r="AI594" i="21" s="1"/>
  <c r="AH584" i="21"/>
  <c r="AI584" i="21" s="1"/>
  <c r="AH572" i="21"/>
  <c r="AI572" i="21" s="1"/>
  <c r="AH562" i="21"/>
  <c r="AI562" i="21" s="1"/>
  <c r="AH552" i="21"/>
  <c r="AI552" i="21" s="1"/>
  <c r="AH541" i="21"/>
  <c r="AI541" i="21" s="1"/>
  <c r="AH532" i="21"/>
  <c r="AI532" i="21" s="1"/>
  <c r="AH522" i="21"/>
  <c r="AI522" i="21" s="1"/>
  <c r="AH512" i="21"/>
  <c r="AI512" i="21" s="1"/>
  <c r="AH500" i="21"/>
  <c r="AI500" i="21" s="1"/>
  <c r="AH490" i="21"/>
  <c r="AI490" i="21" s="1"/>
  <c r="AH480" i="21"/>
  <c r="AI480" i="21" s="1"/>
  <c r="AH471" i="21"/>
  <c r="AI471" i="21" s="1"/>
  <c r="AH460" i="21"/>
  <c r="AI460" i="21" s="1"/>
  <c r="AH450" i="21"/>
  <c r="AI450" i="21" s="1"/>
  <c r="AH440" i="21"/>
  <c r="AI440" i="21" s="1"/>
  <c r="AH428" i="21"/>
  <c r="AI428" i="21" s="1"/>
  <c r="AH418" i="21"/>
  <c r="AI418" i="21" s="1"/>
  <c r="AH409" i="21"/>
  <c r="AI409" i="21" s="1"/>
  <c r="AH400" i="21"/>
  <c r="AI400" i="21" s="1"/>
  <c r="AH388" i="21"/>
  <c r="AI388" i="21" s="1"/>
  <c r="AH378" i="21"/>
  <c r="AI378" i="21" s="1"/>
  <c r="AH368" i="21"/>
  <c r="AI368" i="21" s="1"/>
  <c r="AH357" i="21"/>
  <c r="AI357" i="21" s="1"/>
  <c r="AH348" i="21"/>
  <c r="AI348" i="21" s="1"/>
  <c r="AH339" i="21"/>
  <c r="AI339" i="21" s="1"/>
  <c r="AH330" i="21"/>
  <c r="AI330" i="21" s="1"/>
  <c r="AH321" i="21"/>
  <c r="AI321" i="21" s="1"/>
  <c r="AH312" i="21"/>
  <c r="AI312" i="21" s="1"/>
  <c r="AH303" i="21"/>
  <c r="AI303" i="21" s="1"/>
  <c r="AH293" i="21"/>
  <c r="AI293" i="21" s="1"/>
  <c r="AH284" i="21"/>
  <c r="AI284" i="21" s="1"/>
  <c r="AH275" i="21"/>
  <c r="AI275" i="21" s="1"/>
  <c r="AH266" i="21"/>
  <c r="AI266" i="21" s="1"/>
  <c r="AH257" i="21"/>
  <c r="AI257" i="21" s="1"/>
  <c r="AH248" i="21"/>
  <c r="AI248" i="21" s="1"/>
  <c r="AH239" i="21"/>
  <c r="AI239" i="21" s="1"/>
  <c r="AH229" i="21"/>
  <c r="AI229" i="21" s="1"/>
  <c r="AH220" i="21"/>
  <c r="AI220" i="21" s="1"/>
  <c r="AH211" i="21"/>
  <c r="AI211" i="21" s="1"/>
  <c r="AH202" i="21"/>
  <c r="AI202" i="21" s="1"/>
  <c r="AH193" i="21"/>
  <c r="AI193" i="21" s="1"/>
  <c r="AH184" i="21"/>
  <c r="AI184" i="21" s="1"/>
  <c r="AH175" i="21"/>
  <c r="AI175" i="21" s="1"/>
  <c r="AH165" i="21"/>
  <c r="AI165" i="21" s="1"/>
  <c r="AH156" i="21"/>
  <c r="AI156" i="21" s="1"/>
  <c r="AH147" i="21"/>
  <c r="AI147" i="21" s="1"/>
  <c r="AH138" i="21"/>
  <c r="AI138" i="21" s="1"/>
  <c r="AH129" i="21"/>
  <c r="AI129" i="21" s="1"/>
  <c r="AH120" i="21"/>
  <c r="AI120" i="21" s="1"/>
  <c r="AH111" i="21"/>
  <c r="AI111" i="21" s="1"/>
  <c r="AH101" i="21"/>
  <c r="AI101" i="21" s="1"/>
  <c r="AH92" i="21"/>
  <c r="AI92" i="21" s="1"/>
  <c r="AH83" i="21"/>
  <c r="AI83" i="21" s="1"/>
  <c r="AH74" i="21"/>
  <c r="AI74" i="21" s="1"/>
  <c r="AH65" i="21"/>
  <c r="AI65" i="21" s="1"/>
  <c r="AH56" i="21"/>
  <c r="AI56" i="21" s="1"/>
  <c r="AH47" i="21"/>
  <c r="AI47" i="21" s="1"/>
  <c r="AH37" i="21"/>
  <c r="AI37" i="21" s="1"/>
  <c r="AH28" i="21"/>
  <c r="AI28" i="21" s="1"/>
  <c r="AH753" i="21"/>
  <c r="AI753" i="21" s="1"/>
  <c r="AH726" i="21"/>
  <c r="AI726" i="21" s="1"/>
  <c r="AH702" i="21"/>
  <c r="AI702" i="21" s="1"/>
  <c r="AH670" i="21"/>
  <c r="AI670" i="21" s="1"/>
  <c r="AH630" i="21"/>
  <c r="AI630" i="21" s="1"/>
  <c r="AH590" i="21"/>
  <c r="AI590" i="21" s="1"/>
  <c r="AH558" i="21"/>
  <c r="AI558" i="21" s="1"/>
  <c r="AH518" i="21"/>
  <c r="AI518" i="21" s="1"/>
  <c r="AH486" i="21"/>
  <c r="AI486" i="21" s="1"/>
  <c r="AH446" i="21"/>
  <c r="AI446" i="21" s="1"/>
  <c r="AH414" i="21"/>
  <c r="AI414" i="21" s="1"/>
  <c r="AH374" i="21"/>
  <c r="AI374" i="21" s="1"/>
  <c r="AH326" i="21"/>
  <c r="AI326" i="21" s="1"/>
  <c r="AH262" i="21"/>
  <c r="AI262" i="21" s="1"/>
  <c r="AH198" i="21"/>
  <c r="AI198" i="21" s="1"/>
  <c r="AH134" i="21"/>
  <c r="AI134" i="21" s="1"/>
  <c r="AH70" i="21"/>
  <c r="AI70" i="21" s="1"/>
  <c r="AH20" i="21"/>
  <c r="AI20" i="21" s="1"/>
  <c r="AG752" i="21"/>
  <c r="AG706" i="21"/>
  <c r="AG695" i="21"/>
  <c r="AG683" i="21"/>
  <c r="AG673" i="21"/>
  <c r="AG664" i="21"/>
  <c r="AG655" i="21"/>
  <c r="AG643" i="21"/>
  <c r="AG633" i="21"/>
  <c r="AG623" i="21"/>
  <c r="AG611" i="21"/>
  <c r="AG602" i="21"/>
  <c r="AG593" i="21"/>
  <c r="AG583" i="21"/>
  <c r="AG571" i="21"/>
  <c r="AG561" i="21"/>
  <c r="AG551" i="21"/>
  <c r="AG540" i="21"/>
  <c r="AG531" i="21"/>
  <c r="AG521" i="21"/>
  <c r="AG511" i="21"/>
  <c r="AG499" i="21"/>
  <c r="AG489" i="21"/>
  <c r="AG479" i="21"/>
  <c r="AG469" i="21"/>
  <c r="AG459" i="21"/>
  <c r="AG449" i="21"/>
  <c r="AG439" i="21"/>
  <c r="AG427" i="21"/>
  <c r="AG417" i="21"/>
  <c r="AG408" i="21"/>
  <c r="AG399" i="21"/>
  <c r="AG387" i="21"/>
  <c r="AG377" i="21"/>
  <c r="AG367" i="21"/>
  <c r="AG356" i="21"/>
  <c r="AG347" i="21"/>
  <c r="AG338" i="21"/>
  <c r="AG329" i="21"/>
  <c r="AG320" i="21"/>
  <c r="AG311" i="21"/>
  <c r="AG301" i="21"/>
  <c r="AG292" i="21"/>
  <c r="AG283" i="21"/>
  <c r="AG274" i="21"/>
  <c r="AG265" i="21"/>
  <c r="AG256" i="21"/>
  <c r="AG247" i="21"/>
  <c r="AG237" i="21"/>
  <c r="AG228" i="21"/>
  <c r="AG219" i="21"/>
  <c r="AG210" i="21"/>
  <c r="AG201" i="21"/>
  <c r="AG192" i="21"/>
  <c r="AG183" i="21"/>
  <c r="AG173" i="21"/>
  <c r="AG164" i="21"/>
  <c r="AG155" i="21"/>
  <c r="AG146" i="21"/>
  <c r="AG137" i="21"/>
  <c r="AG128" i="21"/>
  <c r="AG119" i="21"/>
  <c r="AG109" i="21"/>
  <c r="AG100" i="21"/>
  <c r="AG91" i="21"/>
  <c r="AG82" i="21"/>
  <c r="AG73" i="21"/>
  <c r="AG64" i="21"/>
  <c r="AG55" i="21"/>
  <c r="AG45" i="21"/>
  <c r="AG36" i="21"/>
  <c r="AG27" i="21"/>
  <c r="AG750" i="21"/>
  <c r="AG725" i="21"/>
  <c r="AG701" i="21"/>
  <c r="AG662" i="21"/>
  <c r="AG629" i="21"/>
  <c r="AG589" i="21"/>
  <c r="AG557" i="21"/>
  <c r="AG517" i="21"/>
  <c r="AG485" i="21"/>
  <c r="AG445" i="21"/>
  <c r="AG406" i="21"/>
  <c r="AG373" i="21"/>
  <c r="AG318" i="21"/>
  <c r="AG254" i="21"/>
  <c r="AG190" i="21"/>
  <c r="AG126" i="21"/>
  <c r="AG62" i="21"/>
  <c r="AG728" i="21"/>
  <c r="AG716" i="21"/>
  <c r="AG705" i="21"/>
  <c r="AG692" i="21"/>
  <c r="AG682" i="21"/>
  <c r="AG672" i="21"/>
  <c r="AG663" i="21"/>
  <c r="AG652" i="21"/>
  <c r="AG642" i="21"/>
  <c r="AG632" i="21"/>
  <c r="AG620" i="21"/>
  <c r="AG610" i="21"/>
  <c r="AG601" i="21"/>
  <c r="AG592" i="21"/>
  <c r="AG580" i="21"/>
  <c r="AG570" i="21"/>
  <c r="AG560" i="21"/>
  <c r="AG548" i="21"/>
  <c r="AG539" i="21"/>
  <c r="AG530" i="21"/>
  <c r="AG520" i="21"/>
  <c r="AG508" i="21"/>
  <c r="AG498" i="21"/>
  <c r="AG488" i="21"/>
  <c r="AG477" i="21"/>
  <c r="AG468" i="21"/>
  <c r="AG458" i="21"/>
  <c r="AG448" i="21"/>
  <c r="AG436" i="21"/>
  <c r="AG426" i="21"/>
  <c r="AG416" i="21"/>
  <c r="AG407" i="21"/>
  <c r="AG396" i="21"/>
  <c r="AG386" i="21"/>
  <c r="AG376" i="21"/>
  <c r="AG364" i="21"/>
  <c r="AG355" i="21"/>
  <c r="AG346" i="21"/>
  <c r="AG337" i="21"/>
  <c r="AG328" i="21"/>
  <c r="AG319" i="21"/>
  <c r="AG309" i="21"/>
  <c r="AG300" i="21"/>
  <c r="AG291" i="21"/>
  <c r="AG282" i="21"/>
  <c r="AG273" i="21"/>
  <c r="AG264" i="21"/>
  <c r="AG255" i="21"/>
  <c r="AG245" i="21"/>
  <c r="AG236" i="21"/>
  <c r="AG227" i="21"/>
  <c r="AG218" i="21"/>
  <c r="AG209" i="21"/>
  <c r="AG200" i="21"/>
  <c r="AG191" i="21"/>
  <c r="AG181" i="21"/>
  <c r="AG172" i="21"/>
  <c r="AG163" i="21"/>
  <c r="AG154" i="21"/>
  <c r="AG145" i="21"/>
  <c r="AG136" i="21"/>
  <c r="AG127" i="21"/>
  <c r="AG117" i="21"/>
  <c r="AG108" i="21"/>
  <c r="AG99" i="21"/>
  <c r="AG90" i="21"/>
  <c r="AG81" i="21"/>
  <c r="AG72" i="21"/>
  <c r="AG63" i="21"/>
  <c r="AG53" i="21"/>
  <c r="AG44" i="21"/>
  <c r="AG35" i="21"/>
  <c r="AG26" i="21"/>
  <c r="AG749" i="21"/>
  <c r="AG720" i="21"/>
  <c r="AG694" i="21"/>
  <c r="AG654" i="21"/>
  <c r="AG622" i="21"/>
  <c r="AG582" i="21"/>
  <c r="AG550" i="21"/>
  <c r="AG510" i="21"/>
  <c r="AG478" i="21"/>
  <c r="AG438" i="21"/>
  <c r="AG398" i="21"/>
  <c r="AG366" i="21"/>
  <c r="AG310" i="21"/>
  <c r="AG246" i="21"/>
  <c r="AG182" i="21"/>
  <c r="AG118" i="21"/>
  <c r="AG54" i="21"/>
  <c r="AG751" i="21"/>
  <c r="AG715" i="21"/>
  <c r="AG671" i="21"/>
  <c r="AG661" i="21"/>
  <c r="AG651" i="21"/>
  <c r="AG641" i="21"/>
  <c r="AG631" i="21"/>
  <c r="AG619" i="21"/>
  <c r="AG609" i="21"/>
  <c r="AG600" i="21"/>
  <c r="AG591" i="21"/>
  <c r="AG579" i="21"/>
  <c r="AG569" i="21"/>
  <c r="AG559" i="21"/>
  <c r="AG547" i="21"/>
  <c r="AG538" i="21"/>
  <c r="AG529" i="21"/>
  <c r="AG519" i="21"/>
  <c r="AG507" i="21"/>
  <c r="AG497" i="21"/>
  <c r="AG487" i="21"/>
  <c r="AG476" i="21"/>
  <c r="AG467" i="21"/>
  <c r="AG457" i="21"/>
  <c r="AG447" i="21"/>
  <c r="AG435" i="21"/>
  <c r="AG425" i="21"/>
  <c r="AG415" i="21"/>
  <c r="AG405" i="21"/>
  <c r="AG395" i="21"/>
  <c r="AG385" i="21"/>
  <c r="AG375" i="21"/>
  <c r="AG363" i="21"/>
  <c r="AG354" i="21"/>
  <c r="AG345" i="21"/>
  <c r="AG336" i="21"/>
  <c r="AG327" i="21"/>
  <c r="AG317" i="21"/>
  <c r="AG308" i="21"/>
  <c r="AG299" i="21"/>
  <c r="AG290" i="21"/>
  <c r="AG281" i="21"/>
  <c r="AG272" i="21"/>
  <c r="AG263" i="21"/>
  <c r="AG253" i="21"/>
  <c r="AG244" i="21"/>
  <c r="AG235" i="21"/>
  <c r="AG226" i="21"/>
  <c r="AG217" i="21"/>
  <c r="AG208" i="21"/>
  <c r="AG199" i="21"/>
  <c r="AG189" i="21"/>
  <c r="AG180" i="21"/>
  <c r="AG171" i="21"/>
  <c r="AG162" i="21"/>
  <c r="AG153" i="21"/>
  <c r="AG144" i="21"/>
  <c r="AG135" i="21"/>
  <c r="AG125" i="21"/>
  <c r="AG116" i="21"/>
  <c r="AG107" i="21"/>
  <c r="AG98" i="21"/>
  <c r="AG89" i="21"/>
  <c r="AG80" i="21"/>
  <c r="AG71" i="21"/>
  <c r="AG61" i="21"/>
  <c r="AG52" i="21"/>
  <c r="AG43" i="21"/>
  <c r="AG34" i="21"/>
  <c r="AG25" i="21"/>
  <c r="AG744" i="21"/>
  <c r="AG718" i="21"/>
  <c r="AG693" i="21"/>
  <c r="AG653" i="21"/>
  <c r="AG621" i="21"/>
  <c r="AG581" i="21"/>
  <c r="AG549" i="21"/>
  <c r="AG509" i="21"/>
  <c r="AG470" i="21"/>
  <c r="AG437" i="21"/>
  <c r="AG397" i="21"/>
  <c r="AG365" i="21"/>
  <c r="AG302" i="21"/>
  <c r="AG238" i="21"/>
  <c r="AG174" i="21"/>
  <c r="AG110" i="21"/>
  <c r="AG46" i="21"/>
  <c r="AG738" i="21"/>
  <c r="AG737" i="21"/>
  <c r="AG736" i="21"/>
  <c r="AG690" i="21"/>
  <c r="AG669" i="21"/>
  <c r="AG660" i="21"/>
  <c r="AG650" i="21"/>
  <c r="AG640" i="21"/>
  <c r="AG628" i="21"/>
  <c r="AG618" i="21"/>
  <c r="AG608" i="21"/>
  <c r="AG599" i="21"/>
  <c r="AG588" i="21"/>
  <c r="AG578" i="21"/>
  <c r="AG568" i="21"/>
  <c r="AG556" i="21"/>
  <c r="AG546" i="21"/>
  <c r="AG537" i="21"/>
  <c r="AG528" i="21"/>
  <c r="AG516" i="21"/>
  <c r="AG506" i="21"/>
  <c r="AG496" i="21"/>
  <c r="AG484" i="21"/>
  <c r="AG475" i="21"/>
  <c r="AG466" i="21"/>
  <c r="AG456" i="21"/>
  <c r="AG444" i="21"/>
  <c r="AG434" i="21"/>
  <c r="AG424" i="21"/>
  <c r="AG413" i="21"/>
  <c r="AG404" i="21"/>
  <c r="AG394" i="21"/>
  <c r="AG384" i="21"/>
  <c r="AG372" i="21"/>
  <c r="AG362" i="21"/>
  <c r="AG353" i="21"/>
  <c r="AG344" i="21"/>
  <c r="AG335" i="21"/>
  <c r="AG325" i="21"/>
  <c r="AG316" i="21"/>
  <c r="AG307" i="21"/>
  <c r="AG298" i="21"/>
  <c r="AG289" i="21"/>
  <c r="AG280" i="21"/>
  <c r="AG271" i="21"/>
  <c r="AG261" i="21"/>
  <c r="AG252" i="21"/>
  <c r="AG243" i="21"/>
  <c r="AG234" i="21"/>
  <c r="AG225" i="21"/>
  <c r="AG216" i="21"/>
  <c r="AG207" i="21"/>
  <c r="AG197" i="21"/>
  <c r="AG188" i="21"/>
  <c r="AG179" i="21"/>
  <c r="AG170" i="21"/>
  <c r="AG161" i="21"/>
  <c r="AG152" i="21"/>
  <c r="AG143" i="21"/>
  <c r="AG133" i="21"/>
  <c r="AG124" i="21"/>
  <c r="AG115" i="21"/>
  <c r="AG106" i="21"/>
  <c r="AG97" i="21"/>
  <c r="AG88" i="21"/>
  <c r="AG79" i="21"/>
  <c r="AG69" i="21"/>
  <c r="AG60" i="21"/>
  <c r="AG51" i="21"/>
  <c r="AG42" i="21"/>
  <c r="AG33" i="21"/>
  <c r="AG24" i="21"/>
  <c r="AG742" i="21"/>
  <c r="AG712" i="21"/>
  <c r="AG686" i="21"/>
  <c r="AG646" i="21"/>
  <c r="AG614" i="21"/>
  <c r="AG574" i="21"/>
  <c r="AG542" i="21"/>
  <c r="AG502" i="21"/>
  <c r="AG462" i="21"/>
  <c r="AG430" i="21"/>
  <c r="AG390" i="21"/>
  <c r="AG358" i="21"/>
  <c r="AG294" i="21"/>
  <c r="AG230" i="21"/>
  <c r="AG166" i="21"/>
  <c r="AG102" i="21"/>
  <c r="AG38" i="21"/>
  <c r="AG729" i="21"/>
  <c r="AG691" i="21"/>
  <c r="AG724" i="21"/>
  <c r="AG680" i="21"/>
  <c r="AG746" i="21"/>
  <c r="AG735" i="21"/>
  <c r="AG723" i="21"/>
  <c r="AG713" i="21"/>
  <c r="AG699" i="21"/>
  <c r="AG689" i="21"/>
  <c r="AG679" i="21"/>
  <c r="AG668" i="21"/>
  <c r="AG659" i="21"/>
  <c r="AG649" i="21"/>
  <c r="AG639" i="21"/>
  <c r="AG627" i="21"/>
  <c r="AG617" i="21"/>
  <c r="AG607" i="21"/>
  <c r="AG597" i="21"/>
  <c r="AG587" i="21"/>
  <c r="AG577" i="21"/>
  <c r="AG567" i="21"/>
  <c r="AG555" i="21"/>
  <c r="AG545" i="21"/>
  <c r="AG536" i="21"/>
  <c r="AG527" i="21"/>
  <c r="AG515" i="21"/>
  <c r="AG505" i="21"/>
  <c r="AG495" i="21"/>
  <c r="AG483" i="21"/>
  <c r="AG474" i="21"/>
  <c r="AG465" i="21"/>
  <c r="AG455" i="21"/>
  <c r="AG443" i="21"/>
  <c r="AG433" i="21"/>
  <c r="AG423" i="21"/>
  <c r="AG412" i="21"/>
  <c r="AG403" i="21"/>
  <c r="AG393" i="21"/>
  <c r="AG383" i="21"/>
  <c r="AG371" i="21"/>
  <c r="AG361" i="21"/>
  <c r="AG352" i="21"/>
  <c r="AG343" i="21"/>
  <c r="AG333" i="21"/>
  <c r="AG324" i="21"/>
  <c r="AG315" i="21"/>
  <c r="AG306" i="21"/>
  <c r="AG297" i="21"/>
  <c r="AG288" i="21"/>
  <c r="AG279" i="21"/>
  <c r="AG269" i="21"/>
  <c r="AG260" i="21"/>
  <c r="AG251" i="21"/>
  <c r="AG242" i="21"/>
  <c r="AG233" i="21"/>
  <c r="AG224" i="21"/>
  <c r="AG215" i="21"/>
  <c r="AG205" i="21"/>
  <c r="AG196" i="21"/>
  <c r="AG187" i="21"/>
  <c r="AG178" i="21"/>
  <c r="AG169" i="21"/>
  <c r="AG160" i="21"/>
  <c r="AG151" i="21"/>
  <c r="AG141" i="21"/>
  <c r="AG132" i="21"/>
  <c r="AG123" i="21"/>
  <c r="AG114" i="21"/>
  <c r="AG105" i="21"/>
  <c r="AG96" i="21"/>
  <c r="AG87" i="21"/>
  <c r="AG77" i="21"/>
  <c r="AG68" i="21"/>
  <c r="AG59" i="21"/>
  <c r="AG50" i="21"/>
  <c r="AG41" i="21"/>
  <c r="AG32" i="21"/>
  <c r="AG23" i="21"/>
  <c r="AG741" i="21"/>
  <c r="AG710" i="21"/>
  <c r="AG685" i="21"/>
  <c r="AG645" i="21"/>
  <c r="AG613" i="21"/>
  <c r="AG573" i="21"/>
  <c r="AG534" i="21"/>
  <c r="AG501" i="21"/>
  <c r="AG461" i="21"/>
  <c r="AG429" i="21"/>
  <c r="AG389" i="21"/>
  <c r="AG350" i="21"/>
  <c r="AG286" i="21"/>
  <c r="AG222" i="21"/>
  <c r="AG158" i="21"/>
  <c r="AG94" i="21"/>
  <c r="AG30" i="21"/>
  <c r="AG748" i="21"/>
  <c r="AG727" i="21"/>
  <c r="AG747" i="21"/>
  <c r="AG756" i="21"/>
  <c r="AG722" i="21"/>
  <c r="AG698" i="21"/>
  <c r="AG676" i="21"/>
  <c r="AG667" i="21"/>
  <c r="AG658" i="21"/>
  <c r="AG648" i="21"/>
  <c r="AG636" i="21"/>
  <c r="AG626" i="21"/>
  <c r="AG616" i="21"/>
  <c r="AG605" i="21"/>
  <c r="AG596" i="21"/>
  <c r="AG586" i="21"/>
  <c r="AG576" i="21"/>
  <c r="AG564" i="21"/>
  <c r="AG554" i="21"/>
  <c r="AG544" i="21"/>
  <c r="AG535" i="21"/>
  <c r="AG524" i="21"/>
  <c r="AG514" i="21"/>
  <c r="AG504" i="21"/>
  <c r="AG492" i="21"/>
  <c r="AG482" i="21"/>
  <c r="AG473" i="21"/>
  <c r="AG464" i="21"/>
  <c r="AG452" i="21"/>
  <c r="AG442" i="21"/>
  <c r="AG432" i="21"/>
  <c r="AG420" i="21"/>
  <c r="AG411" i="21"/>
  <c r="AG402" i="21"/>
  <c r="AG392" i="21"/>
  <c r="AG380" i="21"/>
  <c r="AG370" i="21"/>
  <c r="AG360" i="21"/>
  <c r="AG351" i="21"/>
  <c r="AG341" i="21"/>
  <c r="AG332" i="21"/>
  <c r="AG323" i="21"/>
  <c r="AG314" i="21"/>
  <c r="AG305" i="21"/>
  <c r="AG296" i="21"/>
  <c r="AG287" i="21"/>
  <c r="AG277" i="21"/>
  <c r="AG268" i="21"/>
  <c r="AG259" i="21"/>
  <c r="AG250" i="21"/>
  <c r="AG241" i="21"/>
  <c r="AG232" i="21"/>
  <c r="AG223" i="21"/>
  <c r="AG213" i="21"/>
  <c r="AG204" i="21"/>
  <c r="AG195" i="21"/>
  <c r="AG186" i="21"/>
  <c r="AG177" i="21"/>
  <c r="AG168" i="21"/>
  <c r="AG159" i="21"/>
  <c r="AG149" i="21"/>
  <c r="AG140" i="21"/>
  <c r="AG131" i="21"/>
  <c r="AG122" i="21"/>
  <c r="AG113" i="21"/>
  <c r="AG104" i="21"/>
  <c r="AG95" i="21"/>
  <c r="AG85" i="21"/>
  <c r="AG76" i="21"/>
  <c r="AG67" i="21"/>
  <c r="AG58" i="21"/>
  <c r="AG49" i="21"/>
  <c r="AG40" i="21"/>
  <c r="AG31" i="21"/>
  <c r="AG758" i="21"/>
  <c r="AG734" i="21"/>
  <c r="AG709" i="21"/>
  <c r="AG678" i="21"/>
  <c r="AG638" i="21"/>
  <c r="AG606" i="21"/>
  <c r="AG566" i="21"/>
  <c r="AG526" i="21"/>
  <c r="AG494" i="21"/>
  <c r="AG454" i="21"/>
  <c r="AG422" i="21"/>
  <c r="AG382" i="21"/>
  <c r="AG342" i="21"/>
  <c r="AG278" i="21"/>
  <c r="AG214" i="21"/>
  <c r="AG150" i="21"/>
  <c r="AG86" i="21"/>
  <c r="AG22" i="21"/>
  <c r="AG739" i="21"/>
  <c r="AG681" i="21"/>
  <c r="AG700" i="21"/>
  <c r="AG745" i="21"/>
  <c r="AG711" i="21"/>
  <c r="AG755" i="21"/>
  <c r="AG731" i="21"/>
  <c r="AG708" i="21"/>
  <c r="AG687" i="21"/>
  <c r="AG666" i="21"/>
  <c r="AG657" i="21"/>
  <c r="AG647" i="21"/>
  <c r="AG635" i="21"/>
  <c r="AG625" i="21"/>
  <c r="AG615" i="21"/>
  <c r="AG604" i="21"/>
  <c r="AG595" i="21"/>
  <c r="AG585" i="21"/>
  <c r="AG575" i="21"/>
  <c r="AG563" i="21"/>
  <c r="AG553" i="21"/>
  <c r="AG543" i="21"/>
  <c r="AG533" i="21"/>
  <c r="AG523" i="21"/>
  <c r="AG513" i="21"/>
  <c r="AG503" i="21"/>
  <c r="AG491" i="21"/>
  <c r="AG481" i="21"/>
  <c r="AG472" i="21"/>
  <c r="AG463" i="21"/>
  <c r="AG451" i="21"/>
  <c r="AG441" i="21"/>
  <c r="AG431" i="21"/>
  <c r="AG419" i="21"/>
  <c r="AG410" i="21"/>
  <c r="AG401" i="21"/>
  <c r="AG391" i="21"/>
  <c r="AG379" i="21"/>
  <c r="AG369" i="21"/>
  <c r="AG359" i="21"/>
  <c r="AG349" i="21"/>
  <c r="AG340" i="21"/>
  <c r="AG331" i="21"/>
  <c r="AG322" i="21"/>
  <c r="AG313" i="21"/>
  <c r="AG304" i="21"/>
  <c r="AG295" i="21"/>
  <c r="AG285" i="21"/>
  <c r="AG276" i="21"/>
  <c r="AG267" i="21"/>
  <c r="AG258" i="21"/>
  <c r="AG249" i="21"/>
  <c r="AG240" i="21"/>
  <c r="AG231" i="21"/>
  <c r="AG221" i="21"/>
  <c r="AG212" i="21"/>
  <c r="AG203" i="21"/>
  <c r="AG194" i="21"/>
  <c r="AG185" i="21"/>
  <c r="AG176" i="21"/>
  <c r="AG167" i="21"/>
  <c r="AG157" i="21"/>
  <c r="AG148" i="21"/>
  <c r="AG139" i="21"/>
  <c r="AG130" i="21"/>
  <c r="AG121" i="21"/>
  <c r="AG112" i="21"/>
  <c r="AG103" i="21"/>
  <c r="AG93" i="21"/>
  <c r="AG84" i="21"/>
  <c r="AG75" i="21"/>
  <c r="AG66" i="21"/>
  <c r="AG57" i="21"/>
  <c r="AG48" i="21"/>
  <c r="AG39" i="21"/>
  <c r="AG29" i="21"/>
  <c r="AG757" i="21"/>
  <c r="AG733" i="21"/>
  <c r="AG704" i="21"/>
  <c r="AG677" i="21"/>
  <c r="AG637" i="21"/>
  <c r="AG598" i="21"/>
  <c r="AG565" i="21"/>
  <c r="AG525" i="21"/>
  <c r="AG493" i="21"/>
  <c r="AG453" i="21"/>
  <c r="AG421" i="21"/>
  <c r="AG381" i="21"/>
  <c r="AG334" i="21"/>
  <c r="AG270" i="21"/>
  <c r="AG206" i="21"/>
  <c r="AG142" i="21"/>
  <c r="AG78" i="21"/>
  <c r="AG21" i="21"/>
  <c r="AG717" i="21"/>
  <c r="AG703" i="21"/>
  <c r="AG714" i="21"/>
  <c r="AG732" i="21"/>
  <c r="AG688" i="21"/>
  <c r="AG743" i="21"/>
  <c r="AG721" i="21"/>
  <c r="AG697" i="21"/>
  <c r="AG675" i="21"/>
  <c r="AG754" i="21"/>
  <c r="AG740" i="21"/>
  <c r="AG730" i="21"/>
  <c r="AG719" i="21"/>
  <c r="AG707" i="21"/>
  <c r="AG696" i="21"/>
  <c r="AG684" i="21"/>
  <c r="AG674" i="21"/>
  <c r="AG665" i="21"/>
  <c r="AG656" i="21"/>
  <c r="AG644" i="21"/>
  <c r="AG634" i="21"/>
  <c r="AG624" i="21"/>
  <c r="AG612" i="21"/>
  <c r="AG603" i="21"/>
  <c r="AG594" i="21"/>
  <c r="AG584" i="21"/>
  <c r="AG572" i="21"/>
  <c r="AG562" i="21"/>
  <c r="AG552" i="21"/>
  <c r="AG541" i="21"/>
  <c r="AG532" i="21"/>
  <c r="AG522" i="21"/>
  <c r="AG512" i="21"/>
  <c r="AG500" i="21"/>
  <c r="AG490" i="21"/>
  <c r="AG480" i="21"/>
  <c r="AG471" i="21"/>
  <c r="AG460" i="21"/>
  <c r="AG450" i="21"/>
  <c r="AG440" i="21"/>
  <c r="AG428" i="21"/>
  <c r="AG418" i="21"/>
  <c r="AG409" i="21"/>
  <c r="AG400" i="21"/>
  <c r="AG388" i="21"/>
  <c r="AG378" i="21"/>
  <c r="AG368" i="21"/>
  <c r="AG357" i="21"/>
  <c r="AG348" i="21"/>
  <c r="AG339" i="21"/>
  <c r="AG330" i="21"/>
  <c r="AG321" i="21"/>
  <c r="AG312" i="21"/>
  <c r="AG303" i="21"/>
  <c r="AG293" i="21"/>
  <c r="AG284" i="21"/>
  <c r="AG275" i="21"/>
  <c r="AG266" i="21"/>
  <c r="AG257" i="21"/>
  <c r="AG248" i="21"/>
  <c r="AG239" i="21"/>
  <c r="AG229" i="21"/>
  <c r="AG220" i="21"/>
  <c r="AG211" i="21"/>
  <c r="AG202" i="21"/>
  <c r="AG193" i="21"/>
  <c r="AG184" i="21"/>
  <c r="AG175" i="21"/>
  <c r="AG165" i="21"/>
  <c r="AG156" i="21"/>
  <c r="AG147" i="21"/>
  <c r="AG138" i="21"/>
  <c r="AG129" i="21"/>
  <c r="AG120" i="21"/>
  <c r="AG111" i="21"/>
  <c r="AG101" i="21"/>
  <c r="AG92" i="21"/>
  <c r="AG83" i="21"/>
  <c r="AG74" i="21"/>
  <c r="AG65" i="21"/>
  <c r="AG56" i="21"/>
  <c r="AG47" i="21"/>
  <c r="AG37" i="21"/>
  <c r="AG28" i="21"/>
  <c r="AG753" i="21"/>
  <c r="AG726" i="21"/>
  <c r="AG702" i="21"/>
  <c r="AG670" i="21"/>
  <c r="AG630" i="21"/>
  <c r="AG590" i="21"/>
  <c r="AG558" i="21"/>
  <c r="AG518" i="21"/>
  <c r="AG486" i="21"/>
  <c r="AG446" i="21"/>
  <c r="AG414" i="21"/>
  <c r="AG374" i="21"/>
  <c r="AG326" i="21"/>
  <c r="AG262" i="21"/>
  <c r="AG198" i="21"/>
  <c r="AG134" i="21"/>
  <c r="AG70" i="21"/>
  <c r="AG20" i="21"/>
  <c r="AA574" i="21"/>
  <c r="AA636" i="21"/>
  <c r="AA13" i="21"/>
  <c r="Z13" i="21"/>
  <c r="Y13" i="21"/>
  <c r="X13" i="21"/>
  <c r="W13" i="21"/>
  <c r="V13" i="21"/>
  <c r="U13" i="21"/>
  <c r="T13" i="21"/>
  <c r="M759" i="21"/>
  <c r="L759" i="21"/>
  <c r="K759" i="21"/>
  <c r="J759" i="21"/>
  <c r="I759" i="21"/>
  <c r="H759" i="21"/>
  <c r="G759" i="21"/>
  <c r="F759" i="21"/>
  <c r="Z524" i="21"/>
  <c r="Z548" i="21"/>
  <c r="Z556" i="21"/>
  <c r="Z572" i="21"/>
  <c r="AA588" i="21"/>
  <c r="AA604" i="21"/>
  <c r="AA612" i="21"/>
  <c r="AA652" i="21"/>
  <c r="AA676" i="21"/>
  <c r="N14" i="21"/>
  <c r="X17" i="21" l="1"/>
  <c r="X21" i="21"/>
  <c r="X25" i="21"/>
  <c r="X29" i="21"/>
  <c r="X33" i="21"/>
  <c r="X37" i="21"/>
  <c r="X41" i="21"/>
  <c r="X45" i="21"/>
  <c r="X49" i="21"/>
  <c r="X53" i="21"/>
  <c r="X57" i="21"/>
  <c r="X61" i="21"/>
  <c r="X65" i="21"/>
  <c r="X69" i="21"/>
  <c r="X73" i="21"/>
  <c r="X77" i="21"/>
  <c r="X81" i="21"/>
  <c r="X85" i="21"/>
  <c r="X89" i="21"/>
  <c r="X93" i="21"/>
  <c r="X97" i="21"/>
  <c r="X101" i="21"/>
  <c r="X105" i="21"/>
  <c r="X109" i="21"/>
  <c r="X113" i="21"/>
  <c r="X117" i="21"/>
  <c r="X121" i="21"/>
  <c r="X125" i="21"/>
  <c r="X129" i="21"/>
  <c r="X133" i="21"/>
  <c r="X137" i="21"/>
  <c r="X141" i="21"/>
  <c r="X145" i="21"/>
  <c r="X149" i="21"/>
  <c r="X153" i="21"/>
  <c r="X157" i="21"/>
  <c r="X161" i="21"/>
  <c r="X165" i="21"/>
  <c r="X169" i="21"/>
  <c r="X173" i="21"/>
  <c r="X177" i="21"/>
  <c r="X181" i="21"/>
  <c r="X185" i="21"/>
  <c r="X189" i="21"/>
  <c r="X18" i="21"/>
  <c r="X22" i="21"/>
  <c r="X26" i="21"/>
  <c r="X30" i="21"/>
  <c r="X34" i="21"/>
  <c r="X38" i="21"/>
  <c r="X42" i="21"/>
  <c r="X46" i="21"/>
  <c r="X50" i="21"/>
  <c r="X54" i="21"/>
  <c r="X58" i="21"/>
  <c r="X62" i="21"/>
  <c r="X66" i="21"/>
  <c r="X70" i="21"/>
  <c r="X74" i="21"/>
  <c r="X78" i="21"/>
  <c r="X82" i="21"/>
  <c r="X86" i="21"/>
  <c r="X90" i="21"/>
  <c r="X94" i="21"/>
  <c r="X98" i="21"/>
  <c r="X102" i="21"/>
  <c r="X106" i="21"/>
  <c r="X110" i="21"/>
  <c r="X114" i="21"/>
  <c r="X118" i="21"/>
  <c r="X122" i="21"/>
  <c r="X126" i="21"/>
  <c r="X130" i="21"/>
  <c r="X134" i="21"/>
  <c r="X138" i="21"/>
  <c r="X142" i="21"/>
  <c r="X146" i="21"/>
  <c r="X150" i="21"/>
  <c r="X154" i="21"/>
  <c r="X158" i="21"/>
  <c r="X162" i="21"/>
  <c r="X166" i="21"/>
  <c r="X170" i="21"/>
  <c r="X174" i="21"/>
  <c r="X178" i="21"/>
  <c r="X182" i="21"/>
  <c r="X186" i="21"/>
  <c r="X190" i="21"/>
  <c r="X194" i="21"/>
  <c r="X198" i="21"/>
  <c r="X202" i="21"/>
  <c r="X206" i="21"/>
  <c r="X210" i="21"/>
  <c r="X214" i="21"/>
  <c r="X218" i="21"/>
  <c r="X222" i="21"/>
  <c r="X226" i="21"/>
  <c r="X230" i="21"/>
  <c r="X234" i="21"/>
  <c r="X238" i="21"/>
  <c r="X242" i="21"/>
  <c r="X246" i="21"/>
  <c r="X250" i="21"/>
  <c r="X254" i="21"/>
  <c r="X258" i="21"/>
  <c r="X262" i="21"/>
  <c r="X266" i="21"/>
  <c r="X270" i="21"/>
  <c r="X274" i="21"/>
  <c r="X278" i="21"/>
  <c r="X282" i="21"/>
  <c r="X15" i="21"/>
  <c r="X19" i="21"/>
  <c r="X23" i="21"/>
  <c r="X27" i="21"/>
  <c r="X31" i="21"/>
  <c r="X35" i="21"/>
  <c r="X39" i="21"/>
  <c r="X43" i="21"/>
  <c r="X47" i="21"/>
  <c r="X51" i="21"/>
  <c r="X55" i="21"/>
  <c r="X59" i="21"/>
  <c r="X63" i="21"/>
  <c r="X67" i="21"/>
  <c r="X71" i="21"/>
  <c r="X75" i="21"/>
  <c r="X79" i="21"/>
  <c r="X83" i="21"/>
  <c r="X87" i="21"/>
  <c r="X91" i="21"/>
  <c r="X95" i="21"/>
  <c r="X99" i="21"/>
  <c r="X103" i="21"/>
  <c r="X107" i="21"/>
  <c r="X111" i="21"/>
  <c r="X115" i="21"/>
  <c r="X119" i="21"/>
  <c r="X123" i="21"/>
  <c r="X127" i="21"/>
  <c r="X131" i="21"/>
  <c r="X135" i="21"/>
  <c r="X139" i="21"/>
  <c r="X143" i="21"/>
  <c r="X147" i="21"/>
  <c r="X151" i="21"/>
  <c r="X155" i="21"/>
  <c r="X159" i="21"/>
  <c r="X163" i="21"/>
  <c r="X167" i="21"/>
  <c r="X171" i="21"/>
  <c r="X175" i="21"/>
  <c r="X179" i="21"/>
  <c r="X183" i="21"/>
  <c r="X187" i="21"/>
  <c r="X191" i="21"/>
  <c r="X195" i="21"/>
  <c r="X199" i="21"/>
  <c r="X203" i="21"/>
  <c r="X207" i="21"/>
  <c r="X211" i="21"/>
  <c r="X215" i="21"/>
  <c r="X219" i="21"/>
  <c r="X223" i="21"/>
  <c r="X227" i="21"/>
  <c r="X231" i="21"/>
  <c r="X235" i="21"/>
  <c r="X239" i="21"/>
  <c r="X243" i="21"/>
  <c r="X247" i="21"/>
  <c r="X251" i="21"/>
  <c r="X255" i="21"/>
  <c r="X259" i="21"/>
  <c r="X263" i="21"/>
  <c r="X267" i="21"/>
  <c r="X271" i="21"/>
  <c r="X275" i="21"/>
  <c r="X279" i="21"/>
  <c r="X283" i="21"/>
  <c r="X287" i="21"/>
  <c r="X291" i="21"/>
  <c r="X295" i="21"/>
  <c r="X299" i="21"/>
  <c r="X303" i="21"/>
  <c r="X307" i="21"/>
  <c r="X311" i="21"/>
  <c r="X315" i="21"/>
  <c r="X319" i="21"/>
  <c r="X323" i="21"/>
  <c r="X327" i="21"/>
  <c r="X331" i="21"/>
  <c r="X335" i="21"/>
  <c r="X339" i="21"/>
  <c r="X343" i="21"/>
  <c r="X347" i="21"/>
  <c r="X351" i="21"/>
  <c r="X16" i="21"/>
  <c r="X48" i="21"/>
  <c r="X80" i="21"/>
  <c r="X112" i="21"/>
  <c r="X144" i="21"/>
  <c r="X176" i="21"/>
  <c r="X200" i="21"/>
  <c r="X216" i="21"/>
  <c r="X228" i="21"/>
  <c r="X236" i="21"/>
  <c r="X244" i="21"/>
  <c r="X252" i="21"/>
  <c r="X260" i="21"/>
  <c r="X268" i="21"/>
  <c r="X276" i="21"/>
  <c r="X284" i="21"/>
  <c r="X300" i="21"/>
  <c r="X316" i="21"/>
  <c r="X332" i="21"/>
  <c r="X348" i="21"/>
  <c r="X20" i="21"/>
  <c r="X52" i="21"/>
  <c r="X84" i="21"/>
  <c r="X116" i="21"/>
  <c r="X148" i="21"/>
  <c r="X180" i="21"/>
  <c r="X201" i="21"/>
  <c r="X217" i="21"/>
  <c r="X229" i="21"/>
  <c r="X237" i="21"/>
  <c r="X245" i="21"/>
  <c r="X253" i="21"/>
  <c r="X261" i="21"/>
  <c r="X269" i="21"/>
  <c r="X277" i="21"/>
  <c r="X285" i="21"/>
  <c r="X290" i="21"/>
  <c r="X301" i="21"/>
  <c r="X306" i="21"/>
  <c r="X317" i="21"/>
  <c r="X322" i="21"/>
  <c r="X333" i="21"/>
  <c r="X338" i="21"/>
  <c r="X349" i="21"/>
  <c r="X354" i="21"/>
  <c r="X358" i="21"/>
  <c r="X362" i="21"/>
  <c r="X366" i="21"/>
  <c r="X370" i="21"/>
  <c r="X374" i="21"/>
  <c r="X378" i="21"/>
  <c r="X382" i="21"/>
  <c r="X386" i="21"/>
  <c r="X390" i="21"/>
  <c r="X394" i="21"/>
  <c r="X398" i="21"/>
  <c r="X402" i="21"/>
  <c r="X406" i="21"/>
  <c r="X410" i="21"/>
  <c r="X414" i="21"/>
  <c r="X418" i="21"/>
  <c r="X422" i="21"/>
  <c r="X426" i="21"/>
  <c r="X430" i="21"/>
  <c r="X434" i="21"/>
  <c r="X438" i="21"/>
  <c r="X442" i="21"/>
  <c r="X446" i="21"/>
  <c r="X450" i="21"/>
  <c r="X454" i="21"/>
  <c r="X458" i="21"/>
  <c r="X462" i="21"/>
  <c r="X466" i="21"/>
  <c r="X24" i="21"/>
  <c r="X56" i="21"/>
  <c r="X88" i="21"/>
  <c r="X120" i="21"/>
  <c r="X152" i="21"/>
  <c r="X184" i="21"/>
  <c r="X204" i="21"/>
  <c r="X220" i="21"/>
  <c r="X296" i="21"/>
  <c r="X312" i="21"/>
  <c r="X328" i="21"/>
  <c r="X344" i="21"/>
  <c r="X28" i="21"/>
  <c r="X60" i="21"/>
  <c r="X92" i="21"/>
  <c r="X124" i="21"/>
  <c r="X156" i="21"/>
  <c r="X188" i="21"/>
  <c r="X205" i="21"/>
  <c r="X221" i="21"/>
  <c r="X286" i="21"/>
  <c r="X297" i="21"/>
  <c r="X302" i="21"/>
  <c r="X313" i="21"/>
  <c r="X318" i="21"/>
  <c r="X329" i="21"/>
  <c r="X334" i="21"/>
  <c r="X345" i="21"/>
  <c r="X350" i="21"/>
  <c r="X355" i="21"/>
  <c r="X359" i="21"/>
  <c r="X363" i="21"/>
  <c r="X367" i="21"/>
  <c r="X371" i="21"/>
  <c r="X375" i="21"/>
  <c r="X379" i="21"/>
  <c r="X383" i="21"/>
  <c r="X387" i="21"/>
  <c r="X391" i="21"/>
  <c r="X395" i="21"/>
  <c r="X399" i="21"/>
  <c r="X403" i="21"/>
  <c r="X407" i="21"/>
  <c r="X411" i="21"/>
  <c r="X415" i="21"/>
  <c r="X419" i="21"/>
  <c r="X423" i="21"/>
  <c r="X427" i="21"/>
  <c r="X431" i="21"/>
  <c r="X435" i="21"/>
  <c r="X439" i="21"/>
  <c r="X443" i="21"/>
  <c r="X447" i="21"/>
  <c r="X451" i="21"/>
  <c r="X455" i="21"/>
  <c r="X459" i="21"/>
  <c r="X463" i="21"/>
  <c r="X467" i="21"/>
  <c r="X471" i="21"/>
  <c r="X475" i="21"/>
  <c r="X479" i="21"/>
  <c r="X483" i="21"/>
  <c r="X487" i="21"/>
  <c r="X491" i="21"/>
  <c r="X495" i="21"/>
  <c r="X499" i="21"/>
  <c r="X503" i="21"/>
  <c r="X507" i="21"/>
  <c r="X511" i="21"/>
  <c r="X515" i="21"/>
  <c r="X519" i="21"/>
  <c r="X523" i="21"/>
  <c r="X527" i="21"/>
  <c r="X531" i="21"/>
  <c r="X535" i="21"/>
  <c r="X539" i="21"/>
  <c r="X543" i="21"/>
  <c r="X547" i="21"/>
  <c r="X551" i="21"/>
  <c r="X555" i="21"/>
  <c r="X559" i="21"/>
  <c r="X563" i="21"/>
  <c r="X567" i="21"/>
  <c r="X571" i="21"/>
  <c r="X575" i="21"/>
  <c r="X579" i="21"/>
  <c r="X32" i="21"/>
  <c r="X64" i="21"/>
  <c r="X96" i="21"/>
  <c r="X128" i="21"/>
  <c r="X160" i="21"/>
  <c r="X192" i="21"/>
  <c r="X208" i="21"/>
  <c r="X224" i="21"/>
  <c r="X232" i="21"/>
  <c r="X240" i="21"/>
  <c r="X248" i="21"/>
  <c r="X256" i="21"/>
  <c r="X264" i="21"/>
  <c r="X272" i="21"/>
  <c r="X280" i="21"/>
  <c r="X292" i="21"/>
  <c r="X308" i="21"/>
  <c r="X324" i="21"/>
  <c r="X340" i="21"/>
  <c r="X36" i="21"/>
  <c r="X68" i="21"/>
  <c r="X100" i="21"/>
  <c r="X132" i="21"/>
  <c r="X164" i="21"/>
  <c r="X193" i="21"/>
  <c r="X209" i="21"/>
  <c r="X225" i="21"/>
  <c r="X233" i="21"/>
  <c r="X241" i="21"/>
  <c r="X249" i="21"/>
  <c r="X257" i="21"/>
  <c r="X265" i="21"/>
  <c r="X273" i="21"/>
  <c r="X281" i="21"/>
  <c r="X293" i="21"/>
  <c r="X298" i="21"/>
  <c r="X309" i="21"/>
  <c r="X314" i="21"/>
  <c r="X325" i="21"/>
  <c r="X330" i="21"/>
  <c r="X341" i="21"/>
  <c r="X346" i="21"/>
  <c r="X356" i="21"/>
  <c r="X360" i="21"/>
  <c r="X364" i="21"/>
  <c r="X368" i="21"/>
  <c r="X372" i="21"/>
  <c r="X376" i="21"/>
  <c r="X380" i="21"/>
  <c r="X384" i="21"/>
  <c r="X388" i="21"/>
  <c r="X392" i="21"/>
  <c r="X396" i="21"/>
  <c r="X400" i="21"/>
  <c r="X404" i="21"/>
  <c r="X408" i="21"/>
  <c r="X412" i="21"/>
  <c r="X416" i="21"/>
  <c r="X420" i="21"/>
  <c r="X424" i="21"/>
  <c r="X428" i="21"/>
  <c r="X432" i="21"/>
  <c r="X436" i="21"/>
  <c r="X440" i="21"/>
  <c r="X444" i="21"/>
  <c r="X448" i="21"/>
  <c r="X452" i="21"/>
  <c r="X456" i="21"/>
  <c r="X460" i="21"/>
  <c r="X464" i="21"/>
  <c r="X468" i="21"/>
  <c r="X472" i="21"/>
  <c r="X476" i="21"/>
  <c r="X480" i="21"/>
  <c r="X484" i="21"/>
  <c r="X488" i="21"/>
  <c r="X492" i="21"/>
  <c r="X496" i="21"/>
  <c r="X500" i="21"/>
  <c r="X504" i="21"/>
  <c r="X508" i="21"/>
  <c r="X512" i="21"/>
  <c r="X516" i="21"/>
  <c r="X520" i="21"/>
  <c r="X524" i="21"/>
  <c r="X528" i="21"/>
  <c r="X532" i="21"/>
  <c r="X536" i="21"/>
  <c r="X540" i="21"/>
  <c r="X544" i="21"/>
  <c r="X548" i="21"/>
  <c r="X552" i="21"/>
  <c r="X556" i="21"/>
  <c r="X560" i="21"/>
  <c r="X564" i="21"/>
  <c r="X568" i="21"/>
  <c r="X572" i="21"/>
  <c r="X576" i="21"/>
  <c r="X580" i="21"/>
  <c r="X40" i="21"/>
  <c r="X168" i="21"/>
  <c r="X336" i="21"/>
  <c r="X477" i="21"/>
  <c r="X485" i="21"/>
  <c r="X493" i="21"/>
  <c r="X501" i="21"/>
  <c r="X509" i="21"/>
  <c r="X517" i="21"/>
  <c r="X525" i="21"/>
  <c r="X533" i="21"/>
  <c r="X541" i="21"/>
  <c r="X549" i="21"/>
  <c r="X557" i="21"/>
  <c r="X565" i="21"/>
  <c r="X573" i="21"/>
  <c r="X581" i="21"/>
  <c r="X585" i="21"/>
  <c r="X589" i="21"/>
  <c r="X593" i="21"/>
  <c r="X597" i="21"/>
  <c r="X601" i="21"/>
  <c r="X605" i="21"/>
  <c r="X609" i="21"/>
  <c r="X613" i="21"/>
  <c r="X617" i="21"/>
  <c r="X621" i="21"/>
  <c r="X625" i="21"/>
  <c r="X629" i="21"/>
  <c r="X633" i="21"/>
  <c r="X637" i="21"/>
  <c r="X641" i="21"/>
  <c r="X645" i="21"/>
  <c r="X649" i="21"/>
  <c r="X653" i="21"/>
  <c r="X657" i="21"/>
  <c r="X661" i="21"/>
  <c r="X665" i="21"/>
  <c r="X669" i="21"/>
  <c r="X673" i="21"/>
  <c r="X677" i="21"/>
  <c r="X681" i="21"/>
  <c r="X685" i="21"/>
  <c r="X689" i="21"/>
  <c r="X693" i="21"/>
  <c r="X697" i="21"/>
  <c r="X701" i="21"/>
  <c r="X705" i="21"/>
  <c r="X709" i="21"/>
  <c r="X713" i="21"/>
  <c r="X717" i="21"/>
  <c r="X721" i="21"/>
  <c r="X725" i="21"/>
  <c r="X729" i="21"/>
  <c r="X733" i="21"/>
  <c r="X737" i="21"/>
  <c r="X741" i="21"/>
  <c r="X745" i="21"/>
  <c r="X749" i="21"/>
  <c r="X753" i="21"/>
  <c r="X757" i="21"/>
  <c r="X44" i="21"/>
  <c r="X172" i="21"/>
  <c r="X294" i="21"/>
  <c r="X337" i="21"/>
  <c r="X357" i="21"/>
  <c r="X373" i="21"/>
  <c r="X389" i="21"/>
  <c r="X405" i="21"/>
  <c r="X421" i="21"/>
  <c r="X437" i="21"/>
  <c r="X453" i="21"/>
  <c r="X469" i="21"/>
  <c r="X72" i="21"/>
  <c r="X196" i="21"/>
  <c r="X320" i="21"/>
  <c r="X470" i="21"/>
  <c r="X478" i="21"/>
  <c r="X486" i="21"/>
  <c r="X494" i="21"/>
  <c r="X502" i="21"/>
  <c r="X510" i="21"/>
  <c r="X518" i="21"/>
  <c r="X526" i="21"/>
  <c r="X534" i="21"/>
  <c r="X542" i="21"/>
  <c r="X550" i="21"/>
  <c r="X558" i="21"/>
  <c r="X566" i="21"/>
  <c r="X574" i="21"/>
  <c r="X582" i="21"/>
  <c r="X586" i="21"/>
  <c r="X590" i="21"/>
  <c r="X594" i="21"/>
  <c r="X598" i="21"/>
  <c r="X602" i="21"/>
  <c r="X606" i="21"/>
  <c r="X610" i="21"/>
  <c r="X614" i="21"/>
  <c r="X618" i="21"/>
  <c r="X622" i="21"/>
  <c r="X626" i="21"/>
  <c r="X630" i="21"/>
  <c r="X634" i="21"/>
  <c r="X638" i="21"/>
  <c r="X642" i="21"/>
  <c r="X646" i="21"/>
  <c r="X650" i="21"/>
  <c r="X654" i="21"/>
  <c r="X658" i="21"/>
  <c r="X662" i="21"/>
  <c r="X666" i="21"/>
  <c r="X670" i="21"/>
  <c r="X674" i="21"/>
  <c r="X678" i="21"/>
  <c r="X682" i="21"/>
  <c r="X686" i="21"/>
  <c r="X690" i="21"/>
  <c r="X694" i="21"/>
  <c r="X698" i="21"/>
  <c r="X702" i="21"/>
  <c r="X706" i="21"/>
  <c r="X710" i="21"/>
  <c r="X714" i="21"/>
  <c r="X718" i="21"/>
  <c r="X722" i="21"/>
  <c r="X726" i="21"/>
  <c r="X730" i="21"/>
  <c r="X734" i="21"/>
  <c r="X738" i="21"/>
  <c r="X742" i="21"/>
  <c r="X746" i="21"/>
  <c r="X750" i="21"/>
  <c r="X754" i="21"/>
  <c r="X758" i="21"/>
  <c r="X76" i="21"/>
  <c r="X197" i="21"/>
  <c r="X321" i="21"/>
  <c r="X342" i="21"/>
  <c r="X361" i="21"/>
  <c r="X377" i="21"/>
  <c r="X393" i="21"/>
  <c r="X409" i="21"/>
  <c r="X425" i="21"/>
  <c r="X441" i="21"/>
  <c r="X457" i="21"/>
  <c r="X104" i="21"/>
  <c r="X212" i="21"/>
  <c r="X304" i="21"/>
  <c r="X473" i="21"/>
  <c r="X481" i="21"/>
  <c r="X489" i="21"/>
  <c r="X497" i="21"/>
  <c r="X505" i="21"/>
  <c r="X513" i="21"/>
  <c r="X521" i="21"/>
  <c r="X529" i="21"/>
  <c r="X537" i="21"/>
  <c r="X545" i="21"/>
  <c r="X553" i="21"/>
  <c r="X561" i="21"/>
  <c r="X569" i="21"/>
  <c r="X577" i="21"/>
  <c r="X583" i="21"/>
  <c r="X587" i="21"/>
  <c r="X591" i="21"/>
  <c r="X595" i="21"/>
  <c r="X599" i="21"/>
  <c r="X603" i="21"/>
  <c r="X607" i="21"/>
  <c r="X611" i="21"/>
  <c r="X615" i="21"/>
  <c r="X619" i="21"/>
  <c r="X623" i="21"/>
  <c r="X627" i="21"/>
  <c r="X631" i="21"/>
  <c r="X635" i="21"/>
  <c r="X639" i="21"/>
  <c r="X643" i="21"/>
  <c r="X647" i="21"/>
  <c r="X651" i="21"/>
  <c r="X655" i="21"/>
  <c r="X659" i="21"/>
  <c r="X663" i="21"/>
  <c r="X667" i="21"/>
  <c r="X671" i="21"/>
  <c r="X675" i="21"/>
  <c r="X679" i="21"/>
  <c r="X683" i="21"/>
  <c r="X687" i="21"/>
  <c r="X691" i="21"/>
  <c r="X695" i="21"/>
  <c r="X699" i="21"/>
  <c r="X703" i="21"/>
  <c r="X707" i="21"/>
  <c r="X711" i="21"/>
  <c r="X715" i="21"/>
  <c r="X719" i="21"/>
  <c r="X723" i="21"/>
  <c r="X727" i="21"/>
  <c r="X731" i="21"/>
  <c r="X735" i="21"/>
  <c r="X739" i="21"/>
  <c r="X743" i="21"/>
  <c r="X747" i="21"/>
  <c r="X751" i="21"/>
  <c r="X755" i="21"/>
  <c r="X108" i="21"/>
  <c r="X213" i="21"/>
  <c r="X305" i="21"/>
  <c r="X326" i="21"/>
  <c r="X365" i="21"/>
  <c r="X381" i="21"/>
  <c r="X397" i="21"/>
  <c r="X413" i="21"/>
  <c r="X429" i="21"/>
  <c r="X445" i="21"/>
  <c r="X461" i="21"/>
  <c r="X14" i="21"/>
  <c r="X136" i="21"/>
  <c r="X490" i="21"/>
  <c r="X522" i="21"/>
  <c r="X554" i="21"/>
  <c r="X584" i="21"/>
  <c r="X600" i="21"/>
  <c r="X616" i="21"/>
  <c r="X632" i="21"/>
  <c r="X648" i="21"/>
  <c r="X664" i="21"/>
  <c r="X680" i="21"/>
  <c r="X696" i="21"/>
  <c r="X712" i="21"/>
  <c r="X728" i="21"/>
  <c r="X744" i="21"/>
  <c r="X140" i="21"/>
  <c r="X310" i="21"/>
  <c r="X385" i="21"/>
  <c r="X449" i="21"/>
  <c r="X498" i="21"/>
  <c r="X530" i="21"/>
  <c r="X562" i="21"/>
  <c r="X588" i="21"/>
  <c r="X604" i="21"/>
  <c r="X620" i="21"/>
  <c r="X636" i="21"/>
  <c r="X652" i="21"/>
  <c r="X668" i="21"/>
  <c r="X684" i="21"/>
  <c r="X700" i="21"/>
  <c r="X716" i="21"/>
  <c r="X732" i="21"/>
  <c r="X748" i="21"/>
  <c r="X401" i="21"/>
  <c r="X465" i="21"/>
  <c r="X352" i="21"/>
  <c r="X474" i="21"/>
  <c r="X506" i="21"/>
  <c r="X538" i="21"/>
  <c r="X570" i="21"/>
  <c r="X592" i="21"/>
  <c r="X608" i="21"/>
  <c r="X624" i="21"/>
  <c r="X640" i="21"/>
  <c r="X656" i="21"/>
  <c r="X672" i="21"/>
  <c r="X688" i="21"/>
  <c r="X704" i="21"/>
  <c r="X720" i="21"/>
  <c r="X736" i="21"/>
  <c r="X752" i="21"/>
  <c r="X353" i="21"/>
  <c r="X417" i="21"/>
  <c r="X288" i="21"/>
  <c r="X514" i="21"/>
  <c r="X612" i="21"/>
  <c r="X676" i="21"/>
  <c r="X740" i="21"/>
  <c r="X289" i="21"/>
  <c r="X546" i="21"/>
  <c r="X628" i="21"/>
  <c r="X692" i="21"/>
  <c r="X756" i="21"/>
  <c r="X369" i="21"/>
  <c r="X578" i="21"/>
  <c r="X644" i="21"/>
  <c r="X708" i="21"/>
  <c r="X433" i="21"/>
  <c r="X482" i="21"/>
  <c r="X596" i="21"/>
  <c r="X660" i="21"/>
  <c r="X724" i="21"/>
  <c r="Y17" i="21"/>
  <c r="Y21" i="21"/>
  <c r="Y25" i="21"/>
  <c r="Y29" i="21"/>
  <c r="Y33" i="21"/>
  <c r="Y37" i="21"/>
  <c r="Y41" i="21"/>
  <c r="Y45" i="21"/>
  <c r="Y49" i="21"/>
  <c r="Y53" i="21"/>
  <c r="Y57" i="21"/>
  <c r="Y61" i="21"/>
  <c r="Y65" i="21"/>
  <c r="Y69" i="21"/>
  <c r="Y73" i="21"/>
  <c r="Y77" i="21"/>
  <c r="Y81" i="21"/>
  <c r="Y85" i="21"/>
  <c r="Y89" i="21"/>
  <c r="Y93" i="21"/>
  <c r="Y97" i="21"/>
  <c r="Y101" i="21"/>
  <c r="Y105" i="21"/>
  <c r="Y109" i="21"/>
  <c r="Y113" i="21"/>
  <c r="Y117" i="21"/>
  <c r="Y121" i="21"/>
  <c r="Y125" i="21"/>
  <c r="Y129" i="21"/>
  <c r="Y133" i="21"/>
  <c r="Y137" i="21"/>
  <c r="Y141" i="21"/>
  <c r="Y145" i="21"/>
  <c r="Y149" i="21"/>
  <c r="Y153" i="21"/>
  <c r="Y157" i="21"/>
  <c r="Y161" i="21"/>
  <c r="Y165" i="21"/>
  <c r="Y169" i="21"/>
  <c r="Y173" i="21"/>
  <c r="Y177" i="21"/>
  <c r="Y181" i="21"/>
  <c r="Y185" i="21"/>
  <c r="Y189" i="21"/>
  <c r="Y193" i="21"/>
  <c r="Y197" i="21"/>
  <c r="Y201" i="21"/>
  <c r="Y205" i="21"/>
  <c r="Y209" i="21"/>
  <c r="Y213" i="21"/>
  <c r="Y217" i="21"/>
  <c r="Y221" i="21"/>
  <c r="Y18" i="21"/>
  <c r="Y22" i="21"/>
  <c r="Y26" i="21"/>
  <c r="Y30" i="21"/>
  <c r="Y34" i="21"/>
  <c r="Y38" i="21"/>
  <c r="Y42" i="21"/>
  <c r="Y46" i="21"/>
  <c r="Y50" i="21"/>
  <c r="Y54" i="21"/>
  <c r="Y58" i="21"/>
  <c r="Y62" i="21"/>
  <c r="Y66" i="21"/>
  <c r="Y70" i="21"/>
  <c r="Y74" i="21"/>
  <c r="Y78" i="21"/>
  <c r="Y82" i="21"/>
  <c r="Y86" i="21"/>
  <c r="Y90" i="21"/>
  <c r="Y94" i="21"/>
  <c r="Y98" i="21"/>
  <c r="Y102" i="21"/>
  <c r="Y106" i="21"/>
  <c r="Y110" i="21"/>
  <c r="Y114" i="21"/>
  <c r="Y118" i="21"/>
  <c r="Y122" i="21"/>
  <c r="Y126" i="21"/>
  <c r="Y130" i="21"/>
  <c r="Y134" i="21"/>
  <c r="Y138" i="21"/>
  <c r="Y142" i="21"/>
  <c r="Y146" i="21"/>
  <c r="Y150" i="21"/>
  <c r="Y154" i="21"/>
  <c r="Y158" i="21"/>
  <c r="Y162" i="21"/>
  <c r="Y166" i="21"/>
  <c r="Y170" i="21"/>
  <c r="Y174" i="21"/>
  <c r="Y178" i="21"/>
  <c r="Y182" i="21"/>
  <c r="Y186" i="21"/>
  <c r="Y190" i="21"/>
  <c r="Y194" i="21"/>
  <c r="Y198" i="21"/>
  <c r="Y202" i="21"/>
  <c r="Y206" i="21"/>
  <c r="Y210" i="21"/>
  <c r="Y214" i="21"/>
  <c r="Y218" i="21"/>
  <c r="Y222" i="21"/>
  <c r="Y226" i="21"/>
  <c r="Y230" i="21"/>
  <c r="Y234" i="21"/>
  <c r="Y238" i="21"/>
  <c r="Y242" i="21"/>
  <c r="Y246" i="21"/>
  <c r="Y250" i="21"/>
  <c r="Y254" i="21"/>
  <c r="Y258" i="21"/>
  <c r="Y262" i="21"/>
  <c r="Y266" i="21"/>
  <c r="Y270" i="21"/>
  <c r="Y274" i="21"/>
  <c r="Y278" i="21"/>
  <c r="Y282" i="21"/>
  <c r="Y15" i="21"/>
  <c r="Y19" i="21"/>
  <c r="Y23" i="21"/>
  <c r="Y27" i="21"/>
  <c r="Y31" i="21"/>
  <c r="Y35" i="21"/>
  <c r="Y39" i="21"/>
  <c r="Y43" i="21"/>
  <c r="Y47" i="21"/>
  <c r="Y51" i="21"/>
  <c r="Y55" i="21"/>
  <c r="Y59" i="21"/>
  <c r="Y63" i="21"/>
  <c r="Y67" i="21"/>
  <c r="Y71" i="21"/>
  <c r="Y75" i="21"/>
  <c r="Y79" i="21"/>
  <c r="Y83" i="21"/>
  <c r="Y87" i="21"/>
  <c r="Y91" i="21"/>
  <c r="Y95" i="21"/>
  <c r="Y99" i="21"/>
  <c r="Y103" i="21"/>
  <c r="Y107" i="21"/>
  <c r="Y111" i="21"/>
  <c r="Y115" i="21"/>
  <c r="Y119" i="21"/>
  <c r="Y123" i="21"/>
  <c r="Y127" i="21"/>
  <c r="Y131" i="21"/>
  <c r="Y135" i="21"/>
  <c r="Y139" i="21"/>
  <c r="Y143" i="21"/>
  <c r="Y147" i="21"/>
  <c r="Y151" i="21"/>
  <c r="Y155" i="21"/>
  <c r="Y159" i="21"/>
  <c r="Y163" i="21"/>
  <c r="Y167" i="21"/>
  <c r="Y171" i="21"/>
  <c r="Y175" i="21"/>
  <c r="Y179" i="21"/>
  <c r="Y183" i="21"/>
  <c r="Y187" i="21"/>
  <c r="Y191" i="21"/>
  <c r="Y195" i="21"/>
  <c r="Y199" i="21"/>
  <c r="Y203" i="21"/>
  <c r="Y207" i="21"/>
  <c r="Y211" i="21"/>
  <c r="Y215" i="21"/>
  <c r="Y219" i="21"/>
  <c r="Y223" i="21"/>
  <c r="Y16" i="21"/>
  <c r="Y20" i="21"/>
  <c r="Y24" i="21"/>
  <c r="Y28" i="21"/>
  <c r="Y32" i="21"/>
  <c r="Y36" i="21"/>
  <c r="Y40" i="21"/>
  <c r="Y44" i="21"/>
  <c r="Y48" i="21"/>
  <c r="Y52" i="21"/>
  <c r="Y56" i="21"/>
  <c r="Y60" i="21"/>
  <c r="Y64" i="21"/>
  <c r="Y68" i="21"/>
  <c r="Y72" i="21"/>
  <c r="Y76" i="21"/>
  <c r="Y80" i="21"/>
  <c r="Y84" i="21"/>
  <c r="Y88" i="21"/>
  <c r="Y92" i="21"/>
  <c r="Y96" i="21"/>
  <c r="Y100" i="21"/>
  <c r="Y104" i="21"/>
  <c r="Y108" i="21"/>
  <c r="Y112" i="21"/>
  <c r="Y116" i="21"/>
  <c r="Y120" i="21"/>
  <c r="Y124" i="21"/>
  <c r="Y128" i="21"/>
  <c r="Y132" i="21"/>
  <c r="Y136" i="21"/>
  <c r="Y140" i="21"/>
  <c r="Y144" i="21"/>
  <c r="Y148" i="21"/>
  <c r="Y152" i="21"/>
  <c r="Y156" i="21"/>
  <c r="Y160" i="21"/>
  <c r="Y164" i="21"/>
  <c r="Y168" i="21"/>
  <c r="Y172" i="21"/>
  <c r="Y176" i="21"/>
  <c r="Y180" i="21"/>
  <c r="Y184" i="21"/>
  <c r="Y188" i="21"/>
  <c r="Y192" i="21"/>
  <c r="Y196" i="21"/>
  <c r="Y200" i="21"/>
  <c r="Y204" i="21"/>
  <c r="Y208" i="21"/>
  <c r="Y212" i="21"/>
  <c r="Y216" i="21"/>
  <c r="Y220" i="21"/>
  <c r="Y224" i="21"/>
  <c r="Y228" i="21"/>
  <c r="Y232" i="21"/>
  <c r="Y236" i="21"/>
  <c r="Y240" i="21"/>
  <c r="Y244" i="21"/>
  <c r="Y248" i="21"/>
  <c r="Y252" i="21"/>
  <c r="Y256" i="21"/>
  <c r="Y260" i="21"/>
  <c r="Y264" i="21"/>
  <c r="Y268" i="21"/>
  <c r="Y272" i="21"/>
  <c r="Y276" i="21"/>
  <c r="Y280" i="21"/>
  <c r="Y284" i="21"/>
  <c r="Y288" i="21"/>
  <c r="Y292" i="21"/>
  <c r="Y296" i="21"/>
  <c r="Y300" i="21"/>
  <c r="Y304" i="21"/>
  <c r="Y308" i="21"/>
  <c r="Y312" i="21"/>
  <c r="Y316" i="21"/>
  <c r="Y320" i="21"/>
  <c r="Y324" i="21"/>
  <c r="Y328" i="21"/>
  <c r="Y332" i="21"/>
  <c r="Y336" i="21"/>
  <c r="Y340" i="21"/>
  <c r="Y344" i="21"/>
  <c r="Y348" i="21"/>
  <c r="Y352" i="21"/>
  <c r="Y289" i="21"/>
  <c r="Y294" i="21"/>
  <c r="Y305" i="21"/>
  <c r="Y310" i="21"/>
  <c r="Y321" i="21"/>
  <c r="Y326" i="21"/>
  <c r="Y337" i="21"/>
  <c r="Y342" i="21"/>
  <c r="Y353" i="21"/>
  <c r="Y357" i="21"/>
  <c r="Y361" i="21"/>
  <c r="Y365" i="21"/>
  <c r="Y369" i="21"/>
  <c r="Y373" i="21"/>
  <c r="Y377" i="21"/>
  <c r="Y381" i="21"/>
  <c r="Y385" i="21"/>
  <c r="Y389" i="21"/>
  <c r="Y393" i="21"/>
  <c r="Y397" i="21"/>
  <c r="Y401" i="21"/>
  <c r="Y405" i="21"/>
  <c r="Y409" i="21"/>
  <c r="Y413" i="21"/>
  <c r="Y417" i="21"/>
  <c r="Y421" i="21"/>
  <c r="Y425" i="21"/>
  <c r="Y429" i="21"/>
  <c r="Y433" i="21"/>
  <c r="Y437" i="21"/>
  <c r="Y441" i="21"/>
  <c r="Y445" i="21"/>
  <c r="Y449" i="21"/>
  <c r="Y453" i="21"/>
  <c r="Y457" i="21"/>
  <c r="Y461" i="21"/>
  <c r="Y465" i="21"/>
  <c r="Y469" i="21"/>
  <c r="Y295" i="21"/>
  <c r="Y311" i="21"/>
  <c r="Y327" i="21"/>
  <c r="Y343" i="21"/>
  <c r="Y229" i="21"/>
  <c r="Y237" i="21"/>
  <c r="Y245" i="21"/>
  <c r="Y253" i="21"/>
  <c r="Y261" i="21"/>
  <c r="Y269" i="21"/>
  <c r="Y277" i="21"/>
  <c r="Y285" i="21"/>
  <c r="Y290" i="21"/>
  <c r="Y301" i="21"/>
  <c r="Y306" i="21"/>
  <c r="Y317" i="21"/>
  <c r="Y322" i="21"/>
  <c r="Y333" i="21"/>
  <c r="Y338" i="21"/>
  <c r="Y349" i="21"/>
  <c r="Y354" i="21"/>
  <c r="Y358" i="21"/>
  <c r="Y362" i="21"/>
  <c r="Y366" i="21"/>
  <c r="Y370" i="21"/>
  <c r="Y374" i="21"/>
  <c r="Y378" i="21"/>
  <c r="Y382" i="21"/>
  <c r="Y386" i="21"/>
  <c r="Y390" i="21"/>
  <c r="Y394" i="21"/>
  <c r="Y398" i="21"/>
  <c r="Y402" i="21"/>
  <c r="Y406" i="21"/>
  <c r="Y410" i="21"/>
  <c r="Y414" i="21"/>
  <c r="Y418" i="21"/>
  <c r="Y422" i="21"/>
  <c r="Y426" i="21"/>
  <c r="Y430" i="21"/>
  <c r="Y434" i="21"/>
  <c r="Y438" i="21"/>
  <c r="Y442" i="21"/>
  <c r="Y446" i="21"/>
  <c r="Y450" i="21"/>
  <c r="Y454" i="21"/>
  <c r="Y458" i="21"/>
  <c r="Y462" i="21"/>
  <c r="Y466" i="21"/>
  <c r="Y470" i="21"/>
  <c r="Y474" i="21"/>
  <c r="Y478" i="21"/>
  <c r="Y482" i="21"/>
  <c r="Y486" i="21"/>
  <c r="Y490" i="21"/>
  <c r="Y494" i="21"/>
  <c r="Y498" i="21"/>
  <c r="Y502" i="21"/>
  <c r="Y506" i="21"/>
  <c r="Y510" i="21"/>
  <c r="Y514" i="21"/>
  <c r="Y518" i="21"/>
  <c r="Y522" i="21"/>
  <c r="Y526" i="21"/>
  <c r="Y530" i="21"/>
  <c r="Y534" i="21"/>
  <c r="Y538" i="21"/>
  <c r="Y542" i="21"/>
  <c r="Y546" i="21"/>
  <c r="Y550" i="21"/>
  <c r="Y554" i="21"/>
  <c r="Y558" i="21"/>
  <c r="Y562" i="21"/>
  <c r="Y566" i="21"/>
  <c r="Y570" i="21"/>
  <c r="Y574" i="21"/>
  <c r="Y578" i="21"/>
  <c r="Y231" i="21"/>
  <c r="Y239" i="21"/>
  <c r="Y247" i="21"/>
  <c r="Y255" i="21"/>
  <c r="Y263" i="21"/>
  <c r="Y271" i="21"/>
  <c r="Y279" i="21"/>
  <c r="Y291" i="21"/>
  <c r="Y307" i="21"/>
  <c r="Y323" i="21"/>
  <c r="Y339" i="21"/>
  <c r="Y286" i="21"/>
  <c r="Y297" i="21"/>
  <c r="Y302" i="21"/>
  <c r="Y313" i="21"/>
  <c r="Y318" i="21"/>
  <c r="Y329" i="21"/>
  <c r="Y334" i="21"/>
  <c r="Y345" i="21"/>
  <c r="Y350" i="21"/>
  <c r="Y355" i="21"/>
  <c r="Y359" i="21"/>
  <c r="Y363" i="21"/>
  <c r="Y367" i="21"/>
  <c r="Y371" i="21"/>
  <c r="Y375" i="21"/>
  <c r="Y379" i="21"/>
  <c r="Y383" i="21"/>
  <c r="Y387" i="21"/>
  <c r="Y391" i="21"/>
  <c r="Y395" i="21"/>
  <c r="Y399" i="21"/>
  <c r="Y403" i="21"/>
  <c r="Y407" i="21"/>
  <c r="Y411" i="21"/>
  <c r="Y415" i="21"/>
  <c r="Y419" i="21"/>
  <c r="Y423" i="21"/>
  <c r="Y427" i="21"/>
  <c r="Y431" i="21"/>
  <c r="Y435" i="21"/>
  <c r="Y439" i="21"/>
  <c r="Y443" i="21"/>
  <c r="Y447" i="21"/>
  <c r="Y451" i="21"/>
  <c r="Y455" i="21"/>
  <c r="Y459" i="21"/>
  <c r="Y463" i="21"/>
  <c r="Y467" i="21"/>
  <c r="Y471" i="21"/>
  <c r="Y475" i="21"/>
  <c r="Y479" i="21"/>
  <c r="Y483" i="21"/>
  <c r="Y487" i="21"/>
  <c r="Y491" i="21"/>
  <c r="Y495" i="21"/>
  <c r="Y499" i="21"/>
  <c r="Y503" i="21"/>
  <c r="Y507" i="21"/>
  <c r="Y511" i="21"/>
  <c r="Y515" i="21"/>
  <c r="Y519" i="21"/>
  <c r="Y523" i="21"/>
  <c r="Y527" i="21"/>
  <c r="Y531" i="21"/>
  <c r="Y535" i="21"/>
  <c r="Y539" i="21"/>
  <c r="Y543" i="21"/>
  <c r="Y547" i="21"/>
  <c r="Y551" i="21"/>
  <c r="Y555" i="21"/>
  <c r="Y559" i="21"/>
  <c r="Y563" i="21"/>
  <c r="Y567" i="21"/>
  <c r="Y571" i="21"/>
  <c r="Y575" i="21"/>
  <c r="Y579" i="21"/>
  <c r="Y287" i="21"/>
  <c r="Y303" i="21"/>
  <c r="Y319" i="21"/>
  <c r="Y335" i="21"/>
  <c r="Y351" i="21"/>
  <c r="Y233" i="21"/>
  <c r="Y265" i="21"/>
  <c r="Y293" i="21"/>
  <c r="Y314" i="21"/>
  <c r="Y356" i="21"/>
  <c r="Y372" i="21"/>
  <c r="Y388" i="21"/>
  <c r="Y404" i="21"/>
  <c r="Y420" i="21"/>
  <c r="Y436" i="21"/>
  <c r="Y452" i="21"/>
  <c r="Y468" i="21"/>
  <c r="Y235" i="21"/>
  <c r="Y267" i="21"/>
  <c r="Y315" i="21"/>
  <c r="Y477" i="21"/>
  <c r="Y485" i="21"/>
  <c r="Y493" i="21"/>
  <c r="Y501" i="21"/>
  <c r="Y509" i="21"/>
  <c r="Y517" i="21"/>
  <c r="Y525" i="21"/>
  <c r="Y533" i="21"/>
  <c r="Y541" i="21"/>
  <c r="Y549" i="21"/>
  <c r="Y557" i="21"/>
  <c r="Y565" i="21"/>
  <c r="Y573" i="21"/>
  <c r="Y581" i="21"/>
  <c r="Y585" i="21"/>
  <c r="Y589" i="21"/>
  <c r="Y593" i="21"/>
  <c r="Y597" i="21"/>
  <c r="Y601" i="21"/>
  <c r="Y605" i="21"/>
  <c r="Y609" i="21"/>
  <c r="Y613" i="21"/>
  <c r="Y617" i="21"/>
  <c r="Y621" i="21"/>
  <c r="Y625" i="21"/>
  <c r="Y629" i="21"/>
  <c r="Y633" i="21"/>
  <c r="Y637" i="21"/>
  <c r="Y641" i="21"/>
  <c r="Y645" i="21"/>
  <c r="Y649" i="21"/>
  <c r="Y653" i="21"/>
  <c r="Y657" i="21"/>
  <c r="Y661" i="21"/>
  <c r="Y665" i="21"/>
  <c r="Y669" i="21"/>
  <c r="Y673" i="21"/>
  <c r="Y677" i="21"/>
  <c r="Y681" i="21"/>
  <c r="Y685" i="21"/>
  <c r="Y689" i="21"/>
  <c r="Y693" i="21"/>
  <c r="Y697" i="21"/>
  <c r="Y701" i="21"/>
  <c r="Y705" i="21"/>
  <c r="Y709" i="21"/>
  <c r="Y713" i="21"/>
  <c r="Y717" i="21"/>
  <c r="Y721" i="21"/>
  <c r="Y725" i="21"/>
  <c r="Y729" i="21"/>
  <c r="Y733" i="21"/>
  <c r="Y737" i="21"/>
  <c r="Y741" i="21"/>
  <c r="Y745" i="21"/>
  <c r="Y749" i="21"/>
  <c r="Y753" i="21"/>
  <c r="Y757" i="21"/>
  <c r="Y241" i="21"/>
  <c r="Y273" i="21"/>
  <c r="Y298" i="21"/>
  <c r="Y341" i="21"/>
  <c r="Y360" i="21"/>
  <c r="Y376" i="21"/>
  <c r="Y392" i="21"/>
  <c r="Y408" i="21"/>
  <c r="Y424" i="21"/>
  <c r="Y440" i="21"/>
  <c r="Y456" i="21"/>
  <c r="Y243" i="21"/>
  <c r="Y275" i="21"/>
  <c r="Y299" i="21"/>
  <c r="Y472" i="21"/>
  <c r="Y480" i="21"/>
  <c r="Y488" i="21"/>
  <c r="Y496" i="21"/>
  <c r="Y504" i="21"/>
  <c r="Y512" i="21"/>
  <c r="Y520" i="21"/>
  <c r="Y528" i="21"/>
  <c r="Y536" i="21"/>
  <c r="Y544" i="21"/>
  <c r="Y552" i="21"/>
  <c r="Y560" i="21"/>
  <c r="Y568" i="21"/>
  <c r="Y576" i="21"/>
  <c r="Y582" i="21"/>
  <c r="Y586" i="21"/>
  <c r="Y590" i="21"/>
  <c r="Y594" i="21"/>
  <c r="Y598" i="21"/>
  <c r="Y602" i="21"/>
  <c r="Y606" i="21"/>
  <c r="Y610" i="21"/>
  <c r="Y614" i="21"/>
  <c r="Y618" i="21"/>
  <c r="Y622" i="21"/>
  <c r="Y626" i="21"/>
  <c r="Y630" i="21"/>
  <c r="Y634" i="21"/>
  <c r="Y638" i="21"/>
  <c r="Y642" i="21"/>
  <c r="Y646" i="21"/>
  <c r="Y650" i="21"/>
  <c r="Y654" i="21"/>
  <c r="Y658" i="21"/>
  <c r="Y662" i="21"/>
  <c r="Y666" i="21"/>
  <c r="Y670" i="21"/>
  <c r="Y674" i="21"/>
  <c r="Y678" i="21"/>
  <c r="Y682" i="21"/>
  <c r="Y686" i="21"/>
  <c r="Y690" i="21"/>
  <c r="Y694" i="21"/>
  <c r="Y698" i="21"/>
  <c r="Y702" i="21"/>
  <c r="Y706" i="21"/>
  <c r="Y710" i="21"/>
  <c r="Y714" i="21"/>
  <c r="Y718" i="21"/>
  <c r="Y722" i="21"/>
  <c r="Y726" i="21"/>
  <c r="Y730" i="21"/>
  <c r="Y734" i="21"/>
  <c r="Y738" i="21"/>
  <c r="Y742" i="21"/>
  <c r="Y746" i="21"/>
  <c r="Y750" i="21"/>
  <c r="Y754" i="21"/>
  <c r="Y758" i="21"/>
  <c r="Y249" i="21"/>
  <c r="Y281" i="21"/>
  <c r="Y325" i="21"/>
  <c r="Y346" i="21"/>
  <c r="Y364" i="21"/>
  <c r="Y380" i="21"/>
  <c r="Y396" i="21"/>
  <c r="Y412" i="21"/>
  <c r="Y428" i="21"/>
  <c r="Y444" i="21"/>
  <c r="Y460" i="21"/>
  <c r="Y14" i="21"/>
  <c r="Y251" i="21"/>
  <c r="Y283" i="21"/>
  <c r="Y347" i="21"/>
  <c r="Y473" i="21"/>
  <c r="Y481" i="21"/>
  <c r="Y489" i="21"/>
  <c r="Y497" i="21"/>
  <c r="Y505" i="21"/>
  <c r="Y513" i="21"/>
  <c r="Y521" i="21"/>
  <c r="Y529" i="21"/>
  <c r="Y537" i="21"/>
  <c r="Y545" i="21"/>
  <c r="Y553" i="21"/>
  <c r="Y561" i="21"/>
  <c r="Y569" i="21"/>
  <c r="Y577" i="21"/>
  <c r="Y583" i="21"/>
  <c r="Y587" i="21"/>
  <c r="Y591" i="21"/>
  <c r="Y595" i="21"/>
  <c r="Y599" i="21"/>
  <c r="Y603" i="21"/>
  <c r="Y607" i="21"/>
  <c r="Y611" i="21"/>
  <c r="Y615" i="21"/>
  <c r="Y619" i="21"/>
  <c r="Y623" i="21"/>
  <c r="Y627" i="21"/>
  <c r="Y631" i="21"/>
  <c r="Y635" i="21"/>
  <c r="Y639" i="21"/>
  <c r="Y643" i="21"/>
  <c r="Y647" i="21"/>
  <c r="Y651" i="21"/>
  <c r="Y655" i="21"/>
  <c r="Y659" i="21"/>
  <c r="Y663" i="21"/>
  <c r="Y667" i="21"/>
  <c r="Y671" i="21"/>
  <c r="Y675" i="21"/>
  <c r="Y679" i="21"/>
  <c r="Y683" i="21"/>
  <c r="Y687" i="21"/>
  <c r="Y691" i="21"/>
  <c r="Y695" i="21"/>
  <c r="Y699" i="21"/>
  <c r="Y703" i="21"/>
  <c r="Y707" i="21"/>
  <c r="Y711" i="21"/>
  <c r="Y715" i="21"/>
  <c r="Y719" i="21"/>
  <c r="Y723" i="21"/>
  <c r="Y727" i="21"/>
  <c r="Y731" i="21"/>
  <c r="Y735" i="21"/>
  <c r="Y739" i="21"/>
  <c r="Y743" i="21"/>
  <c r="Y747" i="21"/>
  <c r="Y751" i="21"/>
  <c r="Y755" i="21"/>
  <c r="Y309" i="21"/>
  <c r="Y384" i="21"/>
  <c r="Y448" i="21"/>
  <c r="Y492" i="21"/>
  <c r="Y524" i="21"/>
  <c r="Y556" i="21"/>
  <c r="Y584" i="21"/>
  <c r="Y600" i="21"/>
  <c r="Y616" i="21"/>
  <c r="Y632" i="21"/>
  <c r="Y648" i="21"/>
  <c r="Y664" i="21"/>
  <c r="Y680" i="21"/>
  <c r="Y696" i="21"/>
  <c r="Y712" i="21"/>
  <c r="Y728" i="21"/>
  <c r="Y744" i="21"/>
  <c r="Y225" i="21"/>
  <c r="Y330" i="21"/>
  <c r="Y400" i="21"/>
  <c r="Y464" i="21"/>
  <c r="Y227" i="21"/>
  <c r="Y331" i="21"/>
  <c r="Y500" i="21"/>
  <c r="Y532" i="21"/>
  <c r="Y564" i="21"/>
  <c r="Y588" i="21"/>
  <c r="Y604" i="21"/>
  <c r="Y620" i="21"/>
  <c r="Y636" i="21"/>
  <c r="Y652" i="21"/>
  <c r="Y668" i="21"/>
  <c r="Y684" i="21"/>
  <c r="Y700" i="21"/>
  <c r="Y716" i="21"/>
  <c r="Y732" i="21"/>
  <c r="Y748" i="21"/>
  <c r="Y257" i="21"/>
  <c r="Y416" i="21"/>
  <c r="Y259" i="21"/>
  <c r="Y476" i="21"/>
  <c r="Y508" i="21"/>
  <c r="Y540" i="21"/>
  <c r="Y572" i="21"/>
  <c r="Y592" i="21"/>
  <c r="Y608" i="21"/>
  <c r="Y624" i="21"/>
  <c r="Y640" i="21"/>
  <c r="Y656" i="21"/>
  <c r="Y672" i="21"/>
  <c r="Y688" i="21"/>
  <c r="Y704" i="21"/>
  <c r="Y720" i="21"/>
  <c r="Y736" i="21"/>
  <c r="Y752" i="21"/>
  <c r="Y724" i="21"/>
  <c r="Y516" i="21"/>
  <c r="Y612" i="21"/>
  <c r="Y676" i="21"/>
  <c r="Y740" i="21"/>
  <c r="Y484" i="21"/>
  <c r="Y368" i="21"/>
  <c r="Y660" i="21"/>
  <c r="Y548" i="21"/>
  <c r="Y628" i="21"/>
  <c r="Y692" i="21"/>
  <c r="Y756" i="21"/>
  <c r="Y432" i="21"/>
  <c r="Y580" i="21"/>
  <c r="Y644" i="21"/>
  <c r="Y708" i="21"/>
  <c r="Y596" i="21"/>
  <c r="R14" i="21"/>
  <c r="R9" i="21" s="1"/>
  <c r="W15" i="21"/>
  <c r="W23" i="21"/>
  <c r="W31" i="21"/>
  <c r="W39" i="21"/>
  <c r="W47" i="21"/>
  <c r="W55" i="21"/>
  <c r="W63" i="21"/>
  <c r="W71" i="21"/>
  <c r="W79" i="21"/>
  <c r="W87" i="21"/>
  <c r="W95" i="21"/>
  <c r="W103" i="21"/>
  <c r="W111" i="21"/>
  <c r="W119" i="21"/>
  <c r="W127" i="21"/>
  <c r="W135" i="21"/>
  <c r="W143" i="21"/>
  <c r="W151" i="21"/>
  <c r="W159" i="21"/>
  <c r="W167" i="21"/>
  <c r="W175" i="21"/>
  <c r="W183" i="21"/>
  <c r="W191" i="21"/>
  <c r="W199" i="21"/>
  <c r="W207" i="21"/>
  <c r="W215" i="21"/>
  <c r="W223" i="21"/>
  <c r="W231" i="21"/>
  <c r="W239" i="21"/>
  <c r="W247" i="21"/>
  <c r="W255" i="21"/>
  <c r="W263" i="21"/>
  <c r="W271" i="21"/>
  <c r="W279" i="21"/>
  <c r="W287" i="21"/>
  <c r="W295" i="21"/>
  <c r="W303" i="21"/>
  <c r="W311" i="21"/>
  <c r="W319" i="21"/>
  <c r="W327" i="21"/>
  <c r="W335" i="21"/>
  <c r="W343" i="21"/>
  <c r="W351" i="21"/>
  <c r="W359" i="21"/>
  <c r="W367" i="21"/>
  <c r="W375" i="21"/>
  <c r="W383" i="21"/>
  <c r="W391" i="21"/>
  <c r="W399" i="21"/>
  <c r="W407" i="21"/>
  <c r="W415" i="21"/>
  <c r="W423" i="21"/>
  <c r="W431" i="21"/>
  <c r="W439" i="21"/>
  <c r="W447" i="21"/>
  <c r="W455" i="21"/>
  <c r="W463" i="21"/>
  <c r="W471" i="21"/>
  <c r="W479" i="21"/>
  <c r="W487" i="21"/>
  <c r="W495" i="21"/>
  <c r="W503" i="21"/>
  <c r="W511" i="21"/>
  <c r="W519" i="21"/>
  <c r="W527" i="21"/>
  <c r="W535" i="21"/>
  <c r="W543" i="21"/>
  <c r="W551" i="21"/>
  <c r="W559" i="21"/>
  <c r="W567" i="21"/>
  <c r="W575" i="21"/>
  <c r="W583" i="21"/>
  <c r="W591" i="21"/>
  <c r="W599" i="21"/>
  <c r="W607" i="21"/>
  <c r="W615" i="21"/>
  <c r="W623" i="21"/>
  <c r="W631" i="21"/>
  <c r="W639" i="21"/>
  <c r="W647" i="21"/>
  <c r="W655" i="21"/>
  <c r="W663" i="21"/>
  <c r="W671" i="21"/>
  <c r="W679" i="21"/>
  <c r="W687" i="21"/>
  <c r="W18" i="21"/>
  <c r="W26" i="21"/>
  <c r="W34" i="21"/>
  <c r="W42" i="21"/>
  <c r="W50" i="21"/>
  <c r="W58" i="21"/>
  <c r="W66" i="21"/>
  <c r="W74" i="21"/>
  <c r="W82" i="21"/>
  <c r="W90" i="21"/>
  <c r="W98" i="21"/>
  <c r="W106" i="21"/>
  <c r="W114" i="21"/>
  <c r="W122" i="21"/>
  <c r="W130" i="21"/>
  <c r="W138" i="21"/>
  <c r="W146" i="21"/>
  <c r="W154" i="21"/>
  <c r="W162" i="21"/>
  <c r="W170" i="21"/>
  <c r="W178" i="21"/>
  <c r="W186" i="21"/>
  <c r="W194" i="21"/>
  <c r="W202" i="21"/>
  <c r="W210" i="21"/>
  <c r="W218" i="21"/>
  <c r="W226" i="21"/>
  <c r="W234" i="21"/>
  <c r="W242" i="21"/>
  <c r="W250" i="21"/>
  <c r="W258" i="21"/>
  <c r="W266" i="21"/>
  <c r="W274" i="21"/>
  <c r="W282" i="21"/>
  <c r="W290" i="21"/>
  <c r="W298" i="21"/>
  <c r="W306" i="21"/>
  <c r="W314" i="21"/>
  <c r="W322" i="21"/>
  <c r="W330" i="21"/>
  <c r="W338" i="21"/>
  <c r="W346" i="21"/>
  <c r="W354" i="21"/>
  <c r="W362" i="21"/>
  <c r="W370" i="21"/>
  <c r="W378" i="21"/>
  <c r="W386" i="21"/>
  <c r="W394" i="21"/>
  <c r="W402" i="21"/>
  <c r="W410" i="21"/>
  <c r="W418" i="21"/>
  <c r="W426" i="21"/>
  <c r="W434" i="21"/>
  <c r="W442" i="21"/>
  <c r="W450" i="21"/>
  <c r="W458" i="21"/>
  <c r="W466" i="21"/>
  <c r="W474" i="21"/>
  <c r="W482" i="21"/>
  <c r="W490" i="21"/>
  <c r="W498" i="21"/>
  <c r="W506" i="21"/>
  <c r="W514" i="21"/>
  <c r="W522" i="21"/>
  <c r="W530" i="21"/>
  <c r="W538" i="21"/>
  <c r="W546" i="21"/>
  <c r="W554" i="21"/>
  <c r="W562" i="21"/>
  <c r="W570" i="21"/>
  <c r="W578" i="21"/>
  <c r="W586" i="21"/>
  <c r="W594" i="21"/>
  <c r="W602" i="21"/>
  <c r="W610" i="21"/>
  <c r="W618" i="21"/>
  <c r="W626" i="21"/>
  <c r="W634" i="21"/>
  <c r="W642" i="21"/>
  <c r="W650" i="21"/>
  <c r="W658" i="21"/>
  <c r="W666" i="21"/>
  <c r="W674" i="21"/>
  <c r="W682" i="21"/>
  <c r="W690" i="21"/>
  <c r="W21" i="21"/>
  <c r="W29" i="21"/>
  <c r="W37" i="21"/>
  <c r="W45" i="21"/>
  <c r="W53" i="21"/>
  <c r="W61" i="21"/>
  <c r="W69" i="21"/>
  <c r="W77" i="21"/>
  <c r="W85" i="21"/>
  <c r="W93" i="21"/>
  <c r="W101" i="21"/>
  <c r="W109" i="21"/>
  <c r="W117" i="21"/>
  <c r="W125" i="21"/>
  <c r="W133" i="21"/>
  <c r="W141" i="21"/>
  <c r="W149" i="21"/>
  <c r="W157" i="21"/>
  <c r="W165" i="21"/>
  <c r="W173" i="21"/>
  <c r="W181" i="21"/>
  <c r="W189" i="21"/>
  <c r="W197" i="21"/>
  <c r="W205" i="21"/>
  <c r="W213" i="21"/>
  <c r="W221" i="21"/>
  <c r="W229" i="21"/>
  <c r="W237" i="21"/>
  <c r="W245" i="21"/>
  <c r="W253" i="21"/>
  <c r="W261" i="21"/>
  <c r="W269" i="21"/>
  <c r="W277" i="21"/>
  <c r="W285" i="21"/>
  <c r="W293" i="21"/>
  <c r="W301" i="21"/>
  <c r="W309" i="21"/>
  <c r="W317" i="21"/>
  <c r="W325" i="21"/>
  <c r="W333" i="21"/>
  <c r="W341" i="21"/>
  <c r="W349" i="21"/>
  <c r="W357" i="21"/>
  <c r="W365" i="21"/>
  <c r="W373" i="21"/>
  <c r="W381" i="21"/>
  <c r="W389" i="21"/>
  <c r="W397" i="21"/>
  <c r="W405" i="21"/>
  <c r="W413" i="21"/>
  <c r="W421" i="21"/>
  <c r="W429" i="21"/>
  <c r="W437" i="21"/>
  <c r="W445" i="21"/>
  <c r="W453" i="21"/>
  <c r="W461" i="21"/>
  <c r="W469" i="21"/>
  <c r="W477" i="21"/>
  <c r="W485" i="21"/>
  <c r="W493" i="21"/>
  <c r="W501" i="21"/>
  <c r="W509" i="21"/>
  <c r="W517" i="21"/>
  <c r="W525" i="21"/>
  <c r="W533" i="21"/>
  <c r="W541" i="21"/>
  <c r="W549" i="21"/>
  <c r="W557" i="21"/>
  <c r="W565" i="21"/>
  <c r="W573" i="21"/>
  <c r="W581" i="21"/>
  <c r="W589" i="21"/>
  <c r="W597" i="21"/>
  <c r="W605" i="21"/>
  <c r="W613" i="21"/>
  <c r="W621" i="21"/>
  <c r="W629" i="21"/>
  <c r="W637" i="21"/>
  <c r="W645" i="21"/>
  <c r="W653" i="21"/>
  <c r="W661" i="21"/>
  <c r="W669" i="21"/>
  <c r="W677" i="21"/>
  <c r="W685" i="21"/>
  <c r="W16" i="21"/>
  <c r="W24" i="21"/>
  <c r="W32" i="21"/>
  <c r="W40" i="21"/>
  <c r="W48" i="21"/>
  <c r="W56" i="21"/>
  <c r="W64" i="21"/>
  <c r="W72" i="21"/>
  <c r="W80" i="21"/>
  <c r="W88" i="21"/>
  <c r="W96" i="21"/>
  <c r="W104" i="21"/>
  <c r="W112" i="21"/>
  <c r="W120" i="21"/>
  <c r="W128" i="21"/>
  <c r="W136" i="21"/>
  <c r="W144" i="21"/>
  <c r="W152" i="21"/>
  <c r="W160" i="21"/>
  <c r="W168" i="21"/>
  <c r="W176" i="21"/>
  <c r="W184" i="21"/>
  <c r="W192" i="21"/>
  <c r="W200" i="21"/>
  <c r="W208" i="21"/>
  <c r="W216" i="21"/>
  <c r="W224" i="21"/>
  <c r="W232" i="21"/>
  <c r="W240" i="21"/>
  <c r="W248" i="21"/>
  <c r="W256" i="21"/>
  <c r="W264" i="21"/>
  <c r="W272" i="21"/>
  <c r="W280" i="21"/>
  <c r="W288" i="21"/>
  <c r="W296" i="21"/>
  <c r="W304" i="21"/>
  <c r="W312" i="21"/>
  <c r="W320" i="21"/>
  <c r="W328" i="21"/>
  <c r="W336" i="21"/>
  <c r="W344" i="21"/>
  <c r="W352" i="21"/>
  <c r="W360" i="21"/>
  <c r="W368" i="21"/>
  <c r="W376" i="21"/>
  <c r="W384" i="21"/>
  <c r="W392" i="21"/>
  <c r="W400" i="21"/>
  <c r="W408" i="21"/>
  <c r="W416" i="21"/>
  <c r="W424" i="21"/>
  <c r="W432" i="21"/>
  <c r="W440" i="21"/>
  <c r="W448" i="21"/>
  <c r="W456" i="21"/>
  <c r="W464" i="21"/>
  <c r="W472" i="21"/>
  <c r="W480" i="21"/>
  <c r="W488" i="21"/>
  <c r="W496" i="21"/>
  <c r="W504" i="21"/>
  <c r="W512" i="21"/>
  <c r="W520" i="21"/>
  <c r="W528" i="21"/>
  <c r="W536" i="21"/>
  <c r="W544" i="21"/>
  <c r="W552" i="21"/>
  <c r="W560" i="21"/>
  <c r="W568" i="21"/>
  <c r="W576" i="21"/>
  <c r="W584" i="21"/>
  <c r="W592" i="21"/>
  <c r="W600" i="21"/>
  <c r="W608" i="21"/>
  <c r="W616" i="21"/>
  <c r="W624" i="21"/>
  <c r="W632" i="21"/>
  <c r="W640" i="21"/>
  <c r="W648" i="21"/>
  <c r="W656" i="21"/>
  <c r="W664" i="21"/>
  <c r="W672" i="21"/>
  <c r="W680" i="21"/>
  <c r="W688" i="21"/>
  <c r="W19" i="21"/>
  <c r="W27" i="21"/>
  <c r="W35" i="21"/>
  <c r="W43" i="21"/>
  <c r="W51" i="21"/>
  <c r="W59" i="21"/>
  <c r="W67" i="21"/>
  <c r="W75" i="21"/>
  <c r="W83" i="21"/>
  <c r="W91" i="21"/>
  <c r="W99" i="21"/>
  <c r="W107" i="21"/>
  <c r="W115" i="21"/>
  <c r="W123" i="21"/>
  <c r="W131" i="21"/>
  <c r="W139" i="21"/>
  <c r="W147" i="21"/>
  <c r="W155" i="21"/>
  <c r="W163" i="21"/>
  <c r="W171" i="21"/>
  <c r="W179" i="21"/>
  <c r="W187" i="21"/>
  <c r="W195" i="21"/>
  <c r="W203" i="21"/>
  <c r="W211" i="21"/>
  <c r="W219" i="21"/>
  <c r="W227" i="21"/>
  <c r="W235" i="21"/>
  <c r="W243" i="21"/>
  <c r="W251" i="21"/>
  <c r="W259" i="21"/>
  <c r="W267" i="21"/>
  <c r="W275" i="21"/>
  <c r="W283" i="21"/>
  <c r="W291" i="21"/>
  <c r="W299" i="21"/>
  <c r="W307" i="21"/>
  <c r="W315" i="21"/>
  <c r="W323" i="21"/>
  <c r="W331" i="21"/>
  <c r="W339" i="21"/>
  <c r="W347" i="21"/>
  <c r="W355" i="21"/>
  <c r="W363" i="21"/>
  <c r="W371" i="21"/>
  <c r="W379" i="21"/>
  <c r="W387" i="21"/>
  <c r="W395" i="21"/>
  <c r="W403" i="21"/>
  <c r="W411" i="21"/>
  <c r="W419" i="21"/>
  <c r="W427" i="21"/>
  <c r="W435" i="21"/>
  <c r="W443" i="21"/>
  <c r="W451" i="21"/>
  <c r="W459" i="21"/>
  <c r="W467" i="21"/>
  <c r="W475" i="21"/>
  <c r="W483" i="21"/>
  <c r="W491" i="21"/>
  <c r="W499" i="21"/>
  <c r="W507" i="21"/>
  <c r="W515" i="21"/>
  <c r="W523" i="21"/>
  <c r="W531" i="21"/>
  <c r="W539" i="21"/>
  <c r="W547" i="21"/>
  <c r="W555" i="21"/>
  <c r="W563" i="21"/>
  <c r="W571" i="21"/>
  <c r="W579" i="21"/>
  <c r="W587" i="21"/>
  <c r="W595" i="21"/>
  <c r="W603" i="21"/>
  <c r="W611" i="21"/>
  <c r="W619" i="21"/>
  <c r="W627" i="21"/>
  <c r="W635" i="21"/>
  <c r="W643" i="21"/>
  <c r="W651" i="21"/>
  <c r="W659" i="21"/>
  <c r="W667" i="21"/>
  <c r="W675" i="21"/>
  <c r="W683" i="21"/>
  <c r="W22" i="21"/>
  <c r="W30" i="21"/>
  <c r="W38" i="21"/>
  <c r="W46" i="21"/>
  <c r="W54" i="21"/>
  <c r="W62" i="21"/>
  <c r="W70" i="21"/>
  <c r="W78" i="21"/>
  <c r="W86" i="21"/>
  <c r="W94" i="21"/>
  <c r="W102" i="21"/>
  <c r="W110" i="21"/>
  <c r="W118" i="21"/>
  <c r="W126" i="21"/>
  <c r="W134" i="21"/>
  <c r="W142" i="21"/>
  <c r="W150" i="21"/>
  <c r="W158" i="21"/>
  <c r="W166" i="21"/>
  <c r="W174" i="21"/>
  <c r="W182" i="21"/>
  <c r="W190" i="21"/>
  <c r="W198" i="21"/>
  <c r="W206" i="21"/>
  <c r="W214" i="21"/>
  <c r="W222" i="21"/>
  <c r="W230" i="21"/>
  <c r="W238" i="21"/>
  <c r="W246" i="21"/>
  <c r="W254" i="21"/>
  <c r="W262" i="21"/>
  <c r="W270" i="21"/>
  <c r="W278" i="21"/>
  <c r="W286" i="21"/>
  <c r="W294" i="21"/>
  <c r="W302" i="21"/>
  <c r="W310" i="21"/>
  <c r="W318" i="21"/>
  <c r="W326" i="21"/>
  <c r="W334" i="21"/>
  <c r="W342" i="21"/>
  <c r="W350" i="21"/>
  <c r="W358" i="21"/>
  <c r="W366" i="21"/>
  <c r="W374" i="21"/>
  <c r="W382" i="21"/>
  <c r="W390" i="21"/>
  <c r="W398" i="21"/>
  <c r="W406" i="21"/>
  <c r="W414" i="21"/>
  <c r="W422" i="21"/>
  <c r="W430" i="21"/>
  <c r="W438" i="21"/>
  <c r="W446" i="21"/>
  <c r="W454" i="21"/>
  <c r="W462" i="21"/>
  <c r="W470" i="21"/>
  <c r="W478" i="21"/>
  <c r="W486" i="21"/>
  <c r="W494" i="21"/>
  <c r="W502" i="21"/>
  <c r="W510" i="21"/>
  <c r="W518" i="21"/>
  <c r="W526" i="21"/>
  <c r="W534" i="21"/>
  <c r="W542" i="21"/>
  <c r="W550" i="21"/>
  <c r="W558" i="21"/>
  <c r="W566" i="21"/>
  <c r="W574" i="21"/>
  <c r="W582" i="21"/>
  <c r="W590" i="21"/>
  <c r="W598" i="21"/>
  <c r="W606" i="21"/>
  <c r="W614" i="21"/>
  <c r="W622" i="21"/>
  <c r="W630" i="21"/>
  <c r="W638" i="21"/>
  <c r="W646" i="21"/>
  <c r="W654" i="21"/>
  <c r="W662" i="21"/>
  <c r="W670" i="21"/>
  <c r="W678" i="21"/>
  <c r="W686" i="21"/>
  <c r="W17" i="21"/>
  <c r="W25" i="21"/>
  <c r="W33" i="21"/>
  <c r="W41" i="21"/>
  <c r="W49" i="21"/>
  <c r="W57" i="21"/>
  <c r="W65" i="21"/>
  <c r="W73" i="21"/>
  <c r="W81" i="21"/>
  <c r="W89" i="21"/>
  <c r="W97" i="21"/>
  <c r="W105" i="21"/>
  <c r="W113" i="21"/>
  <c r="W121" i="21"/>
  <c r="W129" i="21"/>
  <c r="W137" i="21"/>
  <c r="W145" i="21"/>
  <c r="W153" i="21"/>
  <c r="W161" i="21"/>
  <c r="W169" i="21"/>
  <c r="W177" i="21"/>
  <c r="W185" i="21"/>
  <c r="W193" i="21"/>
  <c r="W201" i="21"/>
  <c r="W209" i="21"/>
  <c r="W217" i="21"/>
  <c r="W225" i="21"/>
  <c r="W233" i="21"/>
  <c r="W241" i="21"/>
  <c r="W249" i="21"/>
  <c r="W257" i="21"/>
  <c r="W265" i="21"/>
  <c r="W273" i="21"/>
  <c r="W281" i="21"/>
  <c r="W289" i="21"/>
  <c r="W297" i="21"/>
  <c r="W305" i="21"/>
  <c r="W313" i="21"/>
  <c r="W321" i="21"/>
  <c r="W329" i="21"/>
  <c r="W337" i="21"/>
  <c r="W345" i="21"/>
  <c r="W353" i="21"/>
  <c r="W361" i="21"/>
  <c r="W369" i="21"/>
  <c r="W377" i="21"/>
  <c r="W385" i="21"/>
  <c r="W393" i="21"/>
  <c r="W401" i="21"/>
  <c r="W409" i="21"/>
  <c r="W417" i="21"/>
  <c r="W425" i="21"/>
  <c r="W433" i="21"/>
  <c r="W441" i="21"/>
  <c r="W449" i="21"/>
  <c r="W457" i="21"/>
  <c r="W465" i="21"/>
  <c r="W473" i="21"/>
  <c r="W481" i="21"/>
  <c r="W489" i="21"/>
  <c r="W497" i="21"/>
  <c r="W505" i="21"/>
  <c r="W513" i="21"/>
  <c r="W521" i="21"/>
  <c r="W529" i="21"/>
  <c r="W537" i="21"/>
  <c r="W545" i="21"/>
  <c r="W553" i="21"/>
  <c r="W561" i="21"/>
  <c r="W569" i="21"/>
  <c r="W577" i="21"/>
  <c r="W585" i="21"/>
  <c r="W593" i="21"/>
  <c r="W601" i="21"/>
  <c r="W609" i="21"/>
  <c r="W617" i="21"/>
  <c r="W625" i="21"/>
  <c r="W633" i="21"/>
  <c r="W641" i="21"/>
  <c r="W649" i="21"/>
  <c r="W657" i="21"/>
  <c r="W665" i="21"/>
  <c r="W673" i="21"/>
  <c r="W681" i="21"/>
  <c r="W689" i="21"/>
  <c r="W68" i="21"/>
  <c r="W132" i="21"/>
  <c r="W196" i="21"/>
  <c r="W260" i="21"/>
  <c r="W324" i="21"/>
  <c r="W388" i="21"/>
  <c r="W452" i="21"/>
  <c r="W516" i="21"/>
  <c r="W580" i="21"/>
  <c r="W644" i="21"/>
  <c r="W695" i="21"/>
  <c r="W703" i="21"/>
  <c r="W711" i="21"/>
  <c r="W719" i="21"/>
  <c r="W727" i="21"/>
  <c r="W735" i="21"/>
  <c r="W743" i="21"/>
  <c r="W751" i="21"/>
  <c r="W380" i="21"/>
  <c r="W444" i="21"/>
  <c r="W716" i="21"/>
  <c r="W748" i="21"/>
  <c r="W76" i="21"/>
  <c r="W140" i="21"/>
  <c r="W204" i="21"/>
  <c r="W268" i="21"/>
  <c r="W332" i="21"/>
  <c r="W396" i="21"/>
  <c r="W460" i="21"/>
  <c r="W524" i="21"/>
  <c r="W588" i="21"/>
  <c r="W652" i="21"/>
  <c r="W698" i="21"/>
  <c r="W706" i="21"/>
  <c r="W714" i="21"/>
  <c r="W722" i="21"/>
  <c r="W730" i="21"/>
  <c r="W738" i="21"/>
  <c r="W746" i="21"/>
  <c r="W754" i="21"/>
  <c r="W508" i="21"/>
  <c r="W700" i="21"/>
  <c r="W20" i="21"/>
  <c r="W84" i="21"/>
  <c r="W148" i="21"/>
  <c r="W212" i="21"/>
  <c r="W276" i="21"/>
  <c r="W340" i="21"/>
  <c r="W404" i="21"/>
  <c r="W468" i="21"/>
  <c r="W532" i="21"/>
  <c r="W596" i="21"/>
  <c r="W660" i="21"/>
  <c r="W693" i="21"/>
  <c r="W701" i="21"/>
  <c r="W709" i="21"/>
  <c r="W717" i="21"/>
  <c r="W725" i="21"/>
  <c r="W733" i="21"/>
  <c r="W741" i="21"/>
  <c r="W749" i="21"/>
  <c r="W757" i="21"/>
  <c r="W14" i="21"/>
  <c r="W188" i="21"/>
  <c r="W572" i="21"/>
  <c r="W708" i="21"/>
  <c r="W740" i="21"/>
  <c r="W28" i="21"/>
  <c r="W92" i="21"/>
  <c r="W156" i="21"/>
  <c r="W220" i="21"/>
  <c r="W284" i="21"/>
  <c r="W348" i="21"/>
  <c r="W412" i="21"/>
  <c r="W476" i="21"/>
  <c r="W540" i="21"/>
  <c r="W604" i="21"/>
  <c r="W668" i="21"/>
  <c r="W696" i="21"/>
  <c r="W704" i="21"/>
  <c r="W712" i="21"/>
  <c r="W720" i="21"/>
  <c r="W728" i="21"/>
  <c r="W736" i="21"/>
  <c r="W744" i="21"/>
  <c r="W752" i="21"/>
  <c r="W316" i="21"/>
  <c r="W36" i="21"/>
  <c r="W100" i="21"/>
  <c r="W164" i="21"/>
  <c r="W228" i="21"/>
  <c r="W292" i="21"/>
  <c r="W356" i="21"/>
  <c r="W420" i="21"/>
  <c r="W484" i="21"/>
  <c r="W548" i="21"/>
  <c r="W612" i="21"/>
  <c r="W676" i="21"/>
  <c r="W691" i="21"/>
  <c r="W699" i="21"/>
  <c r="W707" i="21"/>
  <c r="W715" i="21"/>
  <c r="W723" i="21"/>
  <c r="W731" i="21"/>
  <c r="W739" i="21"/>
  <c r="W747" i="21"/>
  <c r="W755" i="21"/>
  <c r="W724" i="21"/>
  <c r="W44" i="21"/>
  <c r="W108" i="21"/>
  <c r="W172" i="21"/>
  <c r="W236" i="21"/>
  <c r="W300" i="21"/>
  <c r="W364" i="21"/>
  <c r="W428" i="21"/>
  <c r="W492" i="21"/>
  <c r="W556" i="21"/>
  <c r="W620" i="21"/>
  <c r="W684" i="21"/>
  <c r="W694" i="21"/>
  <c r="W702" i="21"/>
  <c r="W710" i="21"/>
  <c r="W718" i="21"/>
  <c r="W726" i="21"/>
  <c r="W734" i="21"/>
  <c r="W742" i="21"/>
  <c r="W750" i="21"/>
  <c r="W758" i="21"/>
  <c r="W60" i="21"/>
  <c r="W636" i="21"/>
  <c r="W732" i="21"/>
  <c r="W52" i="21"/>
  <c r="W116" i="21"/>
  <c r="W180" i="21"/>
  <c r="W244" i="21"/>
  <c r="W308" i="21"/>
  <c r="W372" i="21"/>
  <c r="W436" i="21"/>
  <c r="W500" i="21"/>
  <c r="W564" i="21"/>
  <c r="W628" i="21"/>
  <c r="W697" i="21"/>
  <c r="W705" i="21"/>
  <c r="W713" i="21"/>
  <c r="W721" i="21"/>
  <c r="W729" i="21"/>
  <c r="W737" i="21"/>
  <c r="W745" i="21"/>
  <c r="W753" i="21"/>
  <c r="W124" i="21"/>
  <c r="W252" i="21"/>
  <c r="W692" i="21"/>
  <c r="W756" i="21"/>
  <c r="V15" i="21"/>
  <c r="V17" i="21"/>
  <c r="V19" i="21"/>
  <c r="V21" i="21"/>
  <c r="V23" i="21"/>
  <c r="V25" i="21"/>
  <c r="V27" i="21"/>
  <c r="V29" i="21"/>
  <c r="V31" i="21"/>
  <c r="V33" i="21"/>
  <c r="V35" i="21"/>
  <c r="V37" i="21"/>
  <c r="V39" i="21"/>
  <c r="V41" i="21"/>
  <c r="V43" i="21"/>
  <c r="V45" i="21"/>
  <c r="V47" i="21"/>
  <c r="V49" i="21"/>
  <c r="V51" i="21"/>
  <c r="V53" i="21"/>
  <c r="V55" i="21"/>
  <c r="V57" i="21"/>
  <c r="V59" i="21"/>
  <c r="V61" i="21"/>
  <c r="V63" i="21"/>
  <c r="V65" i="21"/>
  <c r="V67" i="21"/>
  <c r="V69" i="21"/>
  <c r="V71" i="21"/>
  <c r="V73" i="21"/>
  <c r="V75" i="21"/>
  <c r="V77" i="21"/>
  <c r="V79" i="21"/>
  <c r="V81" i="21"/>
  <c r="V83" i="21"/>
  <c r="V85" i="21"/>
  <c r="V87" i="21"/>
  <c r="V89" i="21"/>
  <c r="V91" i="21"/>
  <c r="V93" i="21"/>
  <c r="V95" i="21"/>
  <c r="V97" i="21"/>
  <c r="V99" i="21"/>
  <c r="V101" i="21"/>
  <c r="V103" i="21"/>
  <c r="V105" i="21"/>
  <c r="V107" i="21"/>
  <c r="V109" i="21"/>
  <c r="V111" i="21"/>
  <c r="V113" i="21"/>
  <c r="V115" i="21"/>
  <c r="V117" i="21"/>
  <c r="V119" i="21"/>
  <c r="V121" i="21"/>
  <c r="V123" i="21"/>
  <c r="V125" i="21"/>
  <c r="V127" i="21"/>
  <c r="V129" i="21"/>
  <c r="V131" i="21"/>
  <c r="V133" i="21"/>
  <c r="V135" i="21"/>
  <c r="V137" i="21"/>
  <c r="V139" i="21"/>
  <c r="V141" i="21"/>
  <c r="V143" i="21"/>
  <c r="V145" i="21"/>
  <c r="V147" i="21"/>
  <c r="V149" i="21"/>
  <c r="V151" i="21"/>
  <c r="V153" i="21"/>
  <c r="V155" i="21"/>
  <c r="V157" i="21"/>
  <c r="V16" i="21"/>
  <c r="V18" i="21"/>
  <c r="V20" i="21"/>
  <c r="V22" i="21"/>
  <c r="V24" i="21"/>
  <c r="V26" i="21"/>
  <c r="V28" i="21"/>
  <c r="V30" i="21"/>
  <c r="V32" i="21"/>
  <c r="V34" i="21"/>
  <c r="V36" i="21"/>
  <c r="V38" i="21"/>
  <c r="V40" i="21"/>
  <c r="V42" i="21"/>
  <c r="V44" i="21"/>
  <c r="V46" i="21"/>
  <c r="V48" i="21"/>
  <c r="V50" i="21"/>
  <c r="V52" i="21"/>
  <c r="V54" i="21"/>
  <c r="V56" i="21"/>
  <c r="V58" i="21"/>
  <c r="V60" i="21"/>
  <c r="V62" i="21"/>
  <c r="V64" i="21"/>
  <c r="V66" i="21"/>
  <c r="V68" i="21"/>
  <c r="V70" i="21"/>
  <c r="V72" i="21"/>
  <c r="V74" i="21"/>
  <c r="V76" i="21"/>
  <c r="V78" i="21"/>
  <c r="V80" i="21"/>
  <c r="V82" i="21"/>
  <c r="V84" i="21"/>
  <c r="V86" i="21"/>
  <c r="V88" i="21"/>
  <c r="V90" i="21"/>
  <c r="V92" i="21"/>
  <c r="V94" i="21"/>
  <c r="V96" i="21"/>
  <c r="V98" i="21"/>
  <c r="V100" i="21"/>
  <c r="V102" i="21"/>
  <c r="V104" i="21"/>
  <c r="V106" i="21"/>
  <c r="V108" i="21"/>
  <c r="V110" i="21"/>
  <c r="V112" i="21"/>
  <c r="V114" i="21"/>
  <c r="V116" i="21"/>
  <c r="V118" i="21"/>
  <c r="V120" i="21"/>
  <c r="V122" i="21"/>
  <c r="V124" i="21"/>
  <c r="V126" i="21"/>
  <c r="V128" i="21"/>
  <c r="V130" i="21"/>
  <c r="V132" i="21"/>
  <c r="V134" i="21"/>
  <c r="V136" i="21"/>
  <c r="V138" i="21"/>
  <c r="V140" i="21"/>
  <c r="V142" i="21"/>
  <c r="V144" i="21"/>
  <c r="V146" i="21"/>
  <c r="V148" i="21"/>
  <c r="V150" i="21"/>
  <c r="V152" i="21"/>
  <c r="V154" i="21"/>
  <c r="V156" i="21"/>
  <c r="V158" i="21"/>
  <c r="V160" i="21"/>
  <c r="V162" i="21"/>
  <c r="V164" i="21"/>
  <c r="V166" i="21"/>
  <c r="V168" i="21"/>
  <c r="V170" i="21"/>
  <c r="V172" i="21"/>
  <c r="V174" i="21"/>
  <c r="V176" i="21"/>
  <c r="V178" i="21"/>
  <c r="V180" i="21"/>
  <c r="V182" i="21"/>
  <c r="V184" i="21"/>
  <c r="V159" i="21"/>
  <c r="V175" i="21"/>
  <c r="V173" i="21"/>
  <c r="V171" i="21"/>
  <c r="V169" i="21"/>
  <c r="V185" i="21"/>
  <c r="V187" i="21"/>
  <c r="V189" i="21"/>
  <c r="V191" i="21"/>
  <c r="V193" i="21"/>
  <c r="V195" i="21"/>
  <c r="V197" i="21"/>
  <c r="V199" i="21"/>
  <c r="V201" i="21"/>
  <c r="V203" i="21"/>
  <c r="V205" i="21"/>
  <c r="V207" i="21"/>
  <c r="V209" i="21"/>
  <c r="V211" i="21"/>
  <c r="V213" i="21"/>
  <c r="V215" i="21"/>
  <c r="V217" i="21"/>
  <c r="V219" i="21"/>
  <c r="V221" i="21"/>
  <c r="V223" i="21"/>
  <c r="V225" i="21"/>
  <c r="V227" i="21"/>
  <c r="V229" i="21"/>
  <c r="V231" i="21"/>
  <c r="V233" i="21"/>
  <c r="V235" i="21"/>
  <c r="V237" i="21"/>
  <c r="V239" i="21"/>
  <c r="V241" i="21"/>
  <c r="V243" i="21"/>
  <c r="V245" i="21"/>
  <c r="V247" i="21"/>
  <c r="V249" i="21"/>
  <c r="V251" i="21"/>
  <c r="V253" i="21"/>
  <c r="V255" i="21"/>
  <c r="V257" i="21"/>
  <c r="V259" i="21"/>
  <c r="V261" i="21"/>
  <c r="V263" i="21"/>
  <c r="V265" i="21"/>
  <c r="V267" i="21"/>
  <c r="V269" i="21"/>
  <c r="V271" i="21"/>
  <c r="V273" i="21"/>
  <c r="V275" i="21"/>
  <c r="V277" i="21"/>
  <c r="V279" i="21"/>
  <c r="V281" i="21"/>
  <c r="V283" i="21"/>
  <c r="V285" i="21"/>
  <c r="V287" i="21"/>
  <c r="V289" i="21"/>
  <c r="V291" i="21"/>
  <c r="V293" i="21"/>
  <c r="V295" i="21"/>
  <c r="V297" i="21"/>
  <c r="V299" i="21"/>
  <c r="V301" i="21"/>
  <c r="V303" i="21"/>
  <c r="V305" i="21"/>
  <c r="V307" i="21"/>
  <c r="V309" i="21"/>
  <c r="V311" i="21"/>
  <c r="V313" i="21"/>
  <c r="V315" i="21"/>
  <c r="V317" i="21"/>
  <c r="V319" i="21"/>
  <c r="V321" i="21"/>
  <c r="V323" i="21"/>
  <c r="V325" i="21"/>
  <c r="V327" i="21"/>
  <c r="V329" i="21"/>
  <c r="V331" i="21"/>
  <c r="V333" i="21"/>
  <c r="V335" i="21"/>
  <c r="V337" i="21"/>
  <c r="V339" i="21"/>
  <c r="V341" i="21"/>
  <c r="V343" i="21"/>
  <c r="V345" i="21"/>
  <c r="V347" i="21"/>
  <c r="V349" i="21"/>
  <c r="V351" i="21"/>
  <c r="V167" i="21"/>
  <c r="V183" i="21"/>
  <c r="V165" i="21"/>
  <c r="V181" i="21"/>
  <c r="V161" i="21"/>
  <c r="V177" i="21"/>
  <c r="V186" i="21"/>
  <c r="V188" i="21"/>
  <c r="V190" i="21"/>
  <c r="V192" i="21"/>
  <c r="V194" i="21"/>
  <c r="V196" i="21"/>
  <c r="V198" i="21"/>
  <c r="V200" i="21"/>
  <c r="V202" i="21"/>
  <c r="V204" i="21"/>
  <c r="V206" i="21"/>
  <c r="V208" i="21"/>
  <c r="V210" i="21"/>
  <c r="V212" i="21"/>
  <c r="V214" i="21"/>
  <c r="V216" i="21"/>
  <c r="V218" i="21"/>
  <c r="V220" i="21"/>
  <c r="V222" i="21"/>
  <c r="V224" i="21"/>
  <c r="V226" i="21"/>
  <c r="V228" i="21"/>
  <c r="V230" i="21"/>
  <c r="V232" i="21"/>
  <c r="V234" i="21"/>
  <c r="V236" i="21"/>
  <c r="V238" i="21"/>
  <c r="V240" i="21"/>
  <c r="V242" i="21"/>
  <c r="V244" i="21"/>
  <c r="V246" i="21"/>
  <c r="V248" i="21"/>
  <c r="V250" i="21"/>
  <c r="V252" i="21"/>
  <c r="V254" i="21"/>
  <c r="V256" i="21"/>
  <c r="V258" i="21"/>
  <c r="V260" i="21"/>
  <c r="V262" i="21"/>
  <c r="V264" i="21"/>
  <c r="V266" i="21"/>
  <c r="V268" i="21"/>
  <c r="V270" i="21"/>
  <c r="V272" i="21"/>
  <c r="V274" i="21"/>
  <c r="V276" i="21"/>
  <c r="V278" i="21"/>
  <c r="V280" i="21"/>
  <c r="V282" i="21"/>
  <c r="V284" i="21"/>
  <c r="V286" i="21"/>
  <c r="V288" i="21"/>
  <c r="V290" i="21"/>
  <c r="V292" i="21"/>
  <c r="V294" i="21"/>
  <c r="V296" i="21"/>
  <c r="V298" i="21"/>
  <c r="V300" i="21"/>
  <c r="V302" i="21"/>
  <c r="V304" i="21"/>
  <c r="V306" i="21"/>
  <c r="V308" i="21"/>
  <c r="V310" i="21"/>
  <c r="V312" i="21"/>
  <c r="V314" i="21"/>
  <c r="V316" i="21"/>
  <c r="V318" i="21"/>
  <c r="V320" i="21"/>
  <c r="V322" i="21"/>
  <c r="V324" i="21"/>
  <c r="V326" i="21"/>
  <c r="V328" i="21"/>
  <c r="V330" i="21"/>
  <c r="V332" i="21"/>
  <c r="V334" i="21"/>
  <c r="V336" i="21"/>
  <c r="V338" i="21"/>
  <c r="V340" i="21"/>
  <c r="V342" i="21"/>
  <c r="V344" i="21"/>
  <c r="V346" i="21"/>
  <c r="V348" i="21"/>
  <c r="V350" i="21"/>
  <c r="V163" i="21"/>
  <c r="V179" i="21"/>
  <c r="V352" i="21"/>
  <c r="V354" i="21"/>
  <c r="V356" i="21"/>
  <c r="V358" i="21"/>
  <c r="V360" i="21"/>
  <c r="V362" i="21"/>
  <c r="V364" i="21"/>
  <c r="V366" i="21"/>
  <c r="V368" i="21"/>
  <c r="V370" i="21"/>
  <c r="V372" i="21"/>
  <c r="V374" i="21"/>
  <c r="V376" i="21"/>
  <c r="V378" i="21"/>
  <c r="V380" i="21"/>
  <c r="V382" i="21"/>
  <c r="V384" i="21"/>
  <c r="V386" i="21"/>
  <c r="V388" i="21"/>
  <c r="V390" i="21"/>
  <c r="V392" i="21"/>
  <c r="V394" i="21"/>
  <c r="V396" i="21"/>
  <c r="V398" i="21"/>
  <c r="V400" i="21"/>
  <c r="V402" i="21"/>
  <c r="V404" i="21"/>
  <c r="V406" i="21"/>
  <c r="V408" i="21"/>
  <c r="V410" i="21"/>
  <c r="V412" i="21"/>
  <c r="V414" i="21"/>
  <c r="V416" i="21"/>
  <c r="V418" i="21"/>
  <c r="V420" i="21"/>
  <c r="V422" i="21"/>
  <c r="V424" i="21"/>
  <c r="V426" i="21"/>
  <c r="V428" i="21"/>
  <c r="V430" i="21"/>
  <c r="V432" i="21"/>
  <c r="V434" i="21"/>
  <c r="V436" i="21"/>
  <c r="V438" i="21"/>
  <c r="V440" i="21"/>
  <c r="V442" i="21"/>
  <c r="V444" i="21"/>
  <c r="V446" i="21"/>
  <c r="V448" i="21"/>
  <c r="V450" i="21"/>
  <c r="V452" i="21"/>
  <c r="V454" i="21"/>
  <c r="V456" i="21"/>
  <c r="V458" i="21"/>
  <c r="V460" i="21"/>
  <c r="V462" i="21"/>
  <c r="V464" i="21"/>
  <c r="V466" i="21"/>
  <c r="V468" i="21"/>
  <c r="V470" i="21"/>
  <c r="V472" i="21"/>
  <c r="V474" i="21"/>
  <c r="V476" i="21"/>
  <c r="V478" i="21"/>
  <c r="V480" i="21"/>
  <c r="V482" i="21"/>
  <c r="V484" i="21"/>
  <c r="V486" i="21"/>
  <c r="V488" i="21"/>
  <c r="V490" i="21"/>
  <c r="V492" i="21"/>
  <c r="V494" i="21"/>
  <c r="V496" i="21"/>
  <c r="V498" i="21"/>
  <c r="V500" i="21"/>
  <c r="V502" i="21"/>
  <c r="V504" i="21"/>
  <c r="V506" i="21"/>
  <c r="V508" i="21"/>
  <c r="V510" i="21"/>
  <c r="V512" i="21"/>
  <c r="V514" i="21"/>
  <c r="V516" i="21"/>
  <c r="V518" i="21"/>
  <c r="V365" i="21"/>
  <c r="V381" i="21"/>
  <c r="V397" i="21"/>
  <c r="V413" i="21"/>
  <c r="V429" i="21"/>
  <c r="V445" i="21"/>
  <c r="V461" i="21"/>
  <c r="V477" i="21"/>
  <c r="V493" i="21"/>
  <c r="V509" i="21"/>
  <c r="V495" i="21"/>
  <c r="V530" i="21"/>
  <c r="V544" i="21"/>
  <c r="V554" i="21"/>
  <c r="V566" i="21"/>
  <c r="V578" i="21"/>
  <c r="V588" i="21"/>
  <c r="V602" i="21"/>
  <c r="V614" i="21"/>
  <c r="V624" i="21"/>
  <c r="V642" i="21"/>
  <c r="V654" i="21"/>
  <c r="V668" i="21"/>
  <c r="V682" i="21"/>
  <c r="V694" i="21"/>
  <c r="V706" i="21"/>
  <c r="V722" i="21"/>
  <c r="V738" i="21"/>
  <c r="V750" i="21"/>
  <c r="V363" i="21"/>
  <c r="V379" i="21"/>
  <c r="V395" i="21"/>
  <c r="V411" i="21"/>
  <c r="V427" i="21"/>
  <c r="V443" i="21"/>
  <c r="V459" i="21"/>
  <c r="V475" i="21"/>
  <c r="V491" i="21"/>
  <c r="V507" i="21"/>
  <c r="V399" i="21"/>
  <c r="V511" i="21"/>
  <c r="V532" i="21"/>
  <c r="V540" i="21"/>
  <c r="V552" i="21"/>
  <c r="V568" i="21"/>
  <c r="V584" i="21"/>
  <c r="V598" i="21"/>
  <c r="V612" i="21"/>
  <c r="V626" i="21"/>
  <c r="V636" i="21"/>
  <c r="V650" i="21"/>
  <c r="V666" i="21"/>
  <c r="V684" i="21"/>
  <c r="V698" i="21"/>
  <c r="V712" i="21"/>
  <c r="V726" i="21"/>
  <c r="V736" i="21"/>
  <c r="V746" i="21"/>
  <c r="V758" i="21"/>
  <c r="V361" i="21"/>
  <c r="V377" i="21"/>
  <c r="V393" i="21"/>
  <c r="V409" i="21"/>
  <c r="V425" i="21"/>
  <c r="V441" i="21"/>
  <c r="V457" i="21"/>
  <c r="V473" i="21"/>
  <c r="V489" i="21"/>
  <c r="V505" i="21"/>
  <c r="V522" i="21"/>
  <c r="V558" i="21"/>
  <c r="V592" i="21"/>
  <c r="V610" i="21"/>
  <c r="V628" i="21"/>
  <c r="V646" i="21"/>
  <c r="V660" i="21"/>
  <c r="V674" i="21"/>
  <c r="V690" i="21"/>
  <c r="V704" i="21"/>
  <c r="V716" i="21"/>
  <c r="V730" i="21"/>
  <c r="V744" i="21"/>
  <c r="V359" i="21"/>
  <c r="V375" i="21"/>
  <c r="V391" i="21"/>
  <c r="V407" i="21"/>
  <c r="V423" i="21"/>
  <c r="V439" i="21"/>
  <c r="V455" i="21"/>
  <c r="V471" i="21"/>
  <c r="V487" i="21"/>
  <c r="V503" i="21"/>
  <c r="V519" i="21"/>
  <c r="V521" i="21"/>
  <c r="V523" i="21"/>
  <c r="V525" i="21"/>
  <c r="V527" i="21"/>
  <c r="V529" i="21"/>
  <c r="V531" i="21"/>
  <c r="V533" i="21"/>
  <c r="V535" i="21"/>
  <c r="V537" i="21"/>
  <c r="V539" i="21"/>
  <c r="V541" i="21"/>
  <c r="V543" i="21"/>
  <c r="V545" i="21"/>
  <c r="V547" i="21"/>
  <c r="V549" i="21"/>
  <c r="V551" i="21"/>
  <c r="V553" i="21"/>
  <c r="V555" i="21"/>
  <c r="V557" i="21"/>
  <c r="V559" i="21"/>
  <c r="V561" i="21"/>
  <c r="V563" i="21"/>
  <c r="V565" i="21"/>
  <c r="V567" i="21"/>
  <c r="V569" i="21"/>
  <c r="V571" i="21"/>
  <c r="V573" i="21"/>
  <c r="V575" i="21"/>
  <c r="V577" i="21"/>
  <c r="V579" i="21"/>
  <c r="V581" i="21"/>
  <c r="V583" i="21"/>
  <c r="V585" i="21"/>
  <c r="V587" i="21"/>
  <c r="V589" i="21"/>
  <c r="V591" i="21"/>
  <c r="V593" i="21"/>
  <c r="V595" i="21"/>
  <c r="V597" i="21"/>
  <c r="V599" i="21"/>
  <c r="V601" i="21"/>
  <c r="V603" i="21"/>
  <c r="V605" i="21"/>
  <c r="V607" i="21"/>
  <c r="V609" i="21"/>
  <c r="V611" i="21"/>
  <c r="V613" i="21"/>
  <c r="V615" i="21"/>
  <c r="V617" i="21"/>
  <c r="V619" i="21"/>
  <c r="V621" i="21"/>
  <c r="V623" i="21"/>
  <c r="V625" i="21"/>
  <c r="V627" i="21"/>
  <c r="V629" i="21"/>
  <c r="V631" i="21"/>
  <c r="V633" i="21"/>
  <c r="V635" i="21"/>
  <c r="V637" i="21"/>
  <c r="V639" i="21"/>
  <c r="V641" i="21"/>
  <c r="V643" i="21"/>
  <c r="V645" i="21"/>
  <c r="V647" i="21"/>
  <c r="V649" i="21"/>
  <c r="V651" i="21"/>
  <c r="V653" i="21"/>
  <c r="V655" i="21"/>
  <c r="V657" i="21"/>
  <c r="V659" i="21"/>
  <c r="V661" i="21"/>
  <c r="V663" i="21"/>
  <c r="V665" i="21"/>
  <c r="V667" i="21"/>
  <c r="V669" i="21"/>
  <c r="V671" i="21"/>
  <c r="V673" i="21"/>
  <c r="V675" i="21"/>
  <c r="V677" i="21"/>
  <c r="V679" i="21"/>
  <c r="V681" i="21"/>
  <c r="V683" i="21"/>
  <c r="V685" i="21"/>
  <c r="V687" i="21"/>
  <c r="V689" i="21"/>
  <c r="V691" i="21"/>
  <c r="V693" i="21"/>
  <c r="V695" i="21"/>
  <c r="V697" i="21"/>
  <c r="V699" i="21"/>
  <c r="V701" i="21"/>
  <c r="V703" i="21"/>
  <c r="V705" i="21"/>
  <c r="V707" i="21"/>
  <c r="V709" i="21"/>
  <c r="V711" i="21"/>
  <c r="V713" i="21"/>
  <c r="V715" i="21"/>
  <c r="V717" i="21"/>
  <c r="V719" i="21"/>
  <c r="V721" i="21"/>
  <c r="V723" i="21"/>
  <c r="V725" i="21"/>
  <c r="V727" i="21"/>
  <c r="V729" i="21"/>
  <c r="V731" i="21"/>
  <c r="V733" i="21"/>
  <c r="V735" i="21"/>
  <c r="V737" i="21"/>
  <c r="V739" i="21"/>
  <c r="V741" i="21"/>
  <c r="V743" i="21"/>
  <c r="V745" i="21"/>
  <c r="V747" i="21"/>
  <c r="V749" i="21"/>
  <c r="V751" i="21"/>
  <c r="V753" i="21"/>
  <c r="V755" i="21"/>
  <c r="V757" i="21"/>
  <c r="V383" i="21"/>
  <c r="V431" i="21"/>
  <c r="V479" i="21"/>
  <c r="V528" i="21"/>
  <c r="V542" i="21"/>
  <c r="V556" i="21"/>
  <c r="V570" i="21"/>
  <c r="V590" i="21"/>
  <c r="V604" i="21"/>
  <c r="V618" i="21"/>
  <c r="V630" i="21"/>
  <c r="V640" i="21"/>
  <c r="V658" i="21"/>
  <c r="V672" i="21"/>
  <c r="V680" i="21"/>
  <c r="V696" i="21"/>
  <c r="V710" i="21"/>
  <c r="V720" i="21"/>
  <c r="V732" i="21"/>
  <c r="V748" i="21"/>
  <c r="V357" i="21"/>
  <c r="V373" i="21"/>
  <c r="V389" i="21"/>
  <c r="V405" i="21"/>
  <c r="V421" i="21"/>
  <c r="V437" i="21"/>
  <c r="V453" i="21"/>
  <c r="V469" i="21"/>
  <c r="V485" i="21"/>
  <c r="V501" i="21"/>
  <c r="V517" i="21"/>
  <c r="V367" i="21"/>
  <c r="V463" i="21"/>
  <c r="V526" i="21"/>
  <c r="V536" i="21"/>
  <c r="V548" i="21"/>
  <c r="V562" i="21"/>
  <c r="V574" i="21"/>
  <c r="V582" i="21"/>
  <c r="V596" i="21"/>
  <c r="V608" i="21"/>
  <c r="V620" i="21"/>
  <c r="V634" i="21"/>
  <c r="V648" i="21"/>
  <c r="V662" i="21"/>
  <c r="V676" i="21"/>
  <c r="V688" i="21"/>
  <c r="V702" i="21"/>
  <c r="V714" i="21"/>
  <c r="V728" i="21"/>
  <c r="V740" i="21"/>
  <c r="V752" i="21"/>
  <c r="V355" i="21"/>
  <c r="V371" i="21"/>
  <c r="V387" i="21"/>
  <c r="V403" i="21"/>
  <c r="V419" i="21"/>
  <c r="V435" i="21"/>
  <c r="V451" i="21"/>
  <c r="V467" i="21"/>
  <c r="V483" i="21"/>
  <c r="V499" i="21"/>
  <c r="V515" i="21"/>
  <c r="V447" i="21"/>
  <c r="V524" i="21"/>
  <c r="V538" i="21"/>
  <c r="V550" i="21"/>
  <c r="V560" i="21"/>
  <c r="V572" i="21"/>
  <c r="V580" i="21"/>
  <c r="V594" i="21"/>
  <c r="V606" i="21"/>
  <c r="V622" i="21"/>
  <c r="V638" i="21"/>
  <c r="V652" i="21"/>
  <c r="V664" i="21"/>
  <c r="V678" i="21"/>
  <c r="V692" i="21"/>
  <c r="V708" i="21"/>
  <c r="V724" i="21"/>
  <c r="V742" i="21"/>
  <c r="V754" i="21"/>
  <c r="V353" i="21"/>
  <c r="V369" i="21"/>
  <c r="V385" i="21"/>
  <c r="V401" i="21"/>
  <c r="V417" i="21"/>
  <c r="V433" i="21"/>
  <c r="V449" i="21"/>
  <c r="V465" i="21"/>
  <c r="V481" i="21"/>
  <c r="V497" i="21"/>
  <c r="V513" i="21"/>
  <c r="V14" i="21"/>
  <c r="V415" i="21"/>
  <c r="V520" i="21"/>
  <c r="V534" i="21"/>
  <c r="V546" i="21"/>
  <c r="V564" i="21"/>
  <c r="V576" i="21"/>
  <c r="V586" i="21"/>
  <c r="V600" i="21"/>
  <c r="V616" i="21"/>
  <c r="V632" i="21"/>
  <c r="V644" i="21"/>
  <c r="V656" i="21"/>
  <c r="V670" i="21"/>
  <c r="V686" i="21"/>
  <c r="V700" i="21"/>
  <c r="V718" i="21"/>
  <c r="V734" i="21"/>
  <c r="V756" i="21"/>
  <c r="U15" i="21"/>
  <c r="U23" i="21"/>
  <c r="U31" i="21"/>
  <c r="U39" i="21"/>
  <c r="U47" i="21"/>
  <c r="U55" i="21"/>
  <c r="U63" i="21"/>
  <c r="U71" i="21"/>
  <c r="U79" i="21"/>
  <c r="U87" i="21"/>
  <c r="U95" i="21"/>
  <c r="U103" i="21"/>
  <c r="U111" i="21"/>
  <c r="U119" i="21"/>
  <c r="U127" i="21"/>
  <c r="U135" i="21"/>
  <c r="U143" i="21"/>
  <c r="U151" i="21"/>
  <c r="U159" i="21"/>
  <c r="U167" i="21"/>
  <c r="U175" i="21"/>
  <c r="U183" i="21"/>
  <c r="U191" i="21"/>
  <c r="U199" i="21"/>
  <c r="U207" i="21"/>
  <c r="U215" i="21"/>
  <c r="U223" i="21"/>
  <c r="U231" i="21"/>
  <c r="U239" i="21"/>
  <c r="U247" i="21"/>
  <c r="U255" i="21"/>
  <c r="U263" i="21"/>
  <c r="U271" i="21"/>
  <c r="U279" i="21"/>
  <c r="U287" i="21"/>
  <c r="U295" i="21"/>
  <c r="U303" i="21"/>
  <c r="U311" i="21"/>
  <c r="U319" i="21"/>
  <c r="U327" i="21"/>
  <c r="U335" i="21"/>
  <c r="U343" i="21"/>
  <c r="U351" i="21"/>
  <c r="U359" i="21"/>
  <c r="U367" i="21"/>
  <c r="U375" i="21"/>
  <c r="U383" i="21"/>
  <c r="U391" i="21"/>
  <c r="U399" i="21"/>
  <c r="U407" i="21"/>
  <c r="U415" i="21"/>
  <c r="U423" i="21"/>
  <c r="U431" i="21"/>
  <c r="U439" i="21"/>
  <c r="U447" i="21"/>
  <c r="U455" i="21"/>
  <c r="U463" i="21"/>
  <c r="U471" i="21"/>
  <c r="U479" i="21"/>
  <c r="U487" i="21"/>
  <c r="U495" i="21"/>
  <c r="U503" i="21"/>
  <c r="U511" i="21"/>
  <c r="U519" i="21"/>
  <c r="U527" i="21"/>
  <c r="U535" i="21"/>
  <c r="U543" i="21"/>
  <c r="U551" i="21"/>
  <c r="U559" i="21"/>
  <c r="U567" i="21"/>
  <c r="U575" i="21"/>
  <c r="U583" i="21"/>
  <c r="U591" i="21"/>
  <c r="U599" i="21"/>
  <c r="U607" i="21"/>
  <c r="U615" i="21"/>
  <c r="U623" i="21"/>
  <c r="U631" i="21"/>
  <c r="U639" i="21"/>
  <c r="U647" i="21"/>
  <c r="U655" i="21"/>
  <c r="U663" i="21"/>
  <c r="U671" i="21"/>
  <c r="U679" i="21"/>
  <c r="U20" i="21"/>
  <c r="U28" i="21"/>
  <c r="U36" i="21"/>
  <c r="U44" i="21"/>
  <c r="U52" i="21"/>
  <c r="U60" i="21"/>
  <c r="U68" i="21"/>
  <c r="U76" i="21"/>
  <c r="U84" i="21"/>
  <c r="U92" i="21"/>
  <c r="U100" i="21"/>
  <c r="U108" i="21"/>
  <c r="U116" i="21"/>
  <c r="U124" i="21"/>
  <c r="U132" i="21"/>
  <c r="U140" i="21"/>
  <c r="U148" i="21"/>
  <c r="U156" i="21"/>
  <c r="U164" i="21"/>
  <c r="U172" i="21"/>
  <c r="U180" i="21"/>
  <c r="U188" i="21"/>
  <c r="U196" i="21"/>
  <c r="U204" i="21"/>
  <c r="U212" i="21"/>
  <c r="U220" i="21"/>
  <c r="U228" i="21"/>
  <c r="U236" i="21"/>
  <c r="U244" i="21"/>
  <c r="U252" i="21"/>
  <c r="U260" i="21"/>
  <c r="U268" i="21"/>
  <c r="U276" i="21"/>
  <c r="U284" i="21"/>
  <c r="U292" i="21"/>
  <c r="U300" i="21"/>
  <c r="U308" i="21"/>
  <c r="U316" i="21"/>
  <c r="U324" i="21"/>
  <c r="U332" i="21"/>
  <c r="U340" i="21"/>
  <c r="U348" i="21"/>
  <c r="U356" i="21"/>
  <c r="U364" i="21"/>
  <c r="U372" i="21"/>
  <c r="U380" i="21"/>
  <c r="U388" i="21"/>
  <c r="U396" i="21"/>
  <c r="U404" i="21"/>
  <c r="U412" i="21"/>
  <c r="U420" i="21"/>
  <c r="U17" i="21"/>
  <c r="U25" i="21"/>
  <c r="U33" i="21"/>
  <c r="U41" i="21"/>
  <c r="U49" i="21"/>
  <c r="U57" i="21"/>
  <c r="U65" i="21"/>
  <c r="U73" i="21"/>
  <c r="U81" i="21"/>
  <c r="U89" i="21"/>
  <c r="U97" i="21"/>
  <c r="U105" i="21"/>
  <c r="U113" i="21"/>
  <c r="U121" i="21"/>
  <c r="U129" i="21"/>
  <c r="U137" i="21"/>
  <c r="U145" i="21"/>
  <c r="U153" i="21"/>
  <c r="U161" i="21"/>
  <c r="U169" i="21"/>
  <c r="U177" i="21"/>
  <c r="U185" i="21"/>
  <c r="U193" i="21"/>
  <c r="U201" i="21"/>
  <c r="U209" i="21"/>
  <c r="U217" i="21"/>
  <c r="U225" i="21"/>
  <c r="U233" i="21"/>
  <c r="U241" i="21"/>
  <c r="U249" i="21"/>
  <c r="U257" i="21"/>
  <c r="U265" i="21"/>
  <c r="U273" i="21"/>
  <c r="U281" i="21"/>
  <c r="U289" i="21"/>
  <c r="U297" i="21"/>
  <c r="U305" i="21"/>
  <c r="U313" i="21"/>
  <c r="U321" i="21"/>
  <c r="U329" i="21"/>
  <c r="U337" i="21"/>
  <c r="U345" i="21"/>
  <c r="U353" i="21"/>
  <c r="U361" i="21"/>
  <c r="U369" i="21"/>
  <c r="U377" i="21"/>
  <c r="U385" i="21"/>
  <c r="U393" i="21"/>
  <c r="U401" i="21"/>
  <c r="U409" i="21"/>
  <c r="U417" i="21"/>
  <c r="U22" i="21"/>
  <c r="U30" i="21"/>
  <c r="U38" i="21"/>
  <c r="U46" i="21"/>
  <c r="U54" i="21"/>
  <c r="U62" i="21"/>
  <c r="U70" i="21"/>
  <c r="U78" i="21"/>
  <c r="U86" i="21"/>
  <c r="U94" i="21"/>
  <c r="U102" i="21"/>
  <c r="U110" i="21"/>
  <c r="U118" i="21"/>
  <c r="U126" i="21"/>
  <c r="U134" i="21"/>
  <c r="U142" i="21"/>
  <c r="U150" i="21"/>
  <c r="U158" i="21"/>
  <c r="U166" i="21"/>
  <c r="U174" i="21"/>
  <c r="U182" i="21"/>
  <c r="U190" i="21"/>
  <c r="U198" i="21"/>
  <c r="U206" i="21"/>
  <c r="U214" i="21"/>
  <c r="U222" i="21"/>
  <c r="U230" i="21"/>
  <c r="U238" i="21"/>
  <c r="U246" i="21"/>
  <c r="U254" i="21"/>
  <c r="U262" i="21"/>
  <c r="U270" i="21"/>
  <c r="U278" i="21"/>
  <c r="U286" i="21"/>
  <c r="U294" i="21"/>
  <c r="U302" i="21"/>
  <c r="U310" i="21"/>
  <c r="U318" i="21"/>
  <c r="U326" i="21"/>
  <c r="U334" i="21"/>
  <c r="U342" i="21"/>
  <c r="U350" i="21"/>
  <c r="U358" i="21"/>
  <c r="U366" i="21"/>
  <c r="U374" i="21"/>
  <c r="U382" i="21"/>
  <c r="U390" i="21"/>
  <c r="U398" i="21"/>
  <c r="U406" i="21"/>
  <c r="U414" i="21"/>
  <c r="U422" i="21"/>
  <c r="U430" i="21"/>
  <c r="U438" i="21"/>
  <c r="U446" i="21"/>
  <c r="U454" i="21"/>
  <c r="U462" i="21"/>
  <c r="U470" i="21"/>
  <c r="U478" i="21"/>
  <c r="U486" i="21"/>
  <c r="U494" i="21"/>
  <c r="U502" i="21"/>
  <c r="U510" i="21"/>
  <c r="U518" i="21"/>
  <c r="U526" i="21"/>
  <c r="U534" i="21"/>
  <c r="U542" i="21"/>
  <c r="U550" i="21"/>
  <c r="U558" i="21"/>
  <c r="U566" i="21"/>
  <c r="U574" i="21"/>
  <c r="U582" i="21"/>
  <c r="U590" i="21"/>
  <c r="U598" i="21"/>
  <c r="U606" i="21"/>
  <c r="U614" i="21"/>
  <c r="U622" i="21"/>
  <c r="U630" i="21"/>
  <c r="U638" i="21"/>
  <c r="U646" i="21"/>
  <c r="U654" i="21"/>
  <c r="U662" i="21"/>
  <c r="U670" i="21"/>
  <c r="U678" i="21"/>
  <c r="U686" i="21"/>
  <c r="U19" i="21"/>
  <c r="U27" i="21"/>
  <c r="U35" i="21"/>
  <c r="U43" i="21"/>
  <c r="U51" i="21"/>
  <c r="U59" i="21"/>
  <c r="U67" i="21"/>
  <c r="U75" i="21"/>
  <c r="U83" i="21"/>
  <c r="U91" i="21"/>
  <c r="U99" i="21"/>
  <c r="U107" i="21"/>
  <c r="U115" i="21"/>
  <c r="U123" i="21"/>
  <c r="U131" i="21"/>
  <c r="U139" i="21"/>
  <c r="U147" i="21"/>
  <c r="U155" i="21"/>
  <c r="U163" i="21"/>
  <c r="U171" i="21"/>
  <c r="U179" i="21"/>
  <c r="U187" i="21"/>
  <c r="U195" i="21"/>
  <c r="U203" i="21"/>
  <c r="U211" i="21"/>
  <c r="U219" i="21"/>
  <c r="U227" i="21"/>
  <c r="U235" i="21"/>
  <c r="U243" i="21"/>
  <c r="U251" i="21"/>
  <c r="U259" i="21"/>
  <c r="U267" i="21"/>
  <c r="U275" i="21"/>
  <c r="U283" i="21"/>
  <c r="U291" i="21"/>
  <c r="U299" i="21"/>
  <c r="U307" i="21"/>
  <c r="U315" i="21"/>
  <c r="U323" i="21"/>
  <c r="U331" i="21"/>
  <c r="U339" i="21"/>
  <c r="U347" i="21"/>
  <c r="U355" i="21"/>
  <c r="U363" i="21"/>
  <c r="U371" i="21"/>
  <c r="U379" i="21"/>
  <c r="U387" i="21"/>
  <c r="U395" i="21"/>
  <c r="U403" i="21"/>
  <c r="U411" i="21"/>
  <c r="U419" i="21"/>
  <c r="U427" i="21"/>
  <c r="U435" i="21"/>
  <c r="U443" i="21"/>
  <c r="U451" i="21"/>
  <c r="U459" i="21"/>
  <c r="U467" i="21"/>
  <c r="U475" i="21"/>
  <c r="U483" i="21"/>
  <c r="U491" i="21"/>
  <c r="U499" i="21"/>
  <c r="U507" i="21"/>
  <c r="U515" i="21"/>
  <c r="U523" i="21"/>
  <c r="U531" i="21"/>
  <c r="U539" i="21"/>
  <c r="U547" i="21"/>
  <c r="U555" i="21"/>
  <c r="U563" i="21"/>
  <c r="U571" i="21"/>
  <c r="U579" i="21"/>
  <c r="U587" i="21"/>
  <c r="U595" i="21"/>
  <c r="U603" i="21"/>
  <c r="U611" i="21"/>
  <c r="U619" i="21"/>
  <c r="U627" i="21"/>
  <c r="U635" i="21"/>
  <c r="U643" i="21"/>
  <c r="U651" i="21"/>
  <c r="U659" i="21"/>
  <c r="U667" i="21"/>
  <c r="U675" i="21"/>
  <c r="U683" i="21"/>
  <c r="U16" i="21"/>
  <c r="U24" i="21"/>
  <c r="U32" i="21"/>
  <c r="U40" i="21"/>
  <c r="U48" i="21"/>
  <c r="U56" i="21"/>
  <c r="U64" i="21"/>
  <c r="U72" i="21"/>
  <c r="U80" i="21"/>
  <c r="U88" i="21"/>
  <c r="U96" i="21"/>
  <c r="U104" i="21"/>
  <c r="U112" i="21"/>
  <c r="U120" i="21"/>
  <c r="U128" i="21"/>
  <c r="U136" i="21"/>
  <c r="U144" i="21"/>
  <c r="U152" i="21"/>
  <c r="U160" i="21"/>
  <c r="U168" i="21"/>
  <c r="U176" i="21"/>
  <c r="U184" i="21"/>
  <c r="U192" i="21"/>
  <c r="U200" i="21"/>
  <c r="U208" i="21"/>
  <c r="U216" i="21"/>
  <c r="U224" i="21"/>
  <c r="U232" i="21"/>
  <c r="U240" i="21"/>
  <c r="U248" i="21"/>
  <c r="U256" i="21"/>
  <c r="U264" i="21"/>
  <c r="U272" i="21"/>
  <c r="U280" i="21"/>
  <c r="U288" i="21"/>
  <c r="U296" i="21"/>
  <c r="U304" i="21"/>
  <c r="U312" i="21"/>
  <c r="U320" i="21"/>
  <c r="U328" i="21"/>
  <c r="U336" i="21"/>
  <c r="U344" i="21"/>
  <c r="U352" i="21"/>
  <c r="U360" i="21"/>
  <c r="U368" i="21"/>
  <c r="U376" i="21"/>
  <c r="U384" i="21"/>
  <c r="U392" i="21"/>
  <c r="U400" i="21"/>
  <c r="U408" i="21"/>
  <c r="U416" i="21"/>
  <c r="U424" i="21"/>
  <c r="U432" i="21"/>
  <c r="U440" i="21"/>
  <c r="U448" i="21"/>
  <c r="U456" i="21"/>
  <c r="U464" i="21"/>
  <c r="U472" i="21"/>
  <c r="U480" i="21"/>
  <c r="U488" i="21"/>
  <c r="U496" i="21"/>
  <c r="U504" i="21"/>
  <c r="U512" i="21"/>
  <c r="U520" i="21"/>
  <c r="U528" i="21"/>
  <c r="U536" i="21"/>
  <c r="U544" i="21"/>
  <c r="U552" i="21"/>
  <c r="U560" i="21"/>
  <c r="U568" i="21"/>
  <c r="U576" i="21"/>
  <c r="U584" i="21"/>
  <c r="U592" i="21"/>
  <c r="U600" i="21"/>
  <c r="U608" i="21"/>
  <c r="U616" i="21"/>
  <c r="U624" i="21"/>
  <c r="U632" i="21"/>
  <c r="U640" i="21"/>
  <c r="U648" i="21"/>
  <c r="U656" i="21"/>
  <c r="U664" i="21"/>
  <c r="U672" i="21"/>
  <c r="U680" i="21"/>
  <c r="U688" i="21"/>
  <c r="U21" i="21"/>
  <c r="U29" i="21"/>
  <c r="U37" i="21"/>
  <c r="U45" i="21"/>
  <c r="U53" i="21"/>
  <c r="U61" i="21"/>
  <c r="U69" i="21"/>
  <c r="U77" i="21"/>
  <c r="U85" i="21"/>
  <c r="U93" i="21"/>
  <c r="U101" i="21"/>
  <c r="U109" i="21"/>
  <c r="U117" i="21"/>
  <c r="U125" i="21"/>
  <c r="U133" i="21"/>
  <c r="U141" i="21"/>
  <c r="U149" i="21"/>
  <c r="U157" i="21"/>
  <c r="U165" i="21"/>
  <c r="U173" i="21"/>
  <c r="U181" i="21"/>
  <c r="U189" i="21"/>
  <c r="U197" i="21"/>
  <c r="U205" i="21"/>
  <c r="U213" i="21"/>
  <c r="U221" i="21"/>
  <c r="U229" i="21"/>
  <c r="U237" i="21"/>
  <c r="U245" i="21"/>
  <c r="U253" i="21"/>
  <c r="U261" i="21"/>
  <c r="U269" i="21"/>
  <c r="U277" i="21"/>
  <c r="U285" i="21"/>
  <c r="U293" i="21"/>
  <c r="U301" i="21"/>
  <c r="U309" i="21"/>
  <c r="U317" i="21"/>
  <c r="U325" i="21"/>
  <c r="U333" i="21"/>
  <c r="U341" i="21"/>
  <c r="U349" i="21"/>
  <c r="U357" i="21"/>
  <c r="U365" i="21"/>
  <c r="U373" i="21"/>
  <c r="U381" i="21"/>
  <c r="U389" i="21"/>
  <c r="U397" i="21"/>
  <c r="U405" i="21"/>
  <c r="U413" i="21"/>
  <c r="U421" i="21"/>
  <c r="U429" i="21"/>
  <c r="U437" i="21"/>
  <c r="U445" i="21"/>
  <c r="U453" i="21"/>
  <c r="U461" i="21"/>
  <c r="U469" i="21"/>
  <c r="U477" i="21"/>
  <c r="U485" i="21"/>
  <c r="U493" i="21"/>
  <c r="U501" i="21"/>
  <c r="U509" i="21"/>
  <c r="U517" i="21"/>
  <c r="U525" i="21"/>
  <c r="U533" i="21"/>
  <c r="U541" i="21"/>
  <c r="U549" i="21"/>
  <c r="U557" i="21"/>
  <c r="U565" i="21"/>
  <c r="U573" i="21"/>
  <c r="U581" i="21"/>
  <c r="U589" i="21"/>
  <c r="U597" i="21"/>
  <c r="U605" i="21"/>
  <c r="U613" i="21"/>
  <c r="U621" i="21"/>
  <c r="U629" i="21"/>
  <c r="U637" i="21"/>
  <c r="U645" i="21"/>
  <c r="U653" i="21"/>
  <c r="U661" i="21"/>
  <c r="U669" i="21"/>
  <c r="U677" i="21"/>
  <c r="U685" i="21"/>
  <c r="U693" i="21"/>
  <c r="U50" i="21"/>
  <c r="U114" i="21"/>
  <c r="U178" i="21"/>
  <c r="U242" i="21"/>
  <c r="U306" i="21"/>
  <c r="U370" i="21"/>
  <c r="U426" i="21"/>
  <c r="U468" i="21"/>
  <c r="U481" i="21"/>
  <c r="U490" i="21"/>
  <c r="U532" i="21"/>
  <c r="U545" i="21"/>
  <c r="U554" i="21"/>
  <c r="U596" i="21"/>
  <c r="U609" i="21"/>
  <c r="U618" i="21"/>
  <c r="U660" i="21"/>
  <c r="U673" i="21"/>
  <c r="U682" i="21"/>
  <c r="U699" i="21"/>
  <c r="U707" i="21"/>
  <c r="U715" i="21"/>
  <c r="U723" i="21"/>
  <c r="U731" i="21"/>
  <c r="U739" i="21"/>
  <c r="U747" i="21"/>
  <c r="U755" i="21"/>
  <c r="U14" i="21"/>
  <c r="U58" i="21"/>
  <c r="U122" i="21"/>
  <c r="U186" i="21"/>
  <c r="U250" i="21"/>
  <c r="U314" i="21"/>
  <c r="U378" i="21"/>
  <c r="U428" i="21"/>
  <c r="U441" i="21"/>
  <c r="U450" i="21"/>
  <c r="U492" i="21"/>
  <c r="U505" i="21"/>
  <c r="U514" i="21"/>
  <c r="U556" i="21"/>
  <c r="U569" i="21"/>
  <c r="U578" i="21"/>
  <c r="U620" i="21"/>
  <c r="U633" i="21"/>
  <c r="U642" i="21"/>
  <c r="U684" i="21"/>
  <c r="U691" i="21"/>
  <c r="U696" i="21"/>
  <c r="U704" i="21"/>
  <c r="U712" i="21"/>
  <c r="U720" i="21"/>
  <c r="U728" i="21"/>
  <c r="U736" i="21"/>
  <c r="U744" i="21"/>
  <c r="U752" i="21"/>
  <c r="U66" i="21"/>
  <c r="U130" i="21"/>
  <c r="U194" i="21"/>
  <c r="U258" i="21"/>
  <c r="U322" i="21"/>
  <c r="U386" i="21"/>
  <c r="U452" i="21"/>
  <c r="U465" i="21"/>
  <c r="U474" i="21"/>
  <c r="U516" i="21"/>
  <c r="U529" i="21"/>
  <c r="U538" i="21"/>
  <c r="U580" i="21"/>
  <c r="U593" i="21"/>
  <c r="U602" i="21"/>
  <c r="U644" i="21"/>
  <c r="U657" i="21"/>
  <c r="U666" i="21"/>
  <c r="U701" i="21"/>
  <c r="U709" i="21"/>
  <c r="U717" i="21"/>
  <c r="U725" i="21"/>
  <c r="U733" i="21"/>
  <c r="U741" i="21"/>
  <c r="U749" i="21"/>
  <c r="U757" i="21"/>
  <c r="U362" i="21"/>
  <c r="U74" i="21"/>
  <c r="U138" i="21"/>
  <c r="U202" i="21"/>
  <c r="U266" i="21"/>
  <c r="U330" i="21"/>
  <c r="U394" i="21"/>
  <c r="U425" i="21"/>
  <c r="U434" i="21"/>
  <c r="U476" i="21"/>
  <c r="U489" i="21"/>
  <c r="U498" i="21"/>
  <c r="U540" i="21"/>
  <c r="U553" i="21"/>
  <c r="U562" i="21"/>
  <c r="U604" i="21"/>
  <c r="U617" i="21"/>
  <c r="U626" i="21"/>
  <c r="U668" i="21"/>
  <c r="U681" i="21"/>
  <c r="U698" i="21"/>
  <c r="U706" i="21"/>
  <c r="U714" i="21"/>
  <c r="U722" i="21"/>
  <c r="U730" i="21"/>
  <c r="U738" i="21"/>
  <c r="U746" i="21"/>
  <c r="U754" i="21"/>
  <c r="U18" i="21"/>
  <c r="U82" i="21"/>
  <c r="U146" i="21"/>
  <c r="U210" i="21"/>
  <c r="U274" i="21"/>
  <c r="U338" i="21"/>
  <c r="U402" i="21"/>
  <c r="U436" i="21"/>
  <c r="U449" i="21"/>
  <c r="U458" i="21"/>
  <c r="U500" i="21"/>
  <c r="U513" i="21"/>
  <c r="U522" i="21"/>
  <c r="U564" i="21"/>
  <c r="U577" i="21"/>
  <c r="U586" i="21"/>
  <c r="U628" i="21"/>
  <c r="U641" i="21"/>
  <c r="U650" i="21"/>
  <c r="U690" i="21"/>
  <c r="U695" i="21"/>
  <c r="U703" i="21"/>
  <c r="U711" i="21"/>
  <c r="U719" i="21"/>
  <c r="U727" i="21"/>
  <c r="U735" i="21"/>
  <c r="U743" i="21"/>
  <c r="U751" i="21"/>
  <c r="U658" i="21"/>
  <c r="U26" i="21"/>
  <c r="U90" i="21"/>
  <c r="U154" i="21"/>
  <c r="U218" i="21"/>
  <c r="U282" i="21"/>
  <c r="U346" i="21"/>
  <c r="U410" i="21"/>
  <c r="U460" i="21"/>
  <c r="U473" i="21"/>
  <c r="U482" i="21"/>
  <c r="U524" i="21"/>
  <c r="U537" i="21"/>
  <c r="U546" i="21"/>
  <c r="U588" i="21"/>
  <c r="U601" i="21"/>
  <c r="U610" i="21"/>
  <c r="U652" i="21"/>
  <c r="U665" i="21"/>
  <c r="U674" i="21"/>
  <c r="U700" i="21"/>
  <c r="U708" i="21"/>
  <c r="U716" i="21"/>
  <c r="U724" i="21"/>
  <c r="U732" i="21"/>
  <c r="U740" i="21"/>
  <c r="U748" i="21"/>
  <c r="U756" i="21"/>
  <c r="U106" i="21"/>
  <c r="U234" i="21"/>
  <c r="U298" i="21"/>
  <c r="U466" i="21"/>
  <c r="U508" i="21"/>
  <c r="U530" i="21"/>
  <c r="U594" i="21"/>
  <c r="U649" i="21"/>
  <c r="U689" i="21"/>
  <c r="U702" i="21"/>
  <c r="U726" i="21"/>
  <c r="U734" i="21"/>
  <c r="U758" i="21"/>
  <c r="U34" i="21"/>
  <c r="U98" i="21"/>
  <c r="U162" i="21"/>
  <c r="U226" i="21"/>
  <c r="U290" i="21"/>
  <c r="U354" i="21"/>
  <c r="U418" i="21"/>
  <c r="U433" i="21"/>
  <c r="U442" i="21"/>
  <c r="U484" i="21"/>
  <c r="U497" i="21"/>
  <c r="U506" i="21"/>
  <c r="U548" i="21"/>
  <c r="U561" i="21"/>
  <c r="U570" i="21"/>
  <c r="U612" i="21"/>
  <c r="U625" i="21"/>
  <c r="U634" i="21"/>
  <c r="U676" i="21"/>
  <c r="U687" i="21"/>
  <c r="U692" i="21"/>
  <c r="U697" i="21"/>
  <c r="U705" i="21"/>
  <c r="U713" i="21"/>
  <c r="U721" i="21"/>
  <c r="U729" i="21"/>
  <c r="U737" i="21"/>
  <c r="U745" i="21"/>
  <c r="U753" i="21"/>
  <c r="U42" i="21"/>
  <c r="U170" i="21"/>
  <c r="U444" i="21"/>
  <c r="U457" i="21"/>
  <c r="U521" i="21"/>
  <c r="U572" i="21"/>
  <c r="U585" i="21"/>
  <c r="U636" i="21"/>
  <c r="U694" i="21"/>
  <c r="U710" i="21"/>
  <c r="U718" i="21"/>
  <c r="U742" i="21"/>
  <c r="U750" i="21"/>
  <c r="T15" i="21"/>
  <c r="T19" i="21"/>
  <c r="T23" i="21"/>
  <c r="T27" i="21"/>
  <c r="T31" i="21"/>
  <c r="T35" i="21"/>
  <c r="T39" i="21"/>
  <c r="T43" i="21"/>
  <c r="T47" i="21"/>
  <c r="T51" i="21"/>
  <c r="T55" i="21"/>
  <c r="T59" i="21"/>
  <c r="T63" i="21"/>
  <c r="T67" i="21"/>
  <c r="T71" i="21"/>
  <c r="T75" i="21"/>
  <c r="T79" i="21"/>
  <c r="T83" i="21"/>
  <c r="T87" i="21"/>
  <c r="T91" i="21"/>
  <c r="T95" i="21"/>
  <c r="T99" i="21"/>
  <c r="T103" i="21"/>
  <c r="T107" i="21"/>
  <c r="T111" i="21"/>
  <c r="T115" i="21"/>
  <c r="T119" i="21"/>
  <c r="T123" i="21"/>
  <c r="T127" i="21"/>
  <c r="T131" i="21"/>
  <c r="T135" i="21"/>
  <c r="T139" i="21"/>
  <c r="T143" i="21"/>
  <c r="T147" i="21"/>
  <c r="T151" i="21"/>
  <c r="T155" i="21"/>
  <c r="T159" i="21"/>
  <c r="T163" i="21"/>
  <c r="T167" i="21"/>
  <c r="T171" i="21"/>
  <c r="T175" i="21"/>
  <c r="T179" i="21"/>
  <c r="T183" i="21"/>
  <c r="T187" i="21"/>
  <c r="T191" i="21"/>
  <c r="T195" i="21"/>
  <c r="T199" i="21"/>
  <c r="T203" i="21"/>
  <c r="T207" i="21"/>
  <c r="T211" i="21"/>
  <c r="T215" i="21"/>
  <c r="T219" i="21"/>
  <c r="T223" i="21"/>
  <c r="T227" i="21"/>
  <c r="T231" i="21"/>
  <c r="T235" i="21"/>
  <c r="T239" i="21"/>
  <c r="T243" i="21"/>
  <c r="T247" i="21"/>
  <c r="T251" i="21"/>
  <c r="T255" i="21"/>
  <c r="T259" i="21"/>
  <c r="T263" i="21"/>
  <c r="T267" i="21"/>
  <c r="T271" i="21"/>
  <c r="T275" i="21"/>
  <c r="T279" i="21"/>
  <c r="T283" i="21"/>
  <c r="T287" i="21"/>
  <c r="T291" i="21"/>
  <c r="T295" i="21"/>
  <c r="T299" i="21"/>
  <c r="T303" i="21"/>
  <c r="T307" i="21"/>
  <c r="T311" i="21"/>
  <c r="T315" i="21"/>
  <c r="T319" i="21"/>
  <c r="T323" i="21"/>
  <c r="T327" i="21"/>
  <c r="T331" i="21"/>
  <c r="T335" i="21"/>
  <c r="T339" i="21"/>
  <c r="T343" i="21"/>
  <c r="T347" i="21"/>
  <c r="T351" i="21"/>
  <c r="T18" i="21"/>
  <c r="T22" i="21"/>
  <c r="T26" i="21"/>
  <c r="T30" i="21"/>
  <c r="T34" i="21"/>
  <c r="T38" i="21"/>
  <c r="T42" i="21"/>
  <c r="T46" i="21"/>
  <c r="T50" i="21"/>
  <c r="T54" i="21"/>
  <c r="T58" i="21"/>
  <c r="T62" i="21"/>
  <c r="T66" i="21"/>
  <c r="T70" i="21"/>
  <c r="T74" i="21"/>
  <c r="T78" i="21"/>
  <c r="T82" i="21"/>
  <c r="T86" i="21"/>
  <c r="T90" i="21"/>
  <c r="T94" i="21"/>
  <c r="T98" i="21"/>
  <c r="T102" i="21"/>
  <c r="T106" i="21"/>
  <c r="T110" i="21"/>
  <c r="T114" i="21"/>
  <c r="T118" i="21"/>
  <c r="T122" i="21"/>
  <c r="T126" i="21"/>
  <c r="T130" i="21"/>
  <c r="T134" i="21"/>
  <c r="T138" i="21"/>
  <c r="T142" i="21"/>
  <c r="T146" i="21"/>
  <c r="T150" i="21"/>
  <c r="T154" i="21"/>
  <c r="T158" i="21"/>
  <c r="T162" i="21"/>
  <c r="T166" i="21"/>
  <c r="T170" i="21"/>
  <c r="T174" i="21"/>
  <c r="T178" i="21"/>
  <c r="T182" i="21"/>
  <c r="T186" i="21"/>
  <c r="T190" i="21"/>
  <c r="T194" i="21"/>
  <c r="T198" i="21"/>
  <c r="T202" i="21"/>
  <c r="T206" i="21"/>
  <c r="T210" i="21"/>
  <c r="T214" i="21"/>
  <c r="T218" i="21"/>
  <c r="T222" i="21"/>
  <c r="T226" i="21"/>
  <c r="T230" i="21"/>
  <c r="T234" i="21"/>
  <c r="T238" i="21"/>
  <c r="T242" i="21"/>
  <c r="T246" i="21"/>
  <c r="T250" i="21"/>
  <c r="T254" i="21"/>
  <c r="T258" i="21"/>
  <c r="T262" i="21"/>
  <c r="T266" i="21"/>
  <c r="T270" i="21"/>
  <c r="T274" i="21"/>
  <c r="T278" i="21"/>
  <c r="T282" i="21"/>
  <c r="T286" i="21"/>
  <c r="T290" i="21"/>
  <c r="T294" i="21"/>
  <c r="T298" i="21"/>
  <c r="T302" i="21"/>
  <c r="T306" i="21"/>
  <c r="T310" i="21"/>
  <c r="T314" i="21"/>
  <c r="T318" i="21"/>
  <c r="T322" i="21"/>
  <c r="T326" i="21"/>
  <c r="T330" i="21"/>
  <c r="T334" i="21"/>
  <c r="T338" i="21"/>
  <c r="T342" i="21"/>
  <c r="T17" i="21"/>
  <c r="T21" i="21"/>
  <c r="T25" i="21"/>
  <c r="T29" i="21"/>
  <c r="T33" i="21"/>
  <c r="T37" i="21"/>
  <c r="T41" i="21"/>
  <c r="T45" i="21"/>
  <c r="T49" i="21"/>
  <c r="T53" i="21"/>
  <c r="T57" i="21"/>
  <c r="T61" i="21"/>
  <c r="T65" i="21"/>
  <c r="T69" i="21"/>
  <c r="T73" i="21"/>
  <c r="T77" i="21"/>
  <c r="T81" i="21"/>
  <c r="T85" i="21"/>
  <c r="T89" i="21"/>
  <c r="T93" i="21"/>
  <c r="T97" i="21"/>
  <c r="T101" i="21"/>
  <c r="T105" i="21"/>
  <c r="T109" i="21"/>
  <c r="T113" i="21"/>
  <c r="T117" i="21"/>
  <c r="T121" i="21"/>
  <c r="T125" i="21"/>
  <c r="T129" i="21"/>
  <c r="T133" i="21"/>
  <c r="T137" i="21"/>
  <c r="T141" i="21"/>
  <c r="T145" i="21"/>
  <c r="T149" i="21"/>
  <c r="T153" i="21"/>
  <c r="T157" i="21"/>
  <c r="T161" i="21"/>
  <c r="T165" i="21"/>
  <c r="T169" i="21"/>
  <c r="T173" i="21"/>
  <c r="T177" i="21"/>
  <c r="T181" i="21"/>
  <c r="T185" i="21"/>
  <c r="T189" i="21"/>
  <c r="T193" i="21"/>
  <c r="T197" i="21"/>
  <c r="T201" i="21"/>
  <c r="T205" i="21"/>
  <c r="T209" i="21"/>
  <c r="T213" i="21"/>
  <c r="T217" i="21"/>
  <c r="T221" i="21"/>
  <c r="T225" i="21"/>
  <c r="T229" i="21"/>
  <c r="T233" i="21"/>
  <c r="T237" i="21"/>
  <c r="T241" i="21"/>
  <c r="T245" i="21"/>
  <c r="T249" i="21"/>
  <c r="T253" i="21"/>
  <c r="T257" i="21"/>
  <c r="T261" i="21"/>
  <c r="T265" i="21"/>
  <c r="T269" i="21"/>
  <c r="T273" i="21"/>
  <c r="T277" i="21"/>
  <c r="T281" i="21"/>
  <c r="T285" i="21"/>
  <c r="T289" i="21"/>
  <c r="T293" i="21"/>
  <c r="T297" i="21"/>
  <c r="T301" i="21"/>
  <c r="T305" i="21"/>
  <c r="T309" i="21"/>
  <c r="T313" i="21"/>
  <c r="T317" i="21"/>
  <c r="T321" i="21"/>
  <c r="T325" i="21"/>
  <c r="T329" i="21"/>
  <c r="T333" i="21"/>
  <c r="T337" i="21"/>
  <c r="T341" i="21"/>
  <c r="T345" i="21"/>
  <c r="T349" i="21"/>
  <c r="T353" i="21"/>
  <c r="T44" i="21"/>
  <c r="T76" i="21"/>
  <c r="T108" i="21"/>
  <c r="T140" i="21"/>
  <c r="T172" i="21"/>
  <c r="T204" i="21"/>
  <c r="T236" i="21"/>
  <c r="T268" i="21"/>
  <c r="T300" i="21"/>
  <c r="T332" i="21"/>
  <c r="T350" i="21"/>
  <c r="T357" i="21"/>
  <c r="T361" i="21"/>
  <c r="T365" i="21"/>
  <c r="T369" i="21"/>
  <c r="T373" i="21"/>
  <c r="T377" i="21"/>
  <c r="T381" i="21"/>
  <c r="T385" i="21"/>
  <c r="T389" i="21"/>
  <c r="T393" i="21"/>
  <c r="T397" i="21"/>
  <c r="T401" i="21"/>
  <c r="T405" i="21"/>
  <c r="T409" i="21"/>
  <c r="T413" i="21"/>
  <c r="T417" i="21"/>
  <c r="T421" i="21"/>
  <c r="T425" i="21"/>
  <c r="T429" i="21"/>
  <c r="T433" i="21"/>
  <c r="T437" i="21"/>
  <c r="T441" i="21"/>
  <c r="T445" i="21"/>
  <c r="T449" i="21"/>
  <c r="T453" i="21"/>
  <c r="T457" i="21"/>
  <c r="T461" i="21"/>
  <c r="T465" i="21"/>
  <c r="T469" i="21"/>
  <c r="T473" i="21"/>
  <c r="T32" i="21"/>
  <c r="T64" i="21"/>
  <c r="T96" i="21"/>
  <c r="T128" i="21"/>
  <c r="T160" i="21"/>
  <c r="T192" i="21"/>
  <c r="T224" i="21"/>
  <c r="T256" i="21"/>
  <c r="T288" i="21"/>
  <c r="T320" i="21"/>
  <c r="T20" i="21"/>
  <c r="T52" i="21"/>
  <c r="T84" i="21"/>
  <c r="T116" i="21"/>
  <c r="T148" i="21"/>
  <c r="T180" i="21"/>
  <c r="T212" i="21"/>
  <c r="T244" i="21"/>
  <c r="T276" i="21"/>
  <c r="T308" i="21"/>
  <c r="T340" i="21"/>
  <c r="T346" i="21"/>
  <c r="T356" i="21"/>
  <c r="T360" i="21"/>
  <c r="T364" i="21"/>
  <c r="T368" i="21"/>
  <c r="T372" i="21"/>
  <c r="T376" i="21"/>
  <c r="T380" i="21"/>
  <c r="T384" i="21"/>
  <c r="T388" i="21"/>
  <c r="T392" i="21"/>
  <c r="T396" i="21"/>
  <c r="T400" i="21"/>
  <c r="T404" i="21"/>
  <c r="T408" i="21"/>
  <c r="T412" i="21"/>
  <c r="T416" i="21"/>
  <c r="T420" i="21"/>
  <c r="T424" i="21"/>
  <c r="T428" i="21"/>
  <c r="T432" i="21"/>
  <c r="T436" i="21"/>
  <c r="T440" i="21"/>
  <c r="T444" i="21"/>
  <c r="T448" i="21"/>
  <c r="T452" i="21"/>
  <c r="T456" i="21"/>
  <c r="T460" i="21"/>
  <c r="T464" i="21"/>
  <c r="T468" i="21"/>
  <c r="T472" i="21"/>
  <c r="T476" i="21"/>
  <c r="T480" i="21"/>
  <c r="T484" i="21"/>
  <c r="T488" i="21"/>
  <c r="T492" i="21"/>
  <c r="T496" i="21"/>
  <c r="T500" i="21"/>
  <c r="T504" i="21"/>
  <c r="T508" i="21"/>
  <c r="T512" i="21"/>
  <c r="T516" i="21"/>
  <c r="T520" i="21"/>
  <c r="T524" i="21"/>
  <c r="T528" i="21"/>
  <c r="T532" i="21"/>
  <c r="T536" i="21"/>
  <c r="T540" i="21"/>
  <c r="T544" i="21"/>
  <c r="T548" i="21"/>
  <c r="T552" i="21"/>
  <c r="T556" i="21"/>
  <c r="T560" i="21"/>
  <c r="T564" i="21"/>
  <c r="T568" i="21"/>
  <c r="T572" i="21"/>
  <c r="T576" i="21"/>
  <c r="T580" i="21"/>
  <c r="T40" i="21"/>
  <c r="T72" i="21"/>
  <c r="T104" i="21"/>
  <c r="T136" i="21"/>
  <c r="T168" i="21"/>
  <c r="T200" i="21"/>
  <c r="T232" i="21"/>
  <c r="T264" i="21"/>
  <c r="T296" i="21"/>
  <c r="T328" i="21"/>
  <c r="T28" i="21"/>
  <c r="T60" i="21"/>
  <c r="T92" i="21"/>
  <c r="T124" i="21"/>
  <c r="T156" i="21"/>
  <c r="T188" i="21"/>
  <c r="T220" i="21"/>
  <c r="T252" i="21"/>
  <c r="T284" i="21"/>
  <c r="T316" i="21"/>
  <c r="T355" i="21"/>
  <c r="T359" i="21"/>
  <c r="T363" i="21"/>
  <c r="T367" i="21"/>
  <c r="T371" i="21"/>
  <c r="T375" i="21"/>
  <c r="T379" i="21"/>
  <c r="T383" i="21"/>
  <c r="T387" i="21"/>
  <c r="T391" i="21"/>
  <c r="T395" i="21"/>
  <c r="T399" i="21"/>
  <c r="T403" i="21"/>
  <c r="T407" i="21"/>
  <c r="T411" i="21"/>
  <c r="T415" i="21"/>
  <c r="T419" i="21"/>
  <c r="T423" i="21"/>
  <c r="T427" i="21"/>
  <c r="T431" i="21"/>
  <c r="T435" i="21"/>
  <c r="T439" i="21"/>
  <c r="T443" i="21"/>
  <c r="T447" i="21"/>
  <c r="T451" i="21"/>
  <c r="T455" i="21"/>
  <c r="T459" i="21"/>
  <c r="T463" i="21"/>
  <c r="T467" i="21"/>
  <c r="T471" i="21"/>
  <c r="T475" i="21"/>
  <c r="T16" i="21"/>
  <c r="T48" i="21"/>
  <c r="T80" i="21"/>
  <c r="T112" i="21"/>
  <c r="T144" i="21"/>
  <c r="T176" i="21"/>
  <c r="T208" i="21"/>
  <c r="T240" i="21"/>
  <c r="T272" i="21"/>
  <c r="T304" i="21"/>
  <c r="T336" i="21"/>
  <c r="T348" i="21"/>
  <c r="T36" i="21"/>
  <c r="T68" i="21"/>
  <c r="T100" i="21"/>
  <c r="T132" i="21"/>
  <c r="T164" i="21"/>
  <c r="T196" i="21"/>
  <c r="T228" i="21"/>
  <c r="T260" i="21"/>
  <c r="T292" i="21"/>
  <c r="T324" i="21"/>
  <c r="T354" i="21"/>
  <c r="T358" i="21"/>
  <c r="T362" i="21"/>
  <c r="T366" i="21"/>
  <c r="T370" i="21"/>
  <c r="T374" i="21"/>
  <c r="T378" i="21"/>
  <c r="T382" i="21"/>
  <c r="T386" i="21"/>
  <c r="T390" i="21"/>
  <c r="T394" i="21"/>
  <c r="T398" i="21"/>
  <c r="T402" i="21"/>
  <c r="T406" i="21"/>
  <c r="T410" i="21"/>
  <c r="T414" i="21"/>
  <c r="T418" i="21"/>
  <c r="T422" i="21"/>
  <c r="T426" i="21"/>
  <c r="T430" i="21"/>
  <c r="T434" i="21"/>
  <c r="T438" i="21"/>
  <c r="T442" i="21"/>
  <c r="T446" i="21"/>
  <c r="T450" i="21"/>
  <c r="T454" i="21"/>
  <c r="T458" i="21"/>
  <c r="T462" i="21"/>
  <c r="T466" i="21"/>
  <c r="T470" i="21"/>
  <c r="T474" i="21"/>
  <c r="T478" i="21"/>
  <c r="T482" i="21"/>
  <c r="T486" i="21"/>
  <c r="T490" i="21"/>
  <c r="T494" i="21"/>
  <c r="T498" i="21"/>
  <c r="T502" i="21"/>
  <c r="T506" i="21"/>
  <c r="T510" i="21"/>
  <c r="T514" i="21"/>
  <c r="T518" i="21"/>
  <c r="T522" i="21"/>
  <c r="T526" i="21"/>
  <c r="T530" i="21"/>
  <c r="T534" i="21"/>
  <c r="T538" i="21"/>
  <c r="T542" i="21"/>
  <c r="T546" i="21"/>
  <c r="T550" i="21"/>
  <c r="T554" i="21"/>
  <c r="T558" i="21"/>
  <c r="T562" i="21"/>
  <c r="T566" i="21"/>
  <c r="T570" i="21"/>
  <c r="T574" i="21"/>
  <c r="T578" i="21"/>
  <c r="T582" i="21"/>
  <c r="T586" i="21"/>
  <c r="T590" i="21"/>
  <c r="T594" i="21"/>
  <c r="T598" i="21"/>
  <c r="T602" i="21"/>
  <c r="T606" i="21"/>
  <c r="T610" i="21"/>
  <c r="T614" i="21"/>
  <c r="T618" i="21"/>
  <c r="T622" i="21"/>
  <c r="T626" i="21"/>
  <c r="T630" i="21"/>
  <c r="T634" i="21"/>
  <c r="T638" i="21"/>
  <c r="T642" i="21"/>
  <c r="T646" i="21"/>
  <c r="T650" i="21"/>
  <c r="T120" i="21"/>
  <c r="T352" i="21"/>
  <c r="T481" i="21"/>
  <c r="T497" i="21"/>
  <c r="T513" i="21"/>
  <c r="T529" i="21"/>
  <c r="T545" i="21"/>
  <c r="T561" i="21"/>
  <c r="T577" i="21"/>
  <c r="T587" i="21"/>
  <c r="T605" i="21"/>
  <c r="T612" i="21"/>
  <c r="T619" i="21"/>
  <c r="T637" i="21"/>
  <c r="T644" i="21"/>
  <c r="T651" i="21"/>
  <c r="T655" i="21"/>
  <c r="T659" i="21"/>
  <c r="T663" i="21"/>
  <c r="T667" i="21"/>
  <c r="T671" i="21"/>
  <c r="T675" i="21"/>
  <c r="T679" i="21"/>
  <c r="T683" i="21"/>
  <c r="T687" i="21"/>
  <c r="T691" i="21"/>
  <c r="T695" i="21"/>
  <c r="T699" i="21"/>
  <c r="T703" i="21"/>
  <c r="T707" i="21"/>
  <c r="T711" i="21"/>
  <c r="T715" i="21"/>
  <c r="T719" i="21"/>
  <c r="T723" i="21"/>
  <c r="T727" i="21"/>
  <c r="T731" i="21"/>
  <c r="T735" i="21"/>
  <c r="T739" i="21"/>
  <c r="T743" i="21"/>
  <c r="T747" i="21"/>
  <c r="T751" i="21"/>
  <c r="T755" i="21"/>
  <c r="T549" i="21"/>
  <c r="T588" i="21"/>
  <c r="T645" i="21"/>
  <c r="T696" i="21"/>
  <c r="T724" i="21"/>
  <c r="T736" i="21"/>
  <c r="T756" i="21"/>
  <c r="T152" i="21"/>
  <c r="T487" i="21"/>
  <c r="T503" i="21"/>
  <c r="T519" i="21"/>
  <c r="T535" i="21"/>
  <c r="T551" i="21"/>
  <c r="T567" i="21"/>
  <c r="T583" i="21"/>
  <c r="T601" i="21"/>
  <c r="T608" i="21"/>
  <c r="T615" i="21"/>
  <c r="T633" i="21"/>
  <c r="T640" i="21"/>
  <c r="T647" i="21"/>
  <c r="T56" i="21"/>
  <c r="T501" i="21"/>
  <c r="T680" i="21"/>
  <c r="T692" i="21"/>
  <c r="T712" i="21"/>
  <c r="T184" i="21"/>
  <c r="T477" i="21"/>
  <c r="T493" i="21"/>
  <c r="T509" i="21"/>
  <c r="T525" i="21"/>
  <c r="T541" i="21"/>
  <c r="T557" i="21"/>
  <c r="T573" i="21"/>
  <c r="T597" i="21"/>
  <c r="T604" i="21"/>
  <c r="T611" i="21"/>
  <c r="T629" i="21"/>
  <c r="T636" i="21"/>
  <c r="T643" i="21"/>
  <c r="T654" i="21"/>
  <c r="T658" i="21"/>
  <c r="T662" i="21"/>
  <c r="T666" i="21"/>
  <c r="T670" i="21"/>
  <c r="T674" i="21"/>
  <c r="T678" i="21"/>
  <c r="T682" i="21"/>
  <c r="T686" i="21"/>
  <c r="T690" i="21"/>
  <c r="T694" i="21"/>
  <c r="T698" i="21"/>
  <c r="T702" i="21"/>
  <c r="T706" i="21"/>
  <c r="T710" i="21"/>
  <c r="T714" i="21"/>
  <c r="T718" i="21"/>
  <c r="T722" i="21"/>
  <c r="T726" i="21"/>
  <c r="T730" i="21"/>
  <c r="T734" i="21"/>
  <c r="T738" i="21"/>
  <c r="T742" i="21"/>
  <c r="T746" i="21"/>
  <c r="T750" i="21"/>
  <c r="T754" i="21"/>
  <c r="T758" i="21"/>
  <c r="T613" i="21"/>
  <c r="T216" i="21"/>
  <c r="T483" i="21"/>
  <c r="T499" i="21"/>
  <c r="T515" i="21"/>
  <c r="T531" i="21"/>
  <c r="T547" i="21"/>
  <c r="T563" i="21"/>
  <c r="T579" i="21"/>
  <c r="T593" i="21"/>
  <c r="T600" i="21"/>
  <c r="T607" i="21"/>
  <c r="T625" i="21"/>
  <c r="T632" i="21"/>
  <c r="T639" i="21"/>
  <c r="T312" i="21"/>
  <c r="T595" i="21"/>
  <c r="T620" i="21"/>
  <c r="T660" i="21"/>
  <c r="T676" i="21"/>
  <c r="T720" i="21"/>
  <c r="T740" i="21"/>
  <c r="T752" i="21"/>
  <c r="T248" i="21"/>
  <c r="T489" i="21"/>
  <c r="T505" i="21"/>
  <c r="T521" i="21"/>
  <c r="T537" i="21"/>
  <c r="T553" i="21"/>
  <c r="T569" i="21"/>
  <c r="T589" i="21"/>
  <c r="T596" i="21"/>
  <c r="T603" i="21"/>
  <c r="T621" i="21"/>
  <c r="T628" i="21"/>
  <c r="T635" i="21"/>
  <c r="T653" i="21"/>
  <c r="T657" i="21"/>
  <c r="T661" i="21"/>
  <c r="T665" i="21"/>
  <c r="T669" i="21"/>
  <c r="T673" i="21"/>
  <c r="T677" i="21"/>
  <c r="T681" i="21"/>
  <c r="T685" i="21"/>
  <c r="T689" i="21"/>
  <c r="T693" i="21"/>
  <c r="T697" i="21"/>
  <c r="T701" i="21"/>
  <c r="T705" i="21"/>
  <c r="T709" i="21"/>
  <c r="T713" i="21"/>
  <c r="T717" i="21"/>
  <c r="T721" i="21"/>
  <c r="T725" i="21"/>
  <c r="T729" i="21"/>
  <c r="T733" i="21"/>
  <c r="T737" i="21"/>
  <c r="T741" i="21"/>
  <c r="T745" i="21"/>
  <c r="T749" i="21"/>
  <c r="T753" i="21"/>
  <c r="T757" i="21"/>
  <c r="T565" i="21"/>
  <c r="T627" i="21"/>
  <c r="T652" i="21"/>
  <c r="T664" i="21"/>
  <c r="T688" i="21"/>
  <c r="T704" i="21"/>
  <c r="T728" i="21"/>
  <c r="T744" i="21"/>
  <c r="T24" i="21"/>
  <c r="T280" i="21"/>
  <c r="T479" i="21"/>
  <c r="T495" i="21"/>
  <c r="T511" i="21"/>
  <c r="T527" i="21"/>
  <c r="T543" i="21"/>
  <c r="T559" i="21"/>
  <c r="T575" i="21"/>
  <c r="T585" i="21"/>
  <c r="T592" i="21"/>
  <c r="T599" i="21"/>
  <c r="T617" i="21"/>
  <c r="T624" i="21"/>
  <c r="T631" i="21"/>
  <c r="T649" i="21"/>
  <c r="T14" i="21"/>
  <c r="T485" i="21"/>
  <c r="T581" i="21"/>
  <c r="T656" i="21"/>
  <c r="T668" i="21"/>
  <c r="T684" i="21"/>
  <c r="T708" i="21"/>
  <c r="T88" i="21"/>
  <c r="T344" i="21"/>
  <c r="T491" i="21"/>
  <c r="T507" i="21"/>
  <c r="T523" i="21"/>
  <c r="T539" i="21"/>
  <c r="T555" i="21"/>
  <c r="T571" i="21"/>
  <c r="T584" i="21"/>
  <c r="T591" i="21"/>
  <c r="T609" i="21"/>
  <c r="T616" i="21"/>
  <c r="T623" i="21"/>
  <c r="T641" i="21"/>
  <c r="T648" i="21"/>
  <c r="T517" i="21"/>
  <c r="T533" i="21"/>
  <c r="T672" i="21"/>
  <c r="T700" i="21"/>
  <c r="T716" i="21"/>
  <c r="T732" i="21"/>
  <c r="T748" i="21"/>
  <c r="AJ14" i="21"/>
  <c r="AL3" i="21" s="1"/>
  <c r="AK14" i="21"/>
  <c r="AL4" i="21" s="1"/>
  <c r="S14" i="21"/>
  <c r="S9" i="21" s="1"/>
  <c r="A2" i="21" s="1"/>
  <c r="AD1" i="21"/>
  <c r="AA589" i="21"/>
  <c r="AA590" i="21"/>
  <c r="AA644" i="21"/>
  <c r="AA582" i="21"/>
  <c r="AA597" i="21"/>
  <c r="AA628" i="21"/>
  <c r="AA573" i="21"/>
  <c r="AA620" i="21"/>
  <c r="AA605" i="21"/>
  <c r="AA610" i="21"/>
  <c r="AA594" i="21"/>
  <c r="AA578" i="21"/>
  <c r="Z522" i="21"/>
  <c r="AA614" i="21"/>
  <c r="AA613" i="21"/>
  <c r="AA581" i="21"/>
  <c r="Z509" i="21"/>
  <c r="Z513" i="21"/>
  <c r="Z505" i="21"/>
  <c r="Z497" i="21"/>
  <c r="AA606" i="21"/>
  <c r="AA648" i="21"/>
  <c r="Z520" i="21"/>
  <c r="AA598" i="21"/>
  <c r="Z688" i="21"/>
  <c r="Z640" i="21"/>
  <c r="Z576" i="21"/>
  <c r="AA528" i="21"/>
  <c r="Z456" i="21"/>
  <c r="AA456" i="21"/>
  <c r="AA400" i="21"/>
  <c r="Z400" i="21"/>
  <c r="Z352" i="21"/>
  <c r="AA352" i="21"/>
  <c r="Z296" i="21"/>
  <c r="AA296" i="21"/>
  <c r="AA256" i="21"/>
  <c r="Z256" i="21"/>
  <c r="Z192" i="21"/>
  <c r="AA192" i="21"/>
  <c r="AA128" i="21"/>
  <c r="Z128" i="21"/>
  <c r="Z72" i="21"/>
  <c r="AA72" i="21"/>
  <c r="Z24" i="21"/>
  <c r="AA24" i="21"/>
  <c r="Z16" i="21"/>
  <c r="AA16" i="21"/>
  <c r="AA602" i="21"/>
  <c r="AA586" i="21"/>
  <c r="Z687" i="21"/>
  <c r="Z679" i="21"/>
  <c r="Z671" i="21"/>
  <c r="Z663" i="21"/>
  <c r="Z655" i="21"/>
  <c r="Z647" i="21"/>
  <c r="Z639" i="21"/>
  <c r="Z631" i="21"/>
  <c r="Z623" i="21"/>
  <c r="Z615" i="21"/>
  <c r="Z607" i="21"/>
  <c r="Z599" i="21"/>
  <c r="Z591" i="21"/>
  <c r="Z583" i="21"/>
  <c r="Z575" i="21"/>
  <c r="AA567" i="21"/>
  <c r="Z567" i="21"/>
  <c r="AA559" i="21"/>
  <c r="Z559" i="21"/>
  <c r="AA551" i="21"/>
  <c r="Z551" i="21"/>
  <c r="AA543" i="21"/>
  <c r="Z543" i="21"/>
  <c r="AA535" i="21"/>
  <c r="Z535" i="21"/>
  <c r="AA527" i="21"/>
  <c r="Z527" i="21"/>
  <c r="AA519" i="21"/>
  <c r="Z519" i="21"/>
  <c r="AA511" i="21"/>
  <c r="Z511" i="21"/>
  <c r="AA503" i="21"/>
  <c r="Z503" i="21"/>
  <c r="Z495" i="21"/>
  <c r="AA495" i="21"/>
  <c r="Z487" i="21"/>
  <c r="AA487" i="21"/>
  <c r="Z479" i="21"/>
  <c r="AA479" i="21"/>
  <c r="Z471" i="21"/>
  <c r="AA471" i="21"/>
  <c r="Z463" i="21"/>
  <c r="AA463" i="21"/>
  <c r="Z455" i="21"/>
  <c r="AA455" i="21"/>
  <c r="Z447" i="21"/>
  <c r="AA447" i="21"/>
  <c r="AA439" i="21"/>
  <c r="Z439" i="21"/>
  <c r="AA431" i="21"/>
  <c r="Z431" i="21"/>
  <c r="AA423" i="21"/>
  <c r="Z423" i="21"/>
  <c r="AA415" i="21"/>
  <c r="Z415" i="21"/>
  <c r="AA407" i="21"/>
  <c r="Z407" i="21"/>
  <c r="AA399" i="21"/>
  <c r="Z399" i="21"/>
  <c r="Z391" i="21"/>
  <c r="AA391" i="21"/>
  <c r="Z383" i="21"/>
  <c r="AA383" i="21"/>
  <c r="Z375" i="21"/>
  <c r="AA375" i="21"/>
  <c r="Z367" i="21"/>
  <c r="AA367" i="21"/>
  <c r="Z359" i="21"/>
  <c r="AA359" i="21"/>
  <c r="Z351" i="21"/>
  <c r="AA351" i="21"/>
  <c r="Z343" i="21"/>
  <c r="AA343" i="21"/>
  <c r="Z335" i="21"/>
  <c r="AA335" i="21"/>
  <c r="Z327" i="21"/>
  <c r="AA327" i="21"/>
  <c r="Z319" i="21"/>
  <c r="AA319" i="21"/>
  <c r="Z311" i="21"/>
  <c r="AA311" i="21"/>
  <c r="Z303" i="21"/>
  <c r="AA303" i="21"/>
  <c r="Z295" i="21"/>
  <c r="AA295" i="21"/>
  <c r="Z287" i="21"/>
  <c r="AA287" i="21"/>
  <c r="Z279" i="21"/>
  <c r="AA279" i="21"/>
  <c r="Z271" i="21"/>
  <c r="AA271" i="21"/>
  <c r="Z263" i="21"/>
  <c r="AA263" i="21"/>
  <c r="AA255" i="21"/>
  <c r="Z255" i="21"/>
  <c r="AA247" i="21"/>
  <c r="Z247" i="21"/>
  <c r="AA239" i="21"/>
  <c r="Z239" i="21"/>
  <c r="AA231" i="21"/>
  <c r="Z231" i="21"/>
  <c r="AA223" i="21"/>
  <c r="Z223" i="21"/>
  <c r="AA215" i="21"/>
  <c r="Z215" i="21"/>
  <c r="AA207" i="21"/>
  <c r="Z207" i="21"/>
  <c r="AA199" i="21"/>
  <c r="Z199" i="21"/>
  <c r="AA191" i="21"/>
  <c r="Z191" i="21"/>
  <c r="AA183" i="21"/>
  <c r="Z183" i="21"/>
  <c r="AA175" i="21"/>
  <c r="Z175" i="21"/>
  <c r="Z167" i="21"/>
  <c r="AA167" i="21"/>
  <c r="AA159" i="21"/>
  <c r="Z159" i="21"/>
  <c r="AA151" i="21"/>
  <c r="Z151" i="21"/>
  <c r="AA143" i="21"/>
  <c r="Z143" i="21"/>
  <c r="AA135" i="21"/>
  <c r="Z135" i="21"/>
  <c r="AA127" i="21"/>
  <c r="Z127" i="21"/>
  <c r="AA119" i="21"/>
  <c r="Z119" i="21"/>
  <c r="AA111" i="21"/>
  <c r="Z111" i="21"/>
  <c r="AA103" i="21"/>
  <c r="Z103" i="21"/>
  <c r="Z95" i="21"/>
  <c r="AA95" i="21"/>
  <c r="Z87" i="21"/>
  <c r="AA87" i="21"/>
  <c r="Z79" i="21"/>
  <c r="AA79" i="21"/>
  <c r="Z71" i="21"/>
  <c r="AA71" i="21"/>
  <c r="Z63" i="21"/>
  <c r="AA63" i="21"/>
  <c r="Z55" i="21"/>
  <c r="AA55" i="21"/>
  <c r="Z47" i="21"/>
  <c r="AA47" i="21"/>
  <c r="Z39" i="21"/>
  <c r="AA39" i="21"/>
  <c r="Z31" i="21"/>
  <c r="AA31" i="21"/>
  <c r="Z23" i="21"/>
  <c r="AA23" i="21"/>
  <c r="Z15" i="21"/>
  <c r="AA15" i="21"/>
  <c r="AA641" i="21"/>
  <c r="AA633" i="21"/>
  <c r="AA625" i="21"/>
  <c r="AA617" i="21"/>
  <c r="Z555" i="21"/>
  <c r="Z528" i="21"/>
  <c r="Z680" i="21"/>
  <c r="Z600" i="21"/>
  <c r="AA536" i="21"/>
  <c r="Z536" i="21"/>
  <c r="Z488" i="21"/>
  <c r="AA488" i="21"/>
  <c r="AA432" i="21"/>
  <c r="Z432" i="21"/>
  <c r="Z360" i="21"/>
  <c r="AA360" i="21"/>
  <c r="Z288" i="21"/>
  <c r="AA288" i="21"/>
  <c r="AA232" i="21"/>
  <c r="Z232" i="21"/>
  <c r="Z160" i="21"/>
  <c r="AA160" i="21"/>
  <c r="Z64" i="21"/>
  <c r="AA64" i="21"/>
  <c r="Z686" i="21"/>
  <c r="Z678" i="21"/>
  <c r="Z670" i="21"/>
  <c r="Z662" i="21"/>
  <c r="Z654" i="21"/>
  <c r="Z646" i="21"/>
  <c r="Z638" i="21"/>
  <c r="Z630" i="21"/>
  <c r="Z622" i="21"/>
  <c r="Z614" i="21"/>
  <c r="Z606" i="21"/>
  <c r="Z598" i="21"/>
  <c r="Z590" i="21"/>
  <c r="Z582" i="21"/>
  <c r="Z574" i="21"/>
  <c r="AA566" i="21"/>
  <c r="Z566" i="21"/>
  <c r="AA558" i="21"/>
  <c r="Z558" i="21"/>
  <c r="AA550" i="21"/>
  <c r="Z550" i="21"/>
  <c r="AA542" i="21"/>
  <c r="Z542" i="21"/>
  <c r="AA534" i="21"/>
  <c r="AA526" i="21"/>
  <c r="AA518" i="21"/>
  <c r="AA510" i="21"/>
  <c r="Z510" i="21"/>
  <c r="AA502" i="21"/>
  <c r="Z502" i="21"/>
  <c r="Z494" i="21"/>
  <c r="AA494" i="21"/>
  <c r="Z486" i="21"/>
  <c r="AA486" i="21"/>
  <c r="Z478" i="21"/>
  <c r="AA478" i="21"/>
  <c r="Z470" i="21"/>
  <c r="AA470" i="21"/>
  <c r="Z462" i="21"/>
  <c r="AA462" i="21"/>
  <c r="Z454" i="21"/>
  <c r="AA454" i="21"/>
  <c r="Z446" i="21"/>
  <c r="AA446" i="21"/>
  <c r="AA438" i="21"/>
  <c r="Z438" i="21"/>
  <c r="AA430" i="21"/>
  <c r="Z430" i="21"/>
  <c r="AA422" i="21"/>
  <c r="Z422" i="21"/>
  <c r="AA414" i="21"/>
  <c r="Z414" i="21"/>
  <c r="AA406" i="21"/>
  <c r="Z406" i="21"/>
  <c r="AA398" i="21"/>
  <c r="Z398" i="21"/>
  <c r="Z390" i="21"/>
  <c r="AA390" i="21"/>
  <c r="Z382" i="21"/>
  <c r="AA382" i="21"/>
  <c r="Z374" i="21"/>
  <c r="AA374" i="21"/>
  <c r="Z366" i="21"/>
  <c r="AA366" i="21"/>
  <c r="Z358" i="21"/>
  <c r="AA358" i="21"/>
  <c r="Z350" i="21"/>
  <c r="AA350" i="21"/>
  <c r="Z342" i="21"/>
  <c r="AA342" i="21"/>
  <c r="Z334" i="21"/>
  <c r="AA334" i="21"/>
  <c r="Z326" i="21"/>
  <c r="AA326" i="21"/>
  <c r="Z318" i="21"/>
  <c r="AA318" i="21"/>
  <c r="Z310" i="21"/>
  <c r="AA310" i="21"/>
  <c r="Z302" i="21"/>
  <c r="AA302" i="21"/>
  <c r="Z294" i="21"/>
  <c r="AA294" i="21"/>
  <c r="Z286" i="21"/>
  <c r="AA286" i="21"/>
  <c r="Z278" i="21"/>
  <c r="AA278" i="21"/>
  <c r="Z270" i="21"/>
  <c r="AA270" i="21"/>
  <c r="Z262" i="21"/>
  <c r="AA262" i="21"/>
  <c r="AA254" i="21"/>
  <c r="Z254" i="21"/>
  <c r="AA246" i="21"/>
  <c r="Z246" i="21"/>
  <c r="AA238" i="21"/>
  <c r="Z238" i="21"/>
  <c r="AA230" i="21"/>
  <c r="Z230" i="21"/>
  <c r="Z222" i="21"/>
  <c r="AA222" i="21"/>
  <c r="Z214" i="21"/>
  <c r="AA214" i="21"/>
  <c r="Z206" i="21"/>
  <c r="AA206" i="21"/>
  <c r="Z198" i="21"/>
  <c r="AA198" i="21"/>
  <c r="Z190" i="21"/>
  <c r="AA190" i="21"/>
  <c r="Z182" i="21"/>
  <c r="AA182" i="21"/>
  <c r="Z174" i="21"/>
  <c r="AA174" i="21"/>
  <c r="AA166" i="21"/>
  <c r="Z166" i="21"/>
  <c r="Z158" i="21"/>
  <c r="AA158" i="21"/>
  <c r="AA150" i="21"/>
  <c r="Z150" i="21"/>
  <c r="AA142" i="21"/>
  <c r="Z142" i="21"/>
  <c r="AA134" i="21"/>
  <c r="Z134" i="21"/>
  <c r="AA126" i="21"/>
  <c r="Z126" i="21"/>
  <c r="AA118" i="21"/>
  <c r="Z118" i="21"/>
  <c r="AA110" i="21"/>
  <c r="Z110" i="21"/>
  <c r="AA102" i="21"/>
  <c r="Z102" i="21"/>
  <c r="Z94" i="21"/>
  <c r="AA94" i="21"/>
  <c r="Z86" i="21"/>
  <c r="AA86" i="21"/>
  <c r="Z78" i="21"/>
  <c r="AA78" i="21"/>
  <c r="Z70" i="21"/>
  <c r="AA70" i="21"/>
  <c r="Z62" i="21"/>
  <c r="AA62" i="21"/>
  <c r="Z54" i="21"/>
  <c r="AA54" i="21"/>
  <c r="Z46" i="21"/>
  <c r="AA46" i="21"/>
  <c r="Z38" i="21"/>
  <c r="AA38" i="21"/>
  <c r="Z30" i="21"/>
  <c r="AA30" i="21"/>
  <c r="Z22" i="21"/>
  <c r="AA22" i="21"/>
  <c r="AA646" i="21"/>
  <c r="AA638" i="21"/>
  <c r="AA630" i="21"/>
  <c r="AA622" i="21"/>
  <c r="AA609" i="21"/>
  <c r="AA601" i="21"/>
  <c r="AA593" i="21"/>
  <c r="AA585" i="21"/>
  <c r="AA577" i="21"/>
  <c r="Z526" i="21"/>
  <c r="Z664" i="21"/>
  <c r="Z632" i="21"/>
  <c r="Z592" i="21"/>
  <c r="AA568" i="21"/>
  <c r="Z568" i="21"/>
  <c r="AA512" i="21"/>
  <c r="Z512" i="21"/>
  <c r="Z480" i="21"/>
  <c r="AA480" i="21"/>
  <c r="AA440" i="21"/>
  <c r="Z440" i="21"/>
  <c r="Z384" i="21"/>
  <c r="AA384" i="21"/>
  <c r="Z328" i="21"/>
  <c r="AA328" i="21"/>
  <c r="Z264" i="21"/>
  <c r="AA264" i="21"/>
  <c r="Z200" i="21"/>
  <c r="AA200" i="21"/>
  <c r="AA144" i="21"/>
  <c r="Z144" i="21"/>
  <c r="Z96" i="21"/>
  <c r="AA96" i="21"/>
  <c r="Z40" i="21"/>
  <c r="AA40" i="21"/>
  <c r="Z685" i="21"/>
  <c r="Z677" i="21"/>
  <c r="Z669" i="21"/>
  <c r="Z661" i="21"/>
  <c r="Z653" i="21"/>
  <c r="Z645" i="21"/>
  <c r="Z637" i="21"/>
  <c r="Z629" i="21"/>
  <c r="Z621" i="21"/>
  <c r="Z613" i="21"/>
  <c r="Z605" i="21"/>
  <c r="Z597" i="21"/>
  <c r="Z589" i="21"/>
  <c r="Z581" i="21"/>
  <c r="Z573" i="21"/>
  <c r="AA565" i="21"/>
  <c r="Z565" i="21"/>
  <c r="AA557" i="21"/>
  <c r="Z557" i="21"/>
  <c r="AA549" i="21"/>
  <c r="Z549" i="21"/>
  <c r="AA541" i="21"/>
  <c r="Z541" i="21"/>
  <c r="AA533" i="21"/>
  <c r="Z533" i="21"/>
  <c r="AA525" i="21"/>
  <c r="Z525" i="21"/>
  <c r="AA517" i="21"/>
  <c r="Z517" i="21"/>
  <c r="AA509" i="21"/>
  <c r="AA501" i="21"/>
  <c r="Z493" i="21"/>
  <c r="AA493" i="21"/>
  <c r="Z485" i="21"/>
  <c r="AA485" i="21"/>
  <c r="Z477" i="21"/>
  <c r="AA477" i="21"/>
  <c r="Z469" i="21"/>
  <c r="AA469" i="21"/>
  <c r="Z461" i="21"/>
  <c r="AA461" i="21"/>
  <c r="Z453" i="21"/>
  <c r="AA453" i="21"/>
  <c r="Z445" i="21"/>
  <c r="AA445" i="21"/>
  <c r="AA437" i="21"/>
  <c r="Z437" i="21"/>
  <c r="AA429" i="21"/>
  <c r="AA421" i="21"/>
  <c r="Z421" i="21"/>
  <c r="AA413" i="21"/>
  <c r="Z413" i="21"/>
  <c r="AA405" i="21"/>
  <c r="Z405" i="21"/>
  <c r="AA397" i="21"/>
  <c r="Z397" i="21"/>
  <c r="Z389" i="21"/>
  <c r="AA389" i="21"/>
  <c r="Z381" i="21"/>
  <c r="AA381" i="21"/>
  <c r="Z373" i="21"/>
  <c r="AA373" i="21"/>
  <c r="Z365" i="21"/>
  <c r="AA365" i="21"/>
  <c r="Z357" i="21"/>
  <c r="AA357" i="21"/>
  <c r="Z349" i="21"/>
  <c r="AA349" i="21"/>
  <c r="Z341" i="21"/>
  <c r="AA341" i="21"/>
  <c r="Z333" i="21"/>
  <c r="AA333" i="21"/>
  <c r="Z325" i="21"/>
  <c r="AA325" i="21"/>
  <c r="Z317" i="21"/>
  <c r="AA317" i="21"/>
  <c r="Z309" i="21"/>
  <c r="AA309" i="21"/>
  <c r="Z301" i="21"/>
  <c r="AA301" i="21"/>
  <c r="Z293" i="21"/>
  <c r="AA293" i="21"/>
  <c r="Z285" i="21"/>
  <c r="AA285" i="21"/>
  <c r="Z277" i="21"/>
  <c r="AA277" i="21"/>
  <c r="Z269" i="21"/>
  <c r="AA269" i="21"/>
  <c r="Z261" i="21"/>
  <c r="AA261" i="21"/>
  <c r="AA253" i="21"/>
  <c r="Z253" i="21"/>
  <c r="AA245" i="21"/>
  <c r="Z245" i="21"/>
  <c r="AA237" i="21"/>
  <c r="Z237" i="21"/>
  <c r="AA229" i="21"/>
  <c r="Z229" i="21"/>
  <c r="Z221" i="21"/>
  <c r="AA221" i="21"/>
  <c r="Z213" i="21"/>
  <c r="AA213" i="21"/>
  <c r="Z205" i="21"/>
  <c r="AA205" i="21"/>
  <c r="Z197" i="21"/>
  <c r="AA197" i="21"/>
  <c r="Z189" i="21"/>
  <c r="AA189" i="21"/>
  <c r="Z181" i="21"/>
  <c r="AA181" i="21"/>
  <c r="Z173" i="21"/>
  <c r="AA173" i="21"/>
  <c r="Z165" i="21"/>
  <c r="AA165" i="21"/>
  <c r="AA157" i="21"/>
  <c r="Z157" i="21"/>
  <c r="AA149" i="21"/>
  <c r="Z149" i="21"/>
  <c r="AA141" i="21"/>
  <c r="Z141" i="21"/>
  <c r="AA133" i="21"/>
  <c r="Z133" i="21"/>
  <c r="AA125" i="21"/>
  <c r="Z125" i="21"/>
  <c r="AA117" i="21"/>
  <c r="Z117" i="21"/>
  <c r="AA109" i="21"/>
  <c r="Z109" i="21"/>
  <c r="AA101" i="21"/>
  <c r="Z101" i="21"/>
  <c r="Z93" i="21"/>
  <c r="AA93" i="21"/>
  <c r="Z85" i="21"/>
  <c r="AA85" i="21"/>
  <c r="Z77" i="21"/>
  <c r="AA77" i="21"/>
  <c r="Z69" i="21"/>
  <c r="AA69" i="21"/>
  <c r="Z61" i="21"/>
  <c r="AA61" i="21"/>
  <c r="Z53" i="21"/>
  <c r="AA53" i="21"/>
  <c r="Z45" i="21"/>
  <c r="AA45" i="21"/>
  <c r="Z37" i="21"/>
  <c r="AA37" i="21"/>
  <c r="Z29" i="21"/>
  <c r="AA29" i="21"/>
  <c r="Z21" i="21"/>
  <c r="AA21" i="21"/>
  <c r="AA692" i="21"/>
  <c r="AA690" i="21"/>
  <c r="AA688" i="21"/>
  <c r="AA686" i="21"/>
  <c r="AA684" i="21"/>
  <c r="AA682" i="21"/>
  <c r="AA680" i="21"/>
  <c r="AA678" i="21"/>
  <c r="AA674" i="21"/>
  <c r="AA672" i="21"/>
  <c r="AA670" i="21"/>
  <c r="AA668" i="21"/>
  <c r="AA666" i="21"/>
  <c r="AA664" i="21"/>
  <c r="AA662" i="21"/>
  <c r="AA660" i="21"/>
  <c r="AA658" i="21"/>
  <c r="AA656" i="21"/>
  <c r="AA654" i="21"/>
  <c r="AA650" i="21"/>
  <c r="AA643" i="21"/>
  <c r="AA635" i="21"/>
  <c r="AA627" i="21"/>
  <c r="AA619" i="21"/>
  <c r="Z547" i="21"/>
  <c r="Z534" i="21"/>
  <c r="Z501" i="21"/>
  <c r="Z648" i="21"/>
  <c r="Z608" i="21"/>
  <c r="AA544" i="21"/>
  <c r="Z544" i="21"/>
  <c r="Z496" i="21"/>
  <c r="AA496" i="21"/>
  <c r="Z448" i="21"/>
  <c r="AA448" i="21"/>
  <c r="AA408" i="21"/>
  <c r="Z408" i="21"/>
  <c r="Z376" i="21"/>
  <c r="AA376" i="21"/>
  <c r="Z336" i="21"/>
  <c r="AA336" i="21"/>
  <c r="Z304" i="21"/>
  <c r="AA304" i="21"/>
  <c r="Z272" i="21"/>
  <c r="AA272" i="21"/>
  <c r="Z224" i="21"/>
  <c r="AA224" i="21"/>
  <c r="Z208" i="21"/>
  <c r="AA208" i="21"/>
  <c r="Z168" i="21"/>
  <c r="AA168" i="21"/>
  <c r="AA136" i="21"/>
  <c r="Z136" i="21"/>
  <c r="AA104" i="21"/>
  <c r="Z104" i="21"/>
  <c r="Z48" i="21"/>
  <c r="AA48" i="21"/>
  <c r="Z676" i="21"/>
  <c r="Z652" i="21"/>
  <c r="Z636" i="21"/>
  <c r="Z620" i="21"/>
  <c r="Z596" i="21"/>
  <c r="Z580" i="21"/>
  <c r="AA556" i="21"/>
  <c r="AA540" i="21"/>
  <c r="AA524" i="21"/>
  <c r="AA508" i="21"/>
  <c r="Z508" i="21"/>
  <c r="Z492" i="21"/>
  <c r="AA492" i="21"/>
  <c r="Z468" i="21"/>
  <c r="AA468" i="21"/>
  <c r="Z452" i="21"/>
  <c r="AA452" i="21"/>
  <c r="AA436" i="21"/>
  <c r="Z436" i="21"/>
  <c r="AA420" i="21"/>
  <c r="Z420" i="21"/>
  <c r="AA404" i="21"/>
  <c r="Z404" i="21"/>
  <c r="Z388" i="21"/>
  <c r="AA388" i="21"/>
  <c r="Z372" i="21"/>
  <c r="AA372" i="21"/>
  <c r="Z356" i="21"/>
  <c r="AA356" i="21"/>
  <c r="Z340" i="21"/>
  <c r="AA340" i="21"/>
  <c r="Z324" i="21"/>
  <c r="AA324" i="21"/>
  <c r="Z308" i="21"/>
  <c r="AA308" i="21"/>
  <c r="Z292" i="21"/>
  <c r="AA292" i="21"/>
  <c r="Z276" i="21"/>
  <c r="AA276" i="21"/>
  <c r="Z260" i="21"/>
  <c r="AA260" i="21"/>
  <c r="AA244" i="21"/>
  <c r="Z244" i="21"/>
  <c r="AA228" i="21"/>
  <c r="Z228" i="21"/>
  <c r="Z220" i="21"/>
  <c r="AA220" i="21"/>
  <c r="Z204" i="21"/>
  <c r="AA204" i="21"/>
  <c r="Z180" i="21"/>
  <c r="AA180" i="21"/>
  <c r="Z164" i="21"/>
  <c r="AA164" i="21"/>
  <c r="AA132" i="21"/>
  <c r="Z132" i="21"/>
  <c r="AA758" i="21"/>
  <c r="AA757" i="21"/>
  <c r="AA756" i="21"/>
  <c r="AA755" i="21"/>
  <c r="AA754" i="21"/>
  <c r="AA753" i="21"/>
  <c r="AA752" i="21"/>
  <c r="AA751" i="21"/>
  <c r="AA750" i="21"/>
  <c r="AA749" i="21"/>
  <c r="AA748" i="21"/>
  <c r="AA747" i="21"/>
  <c r="AA746" i="21"/>
  <c r="AA745" i="21"/>
  <c r="AA744" i="21"/>
  <c r="AA743" i="21"/>
  <c r="AA742" i="21"/>
  <c r="AA741" i="21"/>
  <c r="AA740" i="21"/>
  <c r="AA739" i="21"/>
  <c r="AA738" i="21"/>
  <c r="AA737" i="21"/>
  <c r="AA736" i="21"/>
  <c r="AA735" i="21"/>
  <c r="AA734" i="21"/>
  <c r="AA733" i="21"/>
  <c r="AA732" i="21"/>
  <c r="AA731" i="21"/>
  <c r="AA730" i="21"/>
  <c r="AA729" i="21"/>
  <c r="AA728" i="21"/>
  <c r="AA727" i="21"/>
  <c r="AA726" i="21"/>
  <c r="AA725" i="21"/>
  <c r="AA724" i="21"/>
  <c r="AA723" i="21"/>
  <c r="AA722" i="21"/>
  <c r="AA721" i="21"/>
  <c r="AA720" i="21"/>
  <c r="AA719" i="21"/>
  <c r="AA718" i="21"/>
  <c r="AA717" i="21"/>
  <c r="AA716" i="21"/>
  <c r="AA715" i="21"/>
  <c r="AA714" i="21"/>
  <c r="AA713" i="21"/>
  <c r="AA712" i="21"/>
  <c r="AA711" i="21"/>
  <c r="AA710" i="21"/>
  <c r="AA709" i="21"/>
  <c r="AA708" i="21"/>
  <c r="AA707" i="21"/>
  <c r="AA706" i="21"/>
  <c r="AA705" i="21"/>
  <c r="AA704" i="21"/>
  <c r="AA703" i="21"/>
  <c r="AA702" i="21"/>
  <c r="AA701" i="21"/>
  <c r="AA700" i="21"/>
  <c r="AA699" i="21"/>
  <c r="AA698" i="21"/>
  <c r="AA697" i="21"/>
  <c r="AA696" i="21"/>
  <c r="AA695" i="21"/>
  <c r="AA694" i="21"/>
  <c r="AA693" i="21"/>
  <c r="AA640" i="21"/>
  <c r="AA632" i="21"/>
  <c r="AA624" i="21"/>
  <c r="AA616" i="21"/>
  <c r="AA608" i="21"/>
  <c r="AA600" i="21"/>
  <c r="AA596" i="21"/>
  <c r="AA592" i="21"/>
  <c r="AA584" i="21"/>
  <c r="AA580" i="21"/>
  <c r="AA576" i="21"/>
  <c r="Z540" i="21"/>
  <c r="Z429" i="21"/>
  <c r="Z692" i="21"/>
  <c r="Z684" i="21"/>
  <c r="Z668" i="21"/>
  <c r="Z660" i="21"/>
  <c r="Z644" i="21"/>
  <c r="Z628" i="21"/>
  <c r="Z612" i="21"/>
  <c r="Z604" i="21"/>
  <c r="Z588" i="21"/>
  <c r="AA572" i="21"/>
  <c r="AA564" i="21"/>
  <c r="AA548" i="21"/>
  <c r="AA532" i="21"/>
  <c r="AA516" i="21"/>
  <c r="AA500" i="21"/>
  <c r="Z500" i="21"/>
  <c r="Z484" i="21"/>
  <c r="AA484" i="21"/>
  <c r="Z476" i="21"/>
  <c r="AA476" i="21"/>
  <c r="Z460" i="21"/>
  <c r="AA460" i="21"/>
  <c r="Z444" i="21"/>
  <c r="AA444" i="21"/>
  <c r="AA428" i="21"/>
  <c r="Z428" i="21"/>
  <c r="AA412" i="21"/>
  <c r="Z412" i="21"/>
  <c r="AA396" i="21"/>
  <c r="Z396" i="21"/>
  <c r="Z380" i="21"/>
  <c r="AA380" i="21"/>
  <c r="Z364" i="21"/>
  <c r="AA364" i="21"/>
  <c r="Z348" i="21"/>
  <c r="AA348" i="21"/>
  <c r="Z332" i="21"/>
  <c r="AA332" i="21"/>
  <c r="Z316" i="21"/>
  <c r="AA316" i="21"/>
  <c r="Z300" i="21"/>
  <c r="AA300" i="21"/>
  <c r="Z284" i="21"/>
  <c r="AA284" i="21"/>
  <c r="Z268" i="21"/>
  <c r="AA268" i="21"/>
  <c r="AA252" i="21"/>
  <c r="Z252" i="21"/>
  <c r="AA236" i="21"/>
  <c r="Z236" i="21"/>
  <c r="Z212" i="21"/>
  <c r="AA212" i="21"/>
  <c r="Z196" i="21"/>
  <c r="AA196" i="21"/>
  <c r="Z188" i="21"/>
  <c r="AA188" i="21"/>
  <c r="Z172" i="21"/>
  <c r="AA172" i="21"/>
  <c r="Z156" i="21"/>
  <c r="AA156" i="21"/>
  <c r="AA148" i="21"/>
  <c r="Z148" i="21"/>
  <c r="AA140" i="21"/>
  <c r="Z140" i="21"/>
  <c r="AA124" i="21"/>
  <c r="Z124" i="21"/>
  <c r="AA116" i="21"/>
  <c r="Z116" i="21"/>
  <c r="AA108" i="21"/>
  <c r="Z108" i="21"/>
  <c r="AA100" i="21"/>
  <c r="Z100" i="21"/>
  <c r="Z92" i="21"/>
  <c r="AA92" i="21"/>
  <c r="Z84" i="21"/>
  <c r="AA84" i="21"/>
  <c r="Z76" i="21"/>
  <c r="AA76" i="21"/>
  <c r="Z68" i="21"/>
  <c r="AA68" i="21"/>
  <c r="Z60" i="21"/>
  <c r="AA60" i="21"/>
  <c r="Z52" i="21"/>
  <c r="AA52" i="21"/>
  <c r="Z44" i="21"/>
  <c r="AA44" i="21"/>
  <c r="Z36" i="21"/>
  <c r="AA36" i="21"/>
  <c r="Z28" i="21"/>
  <c r="AA28" i="21"/>
  <c r="Z20" i="21"/>
  <c r="AA20" i="21"/>
  <c r="Z691" i="21"/>
  <c r="Z683" i="21"/>
  <c r="Z675" i="21"/>
  <c r="Z667" i="21"/>
  <c r="Z659" i="21"/>
  <c r="Z651" i="21"/>
  <c r="Z643" i="21"/>
  <c r="Z635" i="21"/>
  <c r="Z627" i="21"/>
  <c r="Z619" i="21"/>
  <c r="Z611" i="21"/>
  <c r="Z603" i="21"/>
  <c r="Z595" i="21"/>
  <c r="Z587" i="21"/>
  <c r="Z579" i="21"/>
  <c r="AA571" i="21"/>
  <c r="AA563" i="21"/>
  <c r="AA555" i="21"/>
  <c r="AA547" i="21"/>
  <c r="AA539" i="21"/>
  <c r="AA531" i="21"/>
  <c r="Z531" i="21"/>
  <c r="AA523" i="21"/>
  <c r="Z523" i="21"/>
  <c r="AA515" i="21"/>
  <c r="Z515" i="21"/>
  <c r="AA507" i="21"/>
  <c r="Z507" i="21"/>
  <c r="AA499" i="21"/>
  <c r="Z499" i="21"/>
  <c r="Z491" i="21"/>
  <c r="AA491" i="21"/>
  <c r="Z483" i="21"/>
  <c r="AA483" i="21"/>
  <c r="Z475" i="21"/>
  <c r="AA475" i="21"/>
  <c r="Z467" i="21"/>
  <c r="AA467" i="21"/>
  <c r="Z459" i="21"/>
  <c r="AA459" i="21"/>
  <c r="Z451" i="21"/>
  <c r="AA451" i="21"/>
  <c r="Z443" i="21"/>
  <c r="AA443" i="21"/>
  <c r="AA435" i="21"/>
  <c r="Z435" i="21"/>
  <c r="AA427" i="21"/>
  <c r="Z427" i="21"/>
  <c r="AA419" i="21"/>
  <c r="Z419" i="21"/>
  <c r="AA411" i="21"/>
  <c r="Z411" i="21"/>
  <c r="AA403" i="21"/>
  <c r="Z403" i="21"/>
  <c r="AA395" i="21"/>
  <c r="Z395" i="21"/>
  <c r="Z387" i="21"/>
  <c r="AA387" i="21"/>
  <c r="Z379" i="21"/>
  <c r="AA379" i="21"/>
  <c r="Z371" i="21"/>
  <c r="AA371" i="21"/>
  <c r="Z363" i="21"/>
  <c r="AA363" i="21"/>
  <c r="Z355" i="21"/>
  <c r="AA355" i="21"/>
  <c r="Z347" i="21"/>
  <c r="AA347" i="21"/>
  <c r="Z339" i="21"/>
  <c r="AA339" i="21"/>
  <c r="Z331" i="21"/>
  <c r="AA331" i="21"/>
  <c r="Z323" i="21"/>
  <c r="AA323" i="21"/>
  <c r="Z315" i="21"/>
  <c r="AA315" i="21"/>
  <c r="Z307" i="21"/>
  <c r="AA307" i="21"/>
  <c r="Z299" i="21"/>
  <c r="AA299" i="21"/>
  <c r="Z291" i="21"/>
  <c r="AA291" i="21"/>
  <c r="Z283" i="21"/>
  <c r="AA283" i="21"/>
  <c r="Z275" i="21"/>
  <c r="AA275" i="21"/>
  <c r="Z267" i="21"/>
  <c r="AA267" i="21"/>
  <c r="Z259" i="21"/>
  <c r="AA259" i="21"/>
  <c r="AA251" i="21"/>
  <c r="Z251" i="21"/>
  <c r="AA243" i="21"/>
  <c r="Z243" i="21"/>
  <c r="AA235" i="21"/>
  <c r="Z235" i="21"/>
  <c r="AA227" i="21"/>
  <c r="Z227" i="21"/>
  <c r="Z219" i="21"/>
  <c r="AA219" i="21"/>
  <c r="Z211" i="21"/>
  <c r="AA211" i="21"/>
  <c r="Z203" i="21"/>
  <c r="AA203" i="21"/>
  <c r="Z195" i="21"/>
  <c r="AA195" i="21"/>
  <c r="Z187" i="21"/>
  <c r="AA187" i="21"/>
  <c r="Z179" i="21"/>
  <c r="AA179" i="21"/>
  <c r="AA171" i="21"/>
  <c r="Z171" i="21"/>
  <c r="AA163" i="21"/>
  <c r="Z163" i="21"/>
  <c r="AA155" i="21"/>
  <c r="Z155" i="21"/>
  <c r="AA147" i="21"/>
  <c r="Z147" i="21"/>
  <c r="AA139" i="21"/>
  <c r="Z139" i="21"/>
  <c r="AA131" i="21"/>
  <c r="Z131" i="21"/>
  <c r="AA123" i="21"/>
  <c r="Z123" i="21"/>
  <c r="AA115" i="21"/>
  <c r="Z115" i="21"/>
  <c r="AA107" i="21"/>
  <c r="Z107" i="21"/>
  <c r="Z99" i="21"/>
  <c r="AA99" i="21"/>
  <c r="Z91" i="21"/>
  <c r="AA91" i="21"/>
  <c r="Z83" i="21"/>
  <c r="AA83" i="21"/>
  <c r="Z75" i="21"/>
  <c r="AA75" i="21"/>
  <c r="Z67" i="21"/>
  <c r="AA67" i="21"/>
  <c r="Z59" i="21"/>
  <c r="AA59" i="21"/>
  <c r="Z51" i="21"/>
  <c r="AA51" i="21"/>
  <c r="Z43" i="21"/>
  <c r="AA43" i="21"/>
  <c r="Z35" i="21"/>
  <c r="AA35" i="21"/>
  <c r="Z27" i="21"/>
  <c r="AA27" i="21"/>
  <c r="Z19" i="21"/>
  <c r="AA19" i="21"/>
  <c r="Z758" i="21"/>
  <c r="Z757" i="21"/>
  <c r="Z756" i="21"/>
  <c r="Z755" i="21"/>
  <c r="Z754" i="21"/>
  <c r="Z753" i="21"/>
  <c r="Z752" i="21"/>
  <c r="Z751" i="21"/>
  <c r="Z750" i="21"/>
  <c r="Z749" i="21"/>
  <c r="Z748" i="21"/>
  <c r="Z747" i="21"/>
  <c r="Z746" i="21"/>
  <c r="Z745" i="21"/>
  <c r="Z744" i="21"/>
  <c r="Z743" i="21"/>
  <c r="Z742" i="21"/>
  <c r="Z741" i="21"/>
  <c r="Z740" i="21"/>
  <c r="Z739" i="21"/>
  <c r="Z738" i="21"/>
  <c r="Z737" i="21"/>
  <c r="Z736" i="21"/>
  <c r="Z735" i="21"/>
  <c r="Z734" i="21"/>
  <c r="Z733" i="21"/>
  <c r="Z732" i="21"/>
  <c r="Z731" i="21"/>
  <c r="Z730" i="21"/>
  <c r="Z729" i="21"/>
  <c r="Z728" i="21"/>
  <c r="Z727" i="21"/>
  <c r="Z726" i="21"/>
  <c r="Z725" i="21"/>
  <c r="Z724" i="21"/>
  <c r="Z723" i="21"/>
  <c r="Z722" i="21"/>
  <c r="Z721" i="21"/>
  <c r="Z720" i="21"/>
  <c r="Z719" i="21"/>
  <c r="Z718" i="21"/>
  <c r="Z717" i="21"/>
  <c r="Z716" i="21"/>
  <c r="Z715" i="21"/>
  <c r="Z714" i="21"/>
  <c r="Z713" i="21"/>
  <c r="Z712" i="21"/>
  <c r="Z711" i="21"/>
  <c r="Z710" i="21"/>
  <c r="Z709" i="21"/>
  <c r="Z708" i="21"/>
  <c r="Z707" i="21"/>
  <c r="Z706" i="21"/>
  <c r="Z705" i="21"/>
  <c r="Z704" i="21"/>
  <c r="Z703" i="21"/>
  <c r="Z702" i="21"/>
  <c r="Z701" i="21"/>
  <c r="Z700" i="21"/>
  <c r="Z699" i="21"/>
  <c r="Z698" i="21"/>
  <c r="Z697" i="21"/>
  <c r="Z696" i="21"/>
  <c r="Z695" i="21"/>
  <c r="Z694" i="21"/>
  <c r="Z693" i="21"/>
  <c r="AA645" i="21"/>
  <c r="AA637" i="21"/>
  <c r="AA629" i="21"/>
  <c r="AA621" i="21"/>
  <c r="Z571" i="21"/>
  <c r="Z539" i="21"/>
  <c r="Z532" i="21"/>
  <c r="Z672" i="21"/>
  <c r="Z616" i="21"/>
  <c r="AA552" i="21"/>
  <c r="Z552" i="21"/>
  <c r="AA504" i="21"/>
  <c r="Z504" i="21"/>
  <c r="Z464" i="21"/>
  <c r="AA464" i="21"/>
  <c r="AA416" i="21"/>
  <c r="Z416" i="21"/>
  <c r="Z392" i="21"/>
  <c r="AA392" i="21"/>
  <c r="Z344" i="21"/>
  <c r="AA344" i="21"/>
  <c r="Z320" i="21"/>
  <c r="AA320" i="21"/>
  <c r="Z280" i="21"/>
  <c r="AA280" i="21"/>
  <c r="AA240" i="21"/>
  <c r="Z240" i="21"/>
  <c r="Z216" i="21"/>
  <c r="AA216" i="21"/>
  <c r="Z184" i="21"/>
  <c r="AA184" i="21"/>
  <c r="Z152" i="21"/>
  <c r="AA152" i="21"/>
  <c r="AA112" i="21"/>
  <c r="Z112" i="21"/>
  <c r="Z88" i="21"/>
  <c r="AA88" i="21"/>
  <c r="Z56" i="21"/>
  <c r="AA56" i="21"/>
  <c r="Z690" i="21"/>
  <c r="Z682" i="21"/>
  <c r="Z674" i="21"/>
  <c r="Z666" i="21"/>
  <c r="Z658" i="21"/>
  <c r="Z650" i="21"/>
  <c r="Z642" i="21"/>
  <c r="Z634" i="21"/>
  <c r="Z626" i="21"/>
  <c r="Z618" i="21"/>
  <c r="Z610" i="21"/>
  <c r="Z602" i="21"/>
  <c r="Z594" i="21"/>
  <c r="Z586" i="21"/>
  <c r="Z578" i="21"/>
  <c r="AA570" i="21"/>
  <c r="Z570" i="21"/>
  <c r="AA562" i="21"/>
  <c r="Z562" i="21"/>
  <c r="AA554" i="21"/>
  <c r="Z554" i="21"/>
  <c r="AA546" i="21"/>
  <c r="Z546" i="21"/>
  <c r="AA538" i="21"/>
  <c r="Z538" i="21"/>
  <c r="AA530" i="21"/>
  <c r="AA522" i="21"/>
  <c r="AA514" i="21"/>
  <c r="Z514" i="21"/>
  <c r="AA506" i="21"/>
  <c r="Z506" i="21"/>
  <c r="AA498" i="21"/>
  <c r="Z498" i="21"/>
  <c r="Z490" i="21"/>
  <c r="AA490" i="21"/>
  <c r="Z482" i="21"/>
  <c r="AA482" i="21"/>
  <c r="Z474" i="21"/>
  <c r="AA474" i="21"/>
  <c r="Z466" i="21"/>
  <c r="AA466" i="21"/>
  <c r="Z458" i="21"/>
  <c r="AA458" i="21"/>
  <c r="Z450" i="21"/>
  <c r="AA450" i="21"/>
  <c r="Z442" i="21"/>
  <c r="AA442" i="21"/>
  <c r="AA434" i="21"/>
  <c r="Z434" i="21"/>
  <c r="AA426" i="21"/>
  <c r="Z426" i="21"/>
  <c r="AA418" i="21"/>
  <c r="Z418" i="21"/>
  <c r="AA410" i="21"/>
  <c r="Z410" i="21"/>
  <c r="AA402" i="21"/>
  <c r="Z402" i="21"/>
  <c r="AA394" i="21"/>
  <c r="Z394" i="21"/>
  <c r="Z386" i="21"/>
  <c r="AA386" i="21"/>
  <c r="Z378" i="21"/>
  <c r="AA378" i="21"/>
  <c r="Z370" i="21"/>
  <c r="AA370" i="21"/>
  <c r="Z362" i="21"/>
  <c r="AA362" i="21"/>
  <c r="Z354" i="21"/>
  <c r="AA354" i="21"/>
  <c r="Z346" i="21"/>
  <c r="AA346" i="21"/>
  <c r="Z338" i="21"/>
  <c r="AA338" i="21"/>
  <c r="Z330" i="21"/>
  <c r="AA330" i="21"/>
  <c r="Z322" i="21"/>
  <c r="AA322" i="21"/>
  <c r="Z314" i="21"/>
  <c r="AA314" i="21"/>
  <c r="Z306" i="21"/>
  <c r="AA306" i="21"/>
  <c r="Z298" i="21"/>
  <c r="AA298" i="21"/>
  <c r="Z290" i="21"/>
  <c r="AA290" i="21"/>
  <c r="Z282" i="21"/>
  <c r="AA282" i="21"/>
  <c r="Z274" i="21"/>
  <c r="AA274" i="21"/>
  <c r="Z266" i="21"/>
  <c r="AA266" i="21"/>
  <c r="Z258" i="21"/>
  <c r="AA258" i="21"/>
  <c r="AA250" i="21"/>
  <c r="Z250" i="21"/>
  <c r="AA242" i="21"/>
  <c r="Z242" i="21"/>
  <c r="AA234" i="21"/>
  <c r="Z234" i="21"/>
  <c r="AA226" i="21"/>
  <c r="Z226" i="21"/>
  <c r="Z218" i="21"/>
  <c r="AA218" i="21"/>
  <c r="Z210" i="21"/>
  <c r="AA210" i="21"/>
  <c r="Z202" i="21"/>
  <c r="AA202" i="21"/>
  <c r="Z194" i="21"/>
  <c r="AA194" i="21"/>
  <c r="Z186" i="21"/>
  <c r="AA186" i="21"/>
  <c r="Z178" i="21"/>
  <c r="AA178" i="21"/>
  <c r="AA170" i="21"/>
  <c r="Z170" i="21"/>
  <c r="Z162" i="21"/>
  <c r="AA162" i="21"/>
  <c r="Z154" i="21"/>
  <c r="AA154" i="21"/>
  <c r="AA146" i="21"/>
  <c r="Z146" i="21"/>
  <c r="AA138" i="21"/>
  <c r="Z138" i="21"/>
  <c r="AA130" i="21"/>
  <c r="Z130" i="21"/>
  <c r="AA122" i="21"/>
  <c r="Z122" i="21"/>
  <c r="AA114" i="21"/>
  <c r="Z114" i="21"/>
  <c r="AA106" i="21"/>
  <c r="Z106" i="21"/>
  <c r="Z98" i="21"/>
  <c r="AA98" i="21"/>
  <c r="Z90" i="21"/>
  <c r="AA90" i="21"/>
  <c r="Z82" i="21"/>
  <c r="AA82" i="21"/>
  <c r="Z74" i="21"/>
  <c r="AA74" i="21"/>
  <c r="Z66" i="21"/>
  <c r="AA66" i="21"/>
  <c r="Z58" i="21"/>
  <c r="AA58" i="21"/>
  <c r="Z50" i="21"/>
  <c r="AA50" i="21"/>
  <c r="Z42" i="21"/>
  <c r="AA42" i="21"/>
  <c r="Z34" i="21"/>
  <c r="AA34" i="21"/>
  <c r="Z26" i="21"/>
  <c r="AA26" i="21"/>
  <c r="Z18" i="21"/>
  <c r="AA18" i="21"/>
  <c r="AA642" i="21"/>
  <c r="AA634" i="21"/>
  <c r="AA626" i="21"/>
  <c r="AA618" i="21"/>
  <c r="AA615" i="21"/>
  <c r="AA611" i="21"/>
  <c r="AA607" i="21"/>
  <c r="AA603" i="21"/>
  <c r="AA599" i="21"/>
  <c r="AA595" i="21"/>
  <c r="AA591" i="21"/>
  <c r="AA587" i="21"/>
  <c r="AA583" i="21"/>
  <c r="AA579" i="21"/>
  <c r="AA575" i="21"/>
  <c r="Z564" i="21"/>
  <c r="Z518" i="21"/>
  <c r="Z656" i="21"/>
  <c r="Z624" i="21"/>
  <c r="Z584" i="21"/>
  <c r="AA560" i="21"/>
  <c r="Z560" i="21"/>
  <c r="AA520" i="21"/>
  <c r="Z472" i="21"/>
  <c r="AA472" i="21"/>
  <c r="AA424" i="21"/>
  <c r="Z424" i="21"/>
  <c r="Z368" i="21"/>
  <c r="AA368" i="21"/>
  <c r="Z312" i="21"/>
  <c r="AA312" i="21"/>
  <c r="AA248" i="21"/>
  <c r="Z248" i="21"/>
  <c r="Z176" i="21"/>
  <c r="AA176" i="21"/>
  <c r="AA120" i="21"/>
  <c r="Z120" i="21"/>
  <c r="Z80" i="21"/>
  <c r="AA80" i="21"/>
  <c r="Z32" i="21"/>
  <c r="AA32" i="21"/>
  <c r="Z689" i="21"/>
  <c r="Z681" i="21"/>
  <c r="Z673" i="21"/>
  <c r="Z665" i="21"/>
  <c r="Z657" i="21"/>
  <c r="Z649" i="21"/>
  <c r="Z641" i="21"/>
  <c r="Z633" i="21"/>
  <c r="Z625" i="21"/>
  <c r="Z617" i="21"/>
  <c r="Z609" i="21"/>
  <c r="Z601" i="21"/>
  <c r="Z593" i="21"/>
  <c r="Z585" i="21"/>
  <c r="Z577" i="21"/>
  <c r="AA569" i="21"/>
  <c r="Z569" i="21"/>
  <c r="AA561" i="21"/>
  <c r="Z561" i="21"/>
  <c r="AA553" i="21"/>
  <c r="Z553" i="21"/>
  <c r="AA545" i="21"/>
  <c r="Z545" i="21"/>
  <c r="AA537" i="21"/>
  <c r="Z537" i="21"/>
  <c r="AA529" i="21"/>
  <c r="Z529" i="21"/>
  <c r="AA521" i="21"/>
  <c r="Z521" i="21"/>
  <c r="AA513" i="21"/>
  <c r="AA505" i="21"/>
  <c r="AA497" i="21"/>
  <c r="Z489" i="21"/>
  <c r="AA489" i="21"/>
  <c r="Z481" i="21"/>
  <c r="AA481" i="21"/>
  <c r="Z473" i="21"/>
  <c r="AA473" i="21"/>
  <c r="Z465" i="21"/>
  <c r="AA465" i="21"/>
  <c r="Z457" i="21"/>
  <c r="AA457" i="21"/>
  <c r="Z449" i="21"/>
  <c r="AA449" i="21"/>
  <c r="Z441" i="21"/>
  <c r="AA441" i="21"/>
  <c r="AA433" i="21"/>
  <c r="Z433" i="21"/>
  <c r="AA425" i="21"/>
  <c r="Z425" i="21"/>
  <c r="AA417" i="21"/>
  <c r="Z417" i="21"/>
  <c r="AA409" i="21"/>
  <c r="Z409" i="21"/>
  <c r="AA401" i="21"/>
  <c r="Z401" i="21"/>
  <c r="AA393" i="21"/>
  <c r="Z393" i="21"/>
  <c r="Z385" i="21"/>
  <c r="AA385" i="21"/>
  <c r="Z377" i="21"/>
  <c r="AA377" i="21"/>
  <c r="Z369" i="21"/>
  <c r="AA369" i="21"/>
  <c r="Z361" i="21"/>
  <c r="AA361" i="21"/>
  <c r="Z353" i="21"/>
  <c r="AA353" i="21"/>
  <c r="Z345" i="21"/>
  <c r="AA345" i="21"/>
  <c r="Z337" i="21"/>
  <c r="AA337" i="21"/>
  <c r="Z329" i="21"/>
  <c r="AA329" i="21"/>
  <c r="Z321" i="21"/>
  <c r="AA321" i="21"/>
  <c r="AA313" i="21"/>
  <c r="Z313" i="21"/>
  <c r="AA305" i="21"/>
  <c r="Z305" i="21"/>
  <c r="AA297" i="21"/>
  <c r="Z297" i="21"/>
  <c r="AA289" i="21"/>
  <c r="Z289" i="21"/>
  <c r="AA281" i="21"/>
  <c r="Z281" i="21"/>
  <c r="AA273" i="21"/>
  <c r="Z273" i="21"/>
  <c r="AA265" i="21"/>
  <c r="Z265" i="21"/>
  <c r="AA257" i="21"/>
  <c r="Z257" i="21"/>
  <c r="AA249" i="21"/>
  <c r="Z249" i="21"/>
  <c r="AA241" i="21"/>
  <c r="Z241" i="21"/>
  <c r="AA233" i="21"/>
  <c r="Z233" i="21"/>
  <c r="Z225" i="21"/>
  <c r="AA225" i="21"/>
  <c r="Z217" i="21"/>
  <c r="AA217" i="21"/>
  <c r="Z209" i="21"/>
  <c r="AA209" i="21"/>
  <c r="Z201" i="21"/>
  <c r="AA201" i="21"/>
  <c r="Z193" i="21"/>
  <c r="AA193" i="21"/>
  <c r="Z185" i="21"/>
  <c r="AA185" i="21"/>
  <c r="Z177" i="21"/>
  <c r="AA177" i="21"/>
  <c r="Z169" i="21"/>
  <c r="AA169" i="21"/>
  <c r="AA161" i="21"/>
  <c r="Z161" i="21"/>
  <c r="AA153" i="21"/>
  <c r="Z153" i="21"/>
  <c r="AA145" i="21"/>
  <c r="Z145" i="21"/>
  <c r="AA137" i="21"/>
  <c r="Z137" i="21"/>
  <c r="AA129" i="21"/>
  <c r="Z129" i="21"/>
  <c r="AA121" i="21"/>
  <c r="Z121" i="21"/>
  <c r="AA113" i="21"/>
  <c r="Z113" i="21"/>
  <c r="AA105" i="21"/>
  <c r="Z105" i="21"/>
  <c r="Z97" i="21"/>
  <c r="AA97" i="21"/>
  <c r="Z89" i="21"/>
  <c r="AA89" i="21"/>
  <c r="Z81" i="21"/>
  <c r="AA81" i="21"/>
  <c r="Z73" i="21"/>
  <c r="AA73" i="21"/>
  <c r="Z65" i="21"/>
  <c r="AA65" i="21"/>
  <c r="Z57" i="21"/>
  <c r="AA57" i="21"/>
  <c r="Z49" i="21"/>
  <c r="AA49" i="21"/>
  <c r="Z41" i="21"/>
  <c r="AA41" i="21"/>
  <c r="Z33" i="21"/>
  <c r="AA33" i="21"/>
  <c r="Z25" i="21"/>
  <c r="AA25" i="21"/>
  <c r="Z17" i="21"/>
  <c r="AA17" i="21"/>
  <c r="AA691" i="21"/>
  <c r="AA689" i="21"/>
  <c r="AA687" i="21"/>
  <c r="AA685" i="21"/>
  <c r="AA683" i="21"/>
  <c r="AA681" i="21"/>
  <c r="AA679" i="21"/>
  <c r="AA677" i="21"/>
  <c r="AA675" i="21"/>
  <c r="AA673" i="21"/>
  <c r="AA671" i="21"/>
  <c r="AA669" i="21"/>
  <c r="AA667" i="21"/>
  <c r="AA665" i="21"/>
  <c r="AA663" i="21"/>
  <c r="AA661" i="21"/>
  <c r="AA659" i="21"/>
  <c r="AA657" i="21"/>
  <c r="AA655" i="21"/>
  <c r="AA653" i="21"/>
  <c r="AA651" i="21"/>
  <c r="AA649" i="21"/>
  <c r="AA647" i="21"/>
  <c r="AA639" i="21"/>
  <c r="AA631" i="21"/>
  <c r="AA623" i="21"/>
  <c r="Z563" i="21"/>
  <c r="Z530" i="21"/>
  <c r="Z516" i="21"/>
  <c r="Z14" i="21"/>
  <c r="AA14" i="21"/>
  <c r="N759" i="21"/>
  <c r="A48" i="20" l="1"/>
  <c r="AD10" i="21"/>
  <c r="A49" i="20"/>
  <c r="A3" i="21"/>
  <c r="AL6" i="21"/>
  <c r="AL5" i="21"/>
  <c r="F36" i="20" s="1"/>
  <c r="AB14" i="21"/>
  <c r="AH15" i="21"/>
  <c r="AI15" i="21" s="1"/>
  <c r="AH18" i="21"/>
  <c r="AI18" i="21" s="1"/>
  <c r="AH19" i="21"/>
  <c r="AI19" i="21" s="1"/>
  <c r="AH17" i="21"/>
  <c r="AI17" i="21" s="1"/>
  <c r="AH16" i="21"/>
  <c r="AI16" i="21" s="1"/>
  <c r="AG15" i="21"/>
  <c r="AG18" i="21"/>
  <c r="AG19" i="21"/>
  <c r="AG17" i="21"/>
  <c r="AG16" i="21"/>
  <c r="AG14" i="21"/>
  <c r="AH14" i="21"/>
  <c r="AI14" i="21" s="1"/>
  <c r="AB591" i="21"/>
  <c r="AC11" i="21"/>
  <c r="AC10" i="21" s="1"/>
  <c r="AB645" i="21"/>
  <c r="AB695" i="21"/>
  <c r="AB664" i="21"/>
  <c r="AB615" i="21"/>
  <c r="AB639" i="21"/>
  <c r="AB636" i="21"/>
  <c r="AB676" i="21"/>
  <c r="AB271" i="21"/>
  <c r="AB604" i="21"/>
  <c r="AB610" i="21"/>
  <c r="AB634" i="21"/>
  <c r="AB650" i="21"/>
  <c r="AB682" i="21"/>
  <c r="AB573" i="21"/>
  <c r="AB605" i="21"/>
  <c r="AB318" i="21"/>
  <c r="AB382" i="21"/>
  <c r="AB446" i="21"/>
  <c r="AB582" i="21"/>
  <c r="AB623" i="21"/>
  <c r="AB655" i="21"/>
  <c r="AB687" i="21"/>
  <c r="AB640" i="21"/>
  <c r="AB417" i="21"/>
  <c r="AB395" i="21"/>
  <c r="AB500" i="21"/>
  <c r="AB684" i="21"/>
  <c r="AB556" i="21"/>
  <c r="AB620" i="21"/>
  <c r="AB652" i="21"/>
  <c r="AB146" i="21"/>
  <c r="AB594" i="21"/>
  <c r="AB618" i="21"/>
  <c r="AB626" i="21"/>
  <c r="AB658" i="21"/>
  <c r="AB674" i="21"/>
  <c r="AB690" i="21"/>
  <c r="AB703" i="21"/>
  <c r="AB711" i="21"/>
  <c r="AB719" i="21"/>
  <c r="AB727" i="21"/>
  <c r="AB735" i="21"/>
  <c r="AB743" i="21"/>
  <c r="AB751" i="21"/>
  <c r="AB393" i="21"/>
  <c r="AB624" i="21"/>
  <c r="AB628" i="21"/>
  <c r="AB612" i="21"/>
  <c r="AB660" i="21"/>
  <c r="AB630" i="21"/>
  <c r="AB15" i="21"/>
  <c r="AB273" i="21"/>
  <c r="AB409" i="21"/>
  <c r="AB656" i="21"/>
  <c r="AB442" i="21"/>
  <c r="AB275" i="21"/>
  <c r="AB411" i="21"/>
  <c r="AB539" i="21"/>
  <c r="AB571" i="21"/>
  <c r="AB643" i="21"/>
  <c r="AB204" i="21"/>
  <c r="AB104" i="21"/>
  <c r="AB101" i="21"/>
  <c r="AB229" i="21"/>
  <c r="AB421" i="21"/>
  <c r="AB581" i="21"/>
  <c r="AB613" i="21"/>
  <c r="AB334" i="21"/>
  <c r="AB462" i="21"/>
  <c r="AB31" i="21"/>
  <c r="AB287" i="21"/>
  <c r="AB265" i="21"/>
  <c r="AB401" i="21"/>
  <c r="AB267" i="21"/>
  <c r="AB339" i="21"/>
  <c r="AB180" i="21"/>
  <c r="AB326" i="21"/>
  <c r="AB390" i="21"/>
  <c r="AB454" i="21"/>
  <c r="AB574" i="21"/>
  <c r="AB606" i="21"/>
  <c r="AB23" i="21"/>
  <c r="AB279" i="21"/>
  <c r="AB352" i="21"/>
  <c r="AB680" i="21"/>
  <c r="AB138" i="21"/>
  <c r="AB672" i="21"/>
  <c r="AB323" i="21"/>
  <c r="AB387" i="21"/>
  <c r="AB515" i="21"/>
  <c r="AB212" i="21"/>
  <c r="AB144" i="21"/>
  <c r="AB632" i="21"/>
  <c r="AB374" i="21"/>
  <c r="AB598" i="21"/>
  <c r="AB263" i="21"/>
  <c r="AB305" i="21"/>
  <c r="AB130" i="21"/>
  <c r="AB458" i="21"/>
  <c r="AB307" i="21"/>
  <c r="AB315" i="21"/>
  <c r="AB196" i="21"/>
  <c r="AB588" i="21"/>
  <c r="AB644" i="21"/>
  <c r="AB668" i="21"/>
  <c r="AB692" i="21"/>
  <c r="AB616" i="21"/>
  <c r="AB648" i="21"/>
  <c r="AB666" i="21"/>
  <c r="AB597" i="21"/>
  <c r="AB366" i="21"/>
  <c r="AB494" i="21"/>
  <c r="AB63" i="21"/>
  <c r="AB631" i="21"/>
  <c r="AB647" i="21"/>
  <c r="AB663" i="21"/>
  <c r="AB679" i="21"/>
  <c r="AB642" i="21"/>
  <c r="AB657" i="21"/>
  <c r="AB673" i="21"/>
  <c r="AB689" i="21"/>
  <c r="AB297" i="21"/>
  <c r="AB122" i="21"/>
  <c r="AB250" i="21"/>
  <c r="AB578" i="21"/>
  <c r="AB299" i="21"/>
  <c r="AB371" i="21"/>
  <c r="AB499" i="21"/>
  <c r="AB188" i="21"/>
  <c r="AB166" i="21"/>
  <c r="AB358" i="21"/>
  <c r="AB486" i="21"/>
  <c r="AB590" i="21"/>
  <c r="AB55" i="21"/>
  <c r="AB311" i="21"/>
  <c r="AB688" i="21"/>
  <c r="AB289" i="21"/>
  <c r="AB312" i="21"/>
  <c r="AB114" i="21"/>
  <c r="AB242" i="21"/>
  <c r="AB291" i="21"/>
  <c r="AB627" i="21"/>
  <c r="AB508" i="21"/>
  <c r="AB589" i="21"/>
  <c r="AB158" i="21"/>
  <c r="AB350" i="21"/>
  <c r="AB478" i="21"/>
  <c r="AB47" i="21"/>
  <c r="AB303" i="21"/>
  <c r="AB281" i="21"/>
  <c r="AB106" i="21"/>
  <c r="AB234" i="21"/>
  <c r="AB283" i="21"/>
  <c r="AB355" i="21"/>
  <c r="AB220" i="21"/>
  <c r="AB136" i="21"/>
  <c r="AB671" i="21"/>
  <c r="AB270" i="21"/>
  <c r="AB342" i="21"/>
  <c r="AB470" i="21"/>
  <c r="AB614" i="21"/>
  <c r="AB39" i="21"/>
  <c r="AB295" i="21"/>
  <c r="AB456" i="21"/>
  <c r="AB570" i="21"/>
  <c r="AB681" i="21"/>
  <c r="AB586" i="21"/>
  <c r="AB368" i="21"/>
  <c r="AB472" i="21"/>
  <c r="AB595" i="21"/>
  <c r="AB18" i="21"/>
  <c r="AB26" i="21"/>
  <c r="AB34" i="21"/>
  <c r="AB42" i="21"/>
  <c r="AB50" i="21"/>
  <c r="AB58" i="21"/>
  <c r="AB66" i="21"/>
  <c r="AB74" i="21"/>
  <c r="AB82" i="21"/>
  <c r="AB90" i="21"/>
  <c r="AB98" i="21"/>
  <c r="AB178" i="21"/>
  <c r="AB186" i="21"/>
  <c r="AB194" i="21"/>
  <c r="AB202" i="21"/>
  <c r="AB210" i="21"/>
  <c r="AB218" i="21"/>
  <c r="AB258" i="21"/>
  <c r="AB266" i="21"/>
  <c r="AB274" i="21"/>
  <c r="AB282" i="21"/>
  <c r="AB290" i="21"/>
  <c r="AB298" i="21"/>
  <c r="AB306" i="21"/>
  <c r="AB314" i="21"/>
  <c r="AB450" i="21"/>
  <c r="AB562" i="21"/>
  <c r="AB662" i="21"/>
  <c r="AB686" i="21"/>
  <c r="AB67" i="21"/>
  <c r="AB75" i="21"/>
  <c r="AB83" i="21"/>
  <c r="AB91" i="21"/>
  <c r="AB99" i="21"/>
  <c r="AB155" i="21"/>
  <c r="AB163" i="21"/>
  <c r="AB403" i="21"/>
  <c r="AB523" i="21"/>
  <c r="AB619" i="21"/>
  <c r="AB396" i="21"/>
  <c r="AB412" i="21"/>
  <c r="AB516" i="21"/>
  <c r="AB576" i="21"/>
  <c r="AB699" i="21"/>
  <c r="AB707" i="21"/>
  <c r="AB715" i="21"/>
  <c r="AB723" i="21"/>
  <c r="AB731" i="21"/>
  <c r="AB739" i="21"/>
  <c r="AB747" i="21"/>
  <c r="AB755" i="21"/>
  <c r="AB404" i="21"/>
  <c r="AB524" i="21"/>
  <c r="AB540" i="21"/>
  <c r="AB48" i="21"/>
  <c r="AB168" i="21"/>
  <c r="AB208" i="21"/>
  <c r="AB224" i="21"/>
  <c r="AB37" i="21"/>
  <c r="AB45" i="21"/>
  <c r="AB109" i="21"/>
  <c r="AB117" i="21"/>
  <c r="AB125" i="21"/>
  <c r="AB133" i="21"/>
  <c r="AB141" i="21"/>
  <c r="AB149" i="21"/>
  <c r="AB165" i="21"/>
  <c r="AB237" i="21"/>
  <c r="AB245" i="21"/>
  <c r="AB253" i="21"/>
  <c r="AB565" i="21"/>
  <c r="AB40" i="21"/>
  <c r="AB96" i="21"/>
  <c r="AB200" i="21"/>
  <c r="AB577" i="21"/>
  <c r="AB78" i="21"/>
  <c r="AB86" i="21"/>
  <c r="AB278" i="21"/>
  <c r="AB286" i="21"/>
  <c r="AB294" i="21"/>
  <c r="AB302" i="21"/>
  <c r="AB310" i="21"/>
  <c r="AB502" i="21"/>
  <c r="AB510" i="21"/>
  <c r="AB526" i="21"/>
  <c r="AB536" i="21"/>
  <c r="AB335" i="21"/>
  <c r="AB343" i="21"/>
  <c r="AB351" i="21"/>
  <c r="AB359" i="21"/>
  <c r="AB367" i="21"/>
  <c r="AB375" i="21"/>
  <c r="AB383" i="21"/>
  <c r="AB391" i="21"/>
  <c r="AB447" i="21"/>
  <c r="AB455" i="21"/>
  <c r="AB463" i="21"/>
  <c r="AB471" i="21"/>
  <c r="AB479" i="21"/>
  <c r="AB487" i="21"/>
  <c r="AB495" i="21"/>
  <c r="AB567" i="21"/>
  <c r="AB649" i="21"/>
  <c r="AB121" i="21"/>
  <c r="AB185" i="21"/>
  <c r="AB249" i="21"/>
  <c r="AB425" i="21"/>
  <c r="AB433" i="21"/>
  <c r="AB569" i="21"/>
  <c r="AB560" i="21"/>
  <c r="AB599" i="21"/>
  <c r="AB629" i="21"/>
  <c r="AB554" i="21"/>
  <c r="AB621" i="21"/>
  <c r="AB171" i="21"/>
  <c r="AB427" i="21"/>
  <c r="AB531" i="21"/>
  <c r="AB587" i="21"/>
  <c r="AB580" i="21"/>
  <c r="AB272" i="21"/>
  <c r="AB304" i="21"/>
  <c r="AB638" i="21"/>
  <c r="AB21" i="21"/>
  <c r="AB29" i="21"/>
  <c r="AB53" i="21"/>
  <c r="AB61" i="21"/>
  <c r="AB173" i="21"/>
  <c r="AB181" i="21"/>
  <c r="AB189" i="21"/>
  <c r="AB197" i="21"/>
  <c r="AB205" i="21"/>
  <c r="AB213" i="21"/>
  <c r="AB221" i="21"/>
  <c r="AB261" i="21"/>
  <c r="AB269" i="21"/>
  <c r="AB277" i="21"/>
  <c r="AB285" i="21"/>
  <c r="AB301" i="21"/>
  <c r="AB309" i="21"/>
  <c r="AB509" i="21"/>
  <c r="AB557" i="21"/>
  <c r="AB264" i="21"/>
  <c r="AB585" i="21"/>
  <c r="AB633" i="21"/>
  <c r="AB398" i="21"/>
  <c r="AB406" i="21"/>
  <c r="AB414" i="21"/>
  <c r="AB518" i="21"/>
  <c r="AB653" i="21"/>
  <c r="AB669" i="21"/>
  <c r="AB685" i="21"/>
  <c r="AB697" i="21"/>
  <c r="AB705" i="21"/>
  <c r="AB713" i="21"/>
  <c r="AB721" i="21"/>
  <c r="AB729" i="21"/>
  <c r="AB737" i="21"/>
  <c r="AB745" i="21"/>
  <c r="AB753" i="21"/>
  <c r="AB151" i="21"/>
  <c r="AB167" i="21"/>
  <c r="AB319" i="21"/>
  <c r="AB327" i="21"/>
  <c r="AB503" i="21"/>
  <c r="AB511" i="21"/>
  <c r="AB559" i="21"/>
  <c r="AB602" i="21"/>
  <c r="AB400" i="21"/>
  <c r="AB528" i="21"/>
  <c r="AB665" i="21"/>
  <c r="AB57" i="21"/>
  <c r="AB65" i="21"/>
  <c r="AB105" i="21"/>
  <c r="AB113" i="21"/>
  <c r="AB129" i="21"/>
  <c r="AB137" i="21"/>
  <c r="AB145" i="21"/>
  <c r="AB233" i="21"/>
  <c r="AB241" i="21"/>
  <c r="AB257" i="21"/>
  <c r="AB561" i="21"/>
  <c r="AB520" i="21"/>
  <c r="AB154" i="21"/>
  <c r="AB162" i="21"/>
  <c r="AB322" i="21"/>
  <c r="AB330" i="21"/>
  <c r="AB338" i="21"/>
  <c r="AB346" i="21"/>
  <c r="AB354" i="21"/>
  <c r="AB362" i="21"/>
  <c r="AB370" i="21"/>
  <c r="AB378" i="21"/>
  <c r="AB386" i="21"/>
  <c r="AB546" i="21"/>
  <c r="AB112" i="21"/>
  <c r="AB240" i="21"/>
  <c r="AB419" i="21"/>
  <c r="AB435" i="21"/>
  <c r="AB563" i="21"/>
  <c r="AB635" i="21"/>
  <c r="AB428" i="21"/>
  <c r="AB584" i="21"/>
  <c r="AB420" i="21"/>
  <c r="AB436" i="21"/>
  <c r="AB336" i="21"/>
  <c r="AB376" i="21"/>
  <c r="AB448" i="21"/>
  <c r="AB496" i="21"/>
  <c r="AB696" i="21"/>
  <c r="AB704" i="21"/>
  <c r="AB712" i="21"/>
  <c r="AB720" i="21"/>
  <c r="AB728" i="21"/>
  <c r="AB736" i="21"/>
  <c r="AB744" i="21"/>
  <c r="AB752" i="21"/>
  <c r="AB445" i="21"/>
  <c r="AB453" i="21"/>
  <c r="AB461" i="21"/>
  <c r="AB469" i="21"/>
  <c r="AB477" i="21"/>
  <c r="AB485" i="21"/>
  <c r="AB493" i="21"/>
  <c r="AB501" i="21"/>
  <c r="AB549" i="21"/>
  <c r="AB328" i="21"/>
  <c r="AB384" i="21"/>
  <c r="AB480" i="21"/>
  <c r="AB593" i="21"/>
  <c r="AB432" i="21"/>
  <c r="AB698" i="21"/>
  <c r="AB706" i="21"/>
  <c r="AB714" i="21"/>
  <c r="AB722" i="21"/>
  <c r="AB730" i="21"/>
  <c r="AB738" i="21"/>
  <c r="AB746" i="21"/>
  <c r="AB754" i="21"/>
  <c r="AB71" i="21"/>
  <c r="AB79" i="21"/>
  <c r="AB87" i="21"/>
  <c r="AB95" i="21"/>
  <c r="AB159" i="21"/>
  <c r="AB399" i="21"/>
  <c r="AB407" i="21"/>
  <c r="AB415" i="21"/>
  <c r="AB551" i="21"/>
  <c r="AB17" i="21"/>
  <c r="AB25" i="21"/>
  <c r="AB33" i="21"/>
  <c r="AB513" i="21"/>
  <c r="AB553" i="21"/>
  <c r="AB575" i="21"/>
  <c r="AB607" i="21"/>
  <c r="AB170" i="21"/>
  <c r="AB490" i="21"/>
  <c r="AB530" i="21"/>
  <c r="AB538" i="21"/>
  <c r="AB56" i="21"/>
  <c r="AB88" i="21"/>
  <c r="AB184" i="21"/>
  <c r="AB216" i="21"/>
  <c r="AB670" i="21"/>
  <c r="AB555" i="21"/>
  <c r="AB100" i="21"/>
  <c r="AB108" i="21"/>
  <c r="AB116" i="21"/>
  <c r="AB124" i="21"/>
  <c r="AB140" i="21"/>
  <c r="AB148" i="21"/>
  <c r="AB236" i="21"/>
  <c r="AB252" i="21"/>
  <c r="AB592" i="21"/>
  <c r="AB132" i="21"/>
  <c r="AB228" i="21"/>
  <c r="AB244" i="21"/>
  <c r="AB646" i="21"/>
  <c r="AB317" i="21"/>
  <c r="AB325" i="21"/>
  <c r="AB333" i="21"/>
  <c r="AB341" i="21"/>
  <c r="AB349" i="21"/>
  <c r="AB357" i="21"/>
  <c r="AB365" i="21"/>
  <c r="AB373" i="21"/>
  <c r="AB381" i="21"/>
  <c r="AB389" i="21"/>
  <c r="AB517" i="21"/>
  <c r="AB525" i="21"/>
  <c r="AB533" i="21"/>
  <c r="AB541" i="21"/>
  <c r="AB512" i="21"/>
  <c r="AB601" i="21"/>
  <c r="AB142" i="21"/>
  <c r="AB206" i="21"/>
  <c r="AB422" i="21"/>
  <c r="AB430" i="21"/>
  <c r="AB438" i="21"/>
  <c r="AB566" i="21"/>
  <c r="AB232" i="21"/>
  <c r="AB617" i="21"/>
  <c r="AB175" i="21"/>
  <c r="AB183" i="21"/>
  <c r="AB191" i="21"/>
  <c r="AB199" i="21"/>
  <c r="AB207" i="21"/>
  <c r="AB215" i="21"/>
  <c r="AB223" i="21"/>
  <c r="AB519" i="21"/>
  <c r="AB527" i="21"/>
  <c r="AB535" i="21"/>
  <c r="AB543" i="21"/>
  <c r="AB169" i="21"/>
  <c r="AB441" i="21"/>
  <c r="AB505" i="21"/>
  <c r="AB545" i="21"/>
  <c r="AB424" i="21"/>
  <c r="AB579" i="21"/>
  <c r="AB611" i="21"/>
  <c r="AB637" i="21"/>
  <c r="AB394" i="21"/>
  <c r="AB402" i="21"/>
  <c r="AB410" i="21"/>
  <c r="AB482" i="21"/>
  <c r="AB498" i="21"/>
  <c r="AB506" i="21"/>
  <c r="AB514" i="21"/>
  <c r="AB280" i="21"/>
  <c r="AB464" i="21"/>
  <c r="AB107" i="21"/>
  <c r="AB115" i="21"/>
  <c r="AB123" i="21"/>
  <c r="AB131" i="21"/>
  <c r="AB139" i="21"/>
  <c r="AB147" i="21"/>
  <c r="AB227" i="21"/>
  <c r="AB235" i="21"/>
  <c r="AB243" i="21"/>
  <c r="AB251" i="21"/>
  <c r="AB651" i="21"/>
  <c r="AB667" i="21"/>
  <c r="AB683" i="21"/>
  <c r="AB20" i="21"/>
  <c r="AB28" i="21"/>
  <c r="AB36" i="21"/>
  <c r="AB68" i="21"/>
  <c r="AB76" i="21"/>
  <c r="AB84" i="21"/>
  <c r="AB92" i="21"/>
  <c r="AB172" i="21"/>
  <c r="AB268" i="21"/>
  <c r="AB284" i="21"/>
  <c r="AB300" i="21"/>
  <c r="AB572" i="21"/>
  <c r="AB596" i="21"/>
  <c r="AB260" i="21"/>
  <c r="AB276" i="21"/>
  <c r="AB292" i="21"/>
  <c r="AB308" i="21"/>
  <c r="AB408" i="21"/>
  <c r="AB544" i="21"/>
  <c r="AB69" i="21"/>
  <c r="AB77" i="21"/>
  <c r="AB85" i="21"/>
  <c r="AB93" i="21"/>
  <c r="AB157" i="21"/>
  <c r="AB568" i="21"/>
  <c r="AB609" i="21"/>
  <c r="AB22" i="21"/>
  <c r="AB102" i="21"/>
  <c r="AB110" i="21"/>
  <c r="AB118" i="21"/>
  <c r="AB126" i="21"/>
  <c r="AB134" i="21"/>
  <c r="AB150" i="21"/>
  <c r="AB230" i="21"/>
  <c r="AB238" i="21"/>
  <c r="AB246" i="21"/>
  <c r="AB254" i="21"/>
  <c r="AB558" i="21"/>
  <c r="AB64" i="21"/>
  <c r="AB641" i="21"/>
  <c r="AB659" i="21"/>
  <c r="AB675" i="21"/>
  <c r="AB691" i="21"/>
  <c r="AB700" i="21"/>
  <c r="AB708" i="21"/>
  <c r="AB716" i="21"/>
  <c r="AB724" i="21"/>
  <c r="AB732" i="21"/>
  <c r="AB740" i="21"/>
  <c r="AB748" i="21"/>
  <c r="AB756" i="21"/>
  <c r="AB423" i="21"/>
  <c r="AB431" i="21"/>
  <c r="AB439" i="21"/>
  <c r="AB128" i="21"/>
  <c r="AB256" i="21"/>
  <c r="AB41" i="21"/>
  <c r="AB49" i="21"/>
  <c r="AB177" i="21"/>
  <c r="AB193" i="21"/>
  <c r="AB201" i="21"/>
  <c r="AB209" i="21"/>
  <c r="AB217" i="21"/>
  <c r="AB225" i="21"/>
  <c r="AB321" i="21"/>
  <c r="AB329" i="21"/>
  <c r="AB337" i="21"/>
  <c r="AB345" i="21"/>
  <c r="AB353" i="21"/>
  <c r="AB361" i="21"/>
  <c r="AB369" i="21"/>
  <c r="AB377" i="21"/>
  <c r="AB385" i="21"/>
  <c r="AB449" i="21"/>
  <c r="AB457" i="21"/>
  <c r="AB465" i="21"/>
  <c r="AB473" i="21"/>
  <c r="AB481" i="21"/>
  <c r="AB489" i="21"/>
  <c r="AB497" i="21"/>
  <c r="AB521" i="21"/>
  <c r="AB529" i="21"/>
  <c r="AB537" i="21"/>
  <c r="AB120" i="21"/>
  <c r="AB248" i="21"/>
  <c r="AB583" i="21"/>
  <c r="AB226" i="21"/>
  <c r="AB474" i="21"/>
  <c r="AB522" i="21"/>
  <c r="AB152" i="21"/>
  <c r="AB320" i="21"/>
  <c r="AB344" i="21"/>
  <c r="AB392" i="21"/>
  <c r="AB504" i="21"/>
  <c r="AB654" i="21"/>
  <c r="AB678" i="21"/>
  <c r="AB19" i="21"/>
  <c r="AB27" i="21"/>
  <c r="AB35" i="21"/>
  <c r="AB179" i="21"/>
  <c r="AB187" i="21"/>
  <c r="AB195" i="21"/>
  <c r="AB203" i="21"/>
  <c r="AB211" i="21"/>
  <c r="AB219" i="21"/>
  <c r="AB259" i="21"/>
  <c r="AB443" i="21"/>
  <c r="AB459" i="21"/>
  <c r="AB475" i="21"/>
  <c r="AB491" i="21"/>
  <c r="AB603" i="21"/>
  <c r="AB44" i="21"/>
  <c r="AB52" i="21"/>
  <c r="AB60" i="21"/>
  <c r="AB564" i="21"/>
  <c r="AB600" i="21"/>
  <c r="AB164" i="21"/>
  <c r="AB293" i="21"/>
  <c r="AB397" i="21"/>
  <c r="AB405" i="21"/>
  <c r="AB413" i="21"/>
  <c r="AB30" i="21"/>
  <c r="AB38" i="21"/>
  <c r="AB46" i="21"/>
  <c r="AB54" i="21"/>
  <c r="AB62" i="21"/>
  <c r="AB70" i="21"/>
  <c r="AB94" i="21"/>
  <c r="AB262" i="21"/>
  <c r="AB550" i="21"/>
  <c r="AB288" i="21"/>
  <c r="AB661" i="21"/>
  <c r="AB677" i="21"/>
  <c r="AB693" i="21"/>
  <c r="AB701" i="21"/>
  <c r="AB709" i="21"/>
  <c r="AB717" i="21"/>
  <c r="AB725" i="21"/>
  <c r="AB733" i="21"/>
  <c r="AB741" i="21"/>
  <c r="AB749" i="21"/>
  <c r="AB757" i="21"/>
  <c r="AB16" i="21"/>
  <c r="AB24" i="21"/>
  <c r="AB72" i="21"/>
  <c r="AB192" i="21"/>
  <c r="AB73" i="21"/>
  <c r="AB81" i="21"/>
  <c r="AB89" i="21"/>
  <c r="AB97" i="21"/>
  <c r="AB153" i="21"/>
  <c r="AB161" i="21"/>
  <c r="AB313" i="21"/>
  <c r="AB32" i="21"/>
  <c r="AB80" i="21"/>
  <c r="AB176" i="21"/>
  <c r="AB418" i="21"/>
  <c r="AB426" i="21"/>
  <c r="AB434" i="21"/>
  <c r="AB466" i="21"/>
  <c r="AB416" i="21"/>
  <c r="AB552" i="21"/>
  <c r="AB43" i="21"/>
  <c r="AB51" i="21"/>
  <c r="AB59" i="21"/>
  <c r="AB331" i="21"/>
  <c r="AB347" i="21"/>
  <c r="AB363" i="21"/>
  <c r="AB379" i="21"/>
  <c r="AB451" i="21"/>
  <c r="AB467" i="21"/>
  <c r="AB483" i="21"/>
  <c r="AB507" i="21"/>
  <c r="AB547" i="21"/>
  <c r="AB156" i="21"/>
  <c r="AB316" i="21"/>
  <c r="AB332" i="21"/>
  <c r="AB348" i="21"/>
  <c r="AB364" i="21"/>
  <c r="AB380" i="21"/>
  <c r="AB444" i="21"/>
  <c r="AB460" i="21"/>
  <c r="AB476" i="21"/>
  <c r="AB484" i="21"/>
  <c r="AB532" i="21"/>
  <c r="AB548" i="21"/>
  <c r="AB608" i="21"/>
  <c r="AB324" i="21"/>
  <c r="AB340" i="21"/>
  <c r="AB356" i="21"/>
  <c r="AB372" i="21"/>
  <c r="AB388" i="21"/>
  <c r="AB452" i="21"/>
  <c r="AB468" i="21"/>
  <c r="AB492" i="21"/>
  <c r="AB429" i="21"/>
  <c r="AB437" i="21"/>
  <c r="AB440" i="21"/>
  <c r="AB622" i="21"/>
  <c r="AB174" i="21"/>
  <c r="AB182" i="21"/>
  <c r="AB190" i="21"/>
  <c r="AB198" i="21"/>
  <c r="AB214" i="21"/>
  <c r="AB222" i="21"/>
  <c r="AB534" i="21"/>
  <c r="AB542" i="21"/>
  <c r="AB160" i="21"/>
  <c r="AB360" i="21"/>
  <c r="AB488" i="21"/>
  <c r="AB625" i="21"/>
  <c r="AB694" i="21"/>
  <c r="AB702" i="21"/>
  <c r="AB710" i="21"/>
  <c r="AB718" i="21"/>
  <c r="AB726" i="21"/>
  <c r="AB734" i="21"/>
  <c r="AB742" i="21"/>
  <c r="AB750" i="21"/>
  <c r="AB758" i="21"/>
  <c r="AB103" i="21"/>
  <c r="AB111" i="21"/>
  <c r="AB119" i="21"/>
  <c r="AB127" i="21"/>
  <c r="AB135" i="21"/>
  <c r="AB143" i="21"/>
  <c r="AB231" i="21"/>
  <c r="AB239" i="21"/>
  <c r="AB247" i="21"/>
  <c r="AB255" i="21"/>
  <c r="AB296" i="21"/>
  <c r="F14" i="20"/>
  <c r="A46" i="20" s="1"/>
  <c r="AD2" i="21" l="1"/>
  <c r="AB2" i="21"/>
  <c r="AB4" i="21"/>
  <c r="AH1" i="21"/>
  <c r="AD3" i="21"/>
  <c r="AB1" i="21"/>
  <c r="F32" i="20"/>
  <c r="AI1" i="21"/>
  <c r="AI2" i="21"/>
  <c r="AI3" i="21"/>
  <c r="AL1" i="21"/>
  <c r="AI4" i="21"/>
  <c r="AH2" i="21"/>
  <c r="AH3" i="21"/>
  <c r="AH4" i="21"/>
  <c r="AB5" i="21"/>
  <c r="AB3" i="21"/>
  <c r="M14" i="20"/>
  <c r="G29" i="20" l="1"/>
  <c r="P179" i="12"/>
  <c r="W179" i="12" s="1"/>
  <c r="O179" i="12"/>
  <c r="S179" i="12" s="1"/>
  <c r="I179" i="12"/>
  <c r="V179" i="12" s="1"/>
  <c r="W178" i="12"/>
  <c r="P178" i="12"/>
  <c r="O178" i="12"/>
  <c r="S178" i="12" s="1"/>
  <c r="I178" i="12"/>
  <c r="V178" i="12" s="1"/>
  <c r="W177" i="12"/>
  <c r="P177" i="12"/>
  <c r="O177" i="12"/>
  <c r="S177" i="12" s="1"/>
  <c r="I177" i="12"/>
  <c r="V177" i="12" s="1"/>
  <c r="W176" i="12"/>
  <c r="V176" i="12"/>
  <c r="P176" i="12"/>
  <c r="O176" i="12"/>
  <c r="S176" i="12" s="1"/>
  <c r="I176" i="12"/>
  <c r="W175" i="12"/>
  <c r="V175" i="12"/>
  <c r="S175" i="12"/>
  <c r="P175" i="12"/>
  <c r="O175" i="12"/>
  <c r="I175" i="12"/>
  <c r="V174" i="12"/>
  <c r="S174" i="12"/>
  <c r="P174" i="12"/>
  <c r="W174" i="12" s="1"/>
  <c r="O174" i="12"/>
  <c r="I174" i="12"/>
  <c r="V173" i="12"/>
  <c r="P173" i="12"/>
  <c r="W173" i="12" s="1"/>
  <c r="O173" i="12"/>
  <c r="S173" i="12" s="1"/>
  <c r="I173" i="12"/>
  <c r="P172" i="12"/>
  <c r="W172" i="12" s="1"/>
  <c r="O172" i="12"/>
  <c r="S172" i="12" s="1"/>
  <c r="I172" i="12"/>
  <c r="V172" i="12" s="1"/>
  <c r="P171" i="12"/>
  <c r="W171" i="12" s="1"/>
  <c r="O171" i="12"/>
  <c r="S171" i="12" s="1"/>
  <c r="I171" i="12"/>
  <c r="V171" i="12" s="1"/>
  <c r="W170" i="12"/>
  <c r="P170" i="12"/>
  <c r="O170" i="12"/>
  <c r="S170" i="12" s="1"/>
  <c r="I170" i="12"/>
  <c r="V170" i="12" s="1"/>
  <c r="W169" i="12"/>
  <c r="P169" i="12"/>
  <c r="O169" i="12"/>
  <c r="S169" i="12" s="1"/>
  <c r="I169" i="12"/>
  <c r="V169" i="12" s="1"/>
  <c r="W168" i="12"/>
  <c r="V168" i="12"/>
  <c r="P168" i="12"/>
  <c r="O168" i="12"/>
  <c r="S168" i="12" s="1"/>
  <c r="I168" i="12"/>
  <c r="W167" i="12"/>
  <c r="V167" i="12"/>
  <c r="S167" i="12"/>
  <c r="P167" i="12"/>
  <c r="O167" i="12"/>
  <c r="I167" i="12"/>
  <c r="V166" i="12"/>
  <c r="S166" i="12"/>
  <c r="P166" i="12"/>
  <c r="W166" i="12" s="1"/>
  <c r="O166" i="12"/>
  <c r="I166" i="12"/>
  <c r="P193" i="12"/>
  <c r="W193" i="12" s="1"/>
  <c r="O193" i="12"/>
  <c r="S193" i="12" s="1"/>
  <c r="I193" i="12"/>
  <c r="V193" i="12" s="1"/>
  <c r="P192" i="12"/>
  <c r="W192" i="12" s="1"/>
  <c r="O192" i="12"/>
  <c r="S192" i="12" s="1"/>
  <c r="I192" i="12"/>
  <c r="V192" i="12" s="1"/>
  <c r="P191" i="12"/>
  <c r="W191" i="12" s="1"/>
  <c r="O191" i="12"/>
  <c r="S191" i="12" s="1"/>
  <c r="I191" i="12"/>
  <c r="V191" i="12" s="1"/>
  <c r="P190" i="12"/>
  <c r="W190" i="12" s="1"/>
  <c r="O190" i="12"/>
  <c r="S190" i="12" s="1"/>
  <c r="I190" i="12"/>
  <c r="V190" i="12" s="1"/>
  <c r="W189" i="12"/>
  <c r="P189" i="12"/>
  <c r="O189" i="12"/>
  <c r="S189" i="12" s="1"/>
  <c r="I189" i="12"/>
  <c r="V189" i="12" s="1"/>
  <c r="P188" i="12"/>
  <c r="W188" i="12" s="1"/>
  <c r="O188" i="12"/>
  <c r="S188" i="12" s="1"/>
  <c r="I188" i="12"/>
  <c r="V188" i="12" s="1"/>
  <c r="P187" i="12"/>
  <c r="W187" i="12" s="1"/>
  <c r="O187" i="12"/>
  <c r="S187" i="12" s="1"/>
  <c r="I187" i="12"/>
  <c r="V187" i="12" s="1"/>
  <c r="P186" i="12"/>
  <c r="W186" i="12" s="1"/>
  <c r="O186" i="12"/>
  <c r="S186" i="12" s="1"/>
  <c r="I186" i="12"/>
  <c r="V186" i="12" s="1"/>
  <c r="P185" i="12"/>
  <c r="W185" i="12" s="1"/>
  <c r="O185" i="12"/>
  <c r="S185" i="12" s="1"/>
  <c r="I185" i="12"/>
  <c r="V185" i="12" s="1"/>
  <c r="V184" i="12"/>
  <c r="P184" i="12"/>
  <c r="W184" i="12" s="1"/>
  <c r="O184" i="12"/>
  <c r="S184" i="12" s="1"/>
  <c r="I184" i="12"/>
  <c r="P183" i="12"/>
  <c r="W183" i="12" s="1"/>
  <c r="O183" i="12"/>
  <c r="S183" i="12" s="1"/>
  <c r="I183" i="12"/>
  <c r="V183" i="12" s="1"/>
  <c r="V182" i="12"/>
  <c r="P182" i="12"/>
  <c r="W182" i="12" s="1"/>
  <c r="O182" i="12"/>
  <c r="S182" i="12" s="1"/>
  <c r="I182" i="12"/>
  <c r="V181" i="12"/>
  <c r="P181" i="12"/>
  <c r="W181" i="12" s="1"/>
  <c r="O181" i="12"/>
  <c r="S181" i="12" s="1"/>
  <c r="I181" i="12"/>
  <c r="P180" i="12"/>
  <c r="W180" i="12" s="1"/>
  <c r="O180" i="12"/>
  <c r="S180" i="12" s="1"/>
  <c r="I180" i="12"/>
  <c r="V180" i="12" s="1"/>
  <c r="S207" i="12"/>
  <c r="P207" i="12"/>
  <c r="W207" i="12" s="1"/>
  <c r="O207" i="12"/>
  <c r="I207" i="12"/>
  <c r="V207" i="12" s="1"/>
  <c r="V206" i="12"/>
  <c r="P206" i="12"/>
  <c r="W206" i="12" s="1"/>
  <c r="O206" i="12"/>
  <c r="S206" i="12" s="1"/>
  <c r="I206" i="12"/>
  <c r="W205" i="12"/>
  <c r="S205" i="12"/>
  <c r="P205" i="12"/>
  <c r="O205" i="12"/>
  <c r="I205" i="12"/>
  <c r="V205" i="12" s="1"/>
  <c r="P204" i="12"/>
  <c r="W204" i="12" s="1"/>
  <c r="O204" i="12"/>
  <c r="S204" i="12" s="1"/>
  <c r="I204" i="12"/>
  <c r="V204" i="12" s="1"/>
  <c r="W203" i="12"/>
  <c r="V203" i="12"/>
  <c r="P203" i="12"/>
  <c r="O203" i="12"/>
  <c r="S203" i="12" s="1"/>
  <c r="I203" i="12"/>
  <c r="W202" i="12"/>
  <c r="S202" i="12"/>
  <c r="P202" i="12"/>
  <c r="O202" i="12"/>
  <c r="I202" i="12"/>
  <c r="V202" i="12" s="1"/>
  <c r="V201" i="12"/>
  <c r="P201" i="12"/>
  <c r="W201" i="12" s="1"/>
  <c r="O201" i="12"/>
  <c r="S201" i="12" s="1"/>
  <c r="I201" i="12"/>
  <c r="W200" i="12"/>
  <c r="V200" i="12"/>
  <c r="P200" i="12"/>
  <c r="O200" i="12"/>
  <c r="S200" i="12" s="1"/>
  <c r="I200" i="12"/>
  <c r="S199" i="12"/>
  <c r="P199" i="12"/>
  <c r="W199" i="12" s="1"/>
  <c r="O199" i="12"/>
  <c r="I199" i="12"/>
  <c r="V199" i="12" s="1"/>
  <c r="V198" i="12"/>
  <c r="P198" i="12"/>
  <c r="W198" i="12" s="1"/>
  <c r="O198" i="12"/>
  <c r="S198" i="12" s="1"/>
  <c r="I198" i="12"/>
  <c r="W197" i="12"/>
  <c r="S197" i="12"/>
  <c r="P197" i="12"/>
  <c r="O197" i="12"/>
  <c r="I197" i="12"/>
  <c r="V197" i="12" s="1"/>
  <c r="S196" i="12"/>
  <c r="P196" i="12"/>
  <c r="W196" i="12" s="1"/>
  <c r="O196" i="12"/>
  <c r="I196" i="12"/>
  <c r="V196" i="12" s="1"/>
  <c r="W195" i="12"/>
  <c r="V195" i="12"/>
  <c r="P195" i="12"/>
  <c r="O195" i="12"/>
  <c r="S195" i="12" s="1"/>
  <c r="I195" i="12"/>
  <c r="W194" i="12"/>
  <c r="S194" i="12"/>
  <c r="P194" i="12"/>
  <c r="O194" i="12"/>
  <c r="I194" i="12"/>
  <c r="V194" i="12" s="1"/>
  <c r="P129" i="12"/>
  <c r="W129" i="12" s="1"/>
  <c r="O129" i="12"/>
  <c r="S129" i="12" s="1"/>
  <c r="I129" i="12"/>
  <c r="V129" i="12" s="1"/>
  <c r="P128" i="12"/>
  <c r="W128" i="12" s="1"/>
  <c r="O128" i="12"/>
  <c r="S128" i="12" s="1"/>
  <c r="I128" i="12"/>
  <c r="V128" i="12" s="1"/>
  <c r="P127" i="12"/>
  <c r="W127" i="12" s="1"/>
  <c r="O127" i="12"/>
  <c r="S127" i="12" s="1"/>
  <c r="I127" i="12"/>
  <c r="V127" i="12" s="1"/>
  <c r="W126" i="12"/>
  <c r="P126" i="12"/>
  <c r="O126" i="12"/>
  <c r="S126" i="12" s="1"/>
  <c r="I126" i="12"/>
  <c r="V126" i="12" s="1"/>
  <c r="S125" i="12"/>
  <c r="P125" i="12"/>
  <c r="W125" i="12" s="1"/>
  <c r="O125" i="12"/>
  <c r="I125" i="12"/>
  <c r="V125" i="12" s="1"/>
  <c r="P124" i="12"/>
  <c r="W124" i="12" s="1"/>
  <c r="O124" i="12"/>
  <c r="S124" i="12" s="1"/>
  <c r="I124" i="12"/>
  <c r="V124" i="12" s="1"/>
  <c r="P123" i="12"/>
  <c r="W123" i="12" s="1"/>
  <c r="O123" i="12"/>
  <c r="S123" i="12" s="1"/>
  <c r="I123" i="12"/>
  <c r="V123" i="12" s="1"/>
  <c r="P122" i="12"/>
  <c r="W122" i="12" s="1"/>
  <c r="O122" i="12"/>
  <c r="S122" i="12" s="1"/>
  <c r="I122" i="12"/>
  <c r="V122" i="12" s="1"/>
  <c r="P121" i="12"/>
  <c r="W121" i="12" s="1"/>
  <c r="O121" i="12"/>
  <c r="S121" i="12" s="1"/>
  <c r="I121" i="12"/>
  <c r="V121" i="12" s="1"/>
  <c r="P120" i="12"/>
  <c r="W120" i="12" s="1"/>
  <c r="O120" i="12"/>
  <c r="S120" i="12" s="1"/>
  <c r="I120" i="12"/>
  <c r="V120" i="12" s="1"/>
  <c r="P139" i="12"/>
  <c r="W139" i="12" s="1"/>
  <c r="O139" i="12"/>
  <c r="S139" i="12" s="1"/>
  <c r="I139" i="12"/>
  <c r="V139" i="12" s="1"/>
  <c r="P138" i="12"/>
  <c r="W138" i="12" s="1"/>
  <c r="O138" i="12"/>
  <c r="S138" i="12" s="1"/>
  <c r="I138" i="12"/>
  <c r="V138" i="12" s="1"/>
  <c r="P137" i="12"/>
  <c r="W137" i="12" s="1"/>
  <c r="O137" i="12"/>
  <c r="S137" i="12" s="1"/>
  <c r="I137" i="12"/>
  <c r="V137" i="12" s="1"/>
  <c r="P136" i="12"/>
  <c r="W136" i="12" s="1"/>
  <c r="O136" i="12"/>
  <c r="S136" i="12" s="1"/>
  <c r="I136" i="12"/>
  <c r="V136" i="12" s="1"/>
  <c r="P135" i="12"/>
  <c r="W135" i="12" s="1"/>
  <c r="O135" i="12"/>
  <c r="S135" i="12" s="1"/>
  <c r="I135" i="12"/>
  <c r="V135" i="12" s="1"/>
  <c r="P134" i="12"/>
  <c r="W134" i="12" s="1"/>
  <c r="O134" i="12"/>
  <c r="S134" i="12" s="1"/>
  <c r="I134" i="12"/>
  <c r="V134" i="12" s="1"/>
  <c r="P133" i="12"/>
  <c r="W133" i="12" s="1"/>
  <c r="O133" i="12"/>
  <c r="S133" i="12" s="1"/>
  <c r="I133" i="12"/>
  <c r="V133" i="12" s="1"/>
  <c r="P132" i="12"/>
  <c r="W132" i="12" s="1"/>
  <c r="O132" i="12"/>
  <c r="S132" i="12" s="1"/>
  <c r="I132" i="12"/>
  <c r="V132" i="12" s="1"/>
  <c r="P131" i="12"/>
  <c r="W131" i="12" s="1"/>
  <c r="O131" i="12"/>
  <c r="S131" i="12" s="1"/>
  <c r="I131" i="12"/>
  <c r="V131" i="12" s="1"/>
  <c r="P130" i="12"/>
  <c r="W130" i="12" s="1"/>
  <c r="O130" i="12"/>
  <c r="S130" i="12" s="1"/>
  <c r="I130" i="12"/>
  <c r="V130" i="12" s="1"/>
  <c r="P149" i="12"/>
  <c r="W149" i="12" s="1"/>
  <c r="O149" i="12"/>
  <c r="S149" i="12" s="1"/>
  <c r="I149" i="12"/>
  <c r="V149" i="12" s="1"/>
  <c r="P148" i="12"/>
  <c r="W148" i="12" s="1"/>
  <c r="O148" i="12"/>
  <c r="S148" i="12" s="1"/>
  <c r="I148" i="12"/>
  <c r="V148" i="12" s="1"/>
  <c r="P147" i="12"/>
  <c r="W147" i="12" s="1"/>
  <c r="O147" i="12"/>
  <c r="S147" i="12" s="1"/>
  <c r="I147" i="12"/>
  <c r="V147" i="12" s="1"/>
  <c r="P146" i="12"/>
  <c r="W146" i="12" s="1"/>
  <c r="O146" i="12"/>
  <c r="S146" i="12" s="1"/>
  <c r="I146" i="12"/>
  <c r="V146" i="12" s="1"/>
  <c r="P145" i="12"/>
  <c r="W145" i="12" s="1"/>
  <c r="O145" i="12"/>
  <c r="S145" i="12" s="1"/>
  <c r="I145" i="12"/>
  <c r="V145" i="12" s="1"/>
  <c r="P144" i="12"/>
  <c r="W144" i="12" s="1"/>
  <c r="O144" i="12"/>
  <c r="S144" i="12" s="1"/>
  <c r="I144" i="12"/>
  <c r="V144" i="12" s="1"/>
  <c r="P143" i="12"/>
  <c r="W143" i="12" s="1"/>
  <c r="O143" i="12"/>
  <c r="S143" i="12" s="1"/>
  <c r="I143" i="12"/>
  <c r="V143" i="12" s="1"/>
  <c r="V142" i="12"/>
  <c r="P142" i="12"/>
  <c r="W142" i="12" s="1"/>
  <c r="O142" i="12"/>
  <c r="S142" i="12" s="1"/>
  <c r="I142" i="12"/>
  <c r="P141" i="12"/>
  <c r="W141" i="12" s="1"/>
  <c r="O141" i="12"/>
  <c r="S141" i="12" s="1"/>
  <c r="I141" i="12"/>
  <c r="V141" i="12" s="1"/>
  <c r="V140" i="12"/>
  <c r="P140" i="12"/>
  <c r="W140" i="12" s="1"/>
  <c r="O140" i="12"/>
  <c r="S140" i="12" s="1"/>
  <c r="I140" i="12"/>
  <c r="P159" i="12"/>
  <c r="W159" i="12" s="1"/>
  <c r="O159" i="12"/>
  <c r="S159" i="12" s="1"/>
  <c r="I159" i="12"/>
  <c r="V159" i="12" s="1"/>
  <c r="P158" i="12"/>
  <c r="W158" i="12" s="1"/>
  <c r="O158" i="12"/>
  <c r="S158" i="12" s="1"/>
  <c r="I158" i="12"/>
  <c r="V158" i="12" s="1"/>
  <c r="P157" i="12"/>
  <c r="W157" i="12" s="1"/>
  <c r="O157" i="12"/>
  <c r="S157" i="12" s="1"/>
  <c r="I157" i="12"/>
  <c r="V157" i="12" s="1"/>
  <c r="P156" i="12"/>
  <c r="W156" i="12" s="1"/>
  <c r="O156" i="12"/>
  <c r="S156" i="12" s="1"/>
  <c r="I156" i="12"/>
  <c r="V156" i="12" s="1"/>
  <c r="V155" i="12"/>
  <c r="P155" i="12"/>
  <c r="W155" i="12" s="1"/>
  <c r="O155" i="12"/>
  <c r="S155" i="12" s="1"/>
  <c r="I155" i="12"/>
  <c r="P154" i="12"/>
  <c r="W154" i="12" s="1"/>
  <c r="O154" i="12"/>
  <c r="S154" i="12" s="1"/>
  <c r="I154" i="12"/>
  <c r="V154" i="12" s="1"/>
  <c r="P153" i="12"/>
  <c r="W153" i="12" s="1"/>
  <c r="O153" i="12"/>
  <c r="S153" i="12" s="1"/>
  <c r="I153" i="12"/>
  <c r="V153" i="12" s="1"/>
  <c r="P152" i="12"/>
  <c r="W152" i="12" s="1"/>
  <c r="O152" i="12"/>
  <c r="S152" i="12" s="1"/>
  <c r="I152" i="12"/>
  <c r="V152" i="12" s="1"/>
  <c r="P151" i="12"/>
  <c r="W151" i="12" s="1"/>
  <c r="O151" i="12"/>
  <c r="S151" i="12" s="1"/>
  <c r="I151" i="12"/>
  <c r="V151" i="12" s="1"/>
  <c r="S150" i="12"/>
  <c r="P150" i="12"/>
  <c r="W150" i="12" s="1"/>
  <c r="O150" i="12"/>
  <c r="I150" i="12"/>
  <c r="V150" i="12" s="1"/>
  <c r="P211" i="12"/>
  <c r="W211" i="12" s="1"/>
  <c r="O211" i="12"/>
  <c r="S211" i="12" s="1"/>
  <c r="I211" i="12"/>
  <c r="V211" i="12" s="1"/>
  <c r="P210" i="12"/>
  <c r="W210" i="12" s="1"/>
  <c r="O210" i="12"/>
  <c r="S210" i="12" s="1"/>
  <c r="I210" i="12"/>
  <c r="V210" i="12" s="1"/>
  <c r="P209" i="12"/>
  <c r="W209" i="12" s="1"/>
  <c r="O209" i="12"/>
  <c r="S209" i="12" s="1"/>
  <c r="I209" i="12"/>
  <c r="V209" i="12" s="1"/>
  <c r="P208" i="12"/>
  <c r="W208" i="12" s="1"/>
  <c r="O208" i="12"/>
  <c r="S208" i="12" s="1"/>
  <c r="I208" i="12"/>
  <c r="V208" i="12" s="1"/>
  <c r="P165" i="12"/>
  <c r="W165" i="12" s="1"/>
  <c r="O165" i="12"/>
  <c r="S165" i="12" s="1"/>
  <c r="I165" i="12"/>
  <c r="V165" i="12" s="1"/>
  <c r="P164" i="12"/>
  <c r="W164" i="12" s="1"/>
  <c r="O164" i="12"/>
  <c r="S164" i="12" s="1"/>
  <c r="I164" i="12"/>
  <c r="V164" i="12" s="1"/>
  <c r="P163" i="12"/>
  <c r="W163" i="12" s="1"/>
  <c r="O163" i="12"/>
  <c r="S163" i="12" s="1"/>
  <c r="I163" i="12"/>
  <c r="V163" i="12" s="1"/>
  <c r="P162" i="12"/>
  <c r="W162" i="12" s="1"/>
  <c r="O162" i="12"/>
  <c r="S162" i="12" s="1"/>
  <c r="I162" i="12"/>
  <c r="V162" i="12" s="1"/>
  <c r="P161" i="12"/>
  <c r="W161" i="12" s="1"/>
  <c r="O161" i="12"/>
  <c r="S161" i="12" s="1"/>
  <c r="I161" i="12"/>
  <c r="V161" i="12" s="1"/>
  <c r="P160" i="12"/>
  <c r="W160" i="12" s="1"/>
  <c r="O160" i="12"/>
  <c r="S160" i="12" s="1"/>
  <c r="I160" i="12"/>
  <c r="V160" i="12" s="1"/>
  <c r="S14" i="12"/>
  <c r="R14" i="12"/>
  <c r="R13" i="12"/>
  <c r="R12" i="12"/>
  <c r="O15" i="12"/>
  <c r="J12" i="12"/>
  <c r="J16" i="12" s="1"/>
  <c r="O14" i="12"/>
  <c r="N14" i="12"/>
  <c r="M14" i="12"/>
  <c r="L14" i="12"/>
  <c r="K14" i="12"/>
  <c r="J14" i="12"/>
  <c r="N13" i="12"/>
  <c r="M13" i="12"/>
  <c r="L13" i="12"/>
  <c r="K13" i="12"/>
  <c r="J13" i="12"/>
  <c r="D11" i="19" l="1"/>
  <c r="C5" i="13" l="1"/>
  <c r="D5" i="2"/>
  <c r="C4" i="13"/>
  <c r="D4" i="2"/>
  <c r="N10" i="13" l="1"/>
  <c r="K18" i="12" l="1"/>
  <c r="K10" i="12"/>
  <c r="L10" i="12" s="1"/>
  <c r="A9" i="13"/>
  <c r="L18" i="12" l="1"/>
  <c r="K11" i="12"/>
  <c r="P21" i="12"/>
  <c r="W21" i="12" s="1"/>
  <c r="P22" i="12"/>
  <c r="W22" i="12" s="1"/>
  <c r="P23" i="12"/>
  <c r="W23" i="12" s="1"/>
  <c r="P24" i="12"/>
  <c r="W24" i="12" s="1"/>
  <c r="P25" i="12"/>
  <c r="W25" i="12" s="1"/>
  <c r="P26" i="12"/>
  <c r="W26" i="12" s="1"/>
  <c r="P27" i="12"/>
  <c r="W27" i="12" s="1"/>
  <c r="P28" i="12"/>
  <c r="W28" i="12" s="1"/>
  <c r="P29" i="12"/>
  <c r="W29" i="12" s="1"/>
  <c r="P30" i="12"/>
  <c r="W30" i="12" s="1"/>
  <c r="P31" i="12"/>
  <c r="W31" i="12" s="1"/>
  <c r="P32" i="12"/>
  <c r="W32" i="12" s="1"/>
  <c r="P33" i="12"/>
  <c r="W33" i="12" s="1"/>
  <c r="P34" i="12"/>
  <c r="W34" i="12" s="1"/>
  <c r="P35" i="12"/>
  <c r="W35" i="12" s="1"/>
  <c r="P36" i="12"/>
  <c r="W36" i="12" s="1"/>
  <c r="P37" i="12"/>
  <c r="W37" i="12" s="1"/>
  <c r="P38" i="12"/>
  <c r="W38" i="12" s="1"/>
  <c r="P39" i="12"/>
  <c r="W39" i="12" s="1"/>
  <c r="P40" i="12"/>
  <c r="W40" i="12" s="1"/>
  <c r="P41" i="12"/>
  <c r="W41" i="12" s="1"/>
  <c r="P42" i="12"/>
  <c r="W42" i="12" s="1"/>
  <c r="P43" i="12"/>
  <c r="W43" i="12" s="1"/>
  <c r="P44" i="12"/>
  <c r="W44" i="12" s="1"/>
  <c r="P45" i="12"/>
  <c r="W45" i="12" s="1"/>
  <c r="P46" i="12"/>
  <c r="W46" i="12" s="1"/>
  <c r="P47" i="12"/>
  <c r="W47" i="12" s="1"/>
  <c r="P48" i="12"/>
  <c r="W48" i="12" s="1"/>
  <c r="P49" i="12"/>
  <c r="W49" i="12" s="1"/>
  <c r="P50" i="12"/>
  <c r="W50" i="12" s="1"/>
  <c r="P51" i="12"/>
  <c r="W51" i="12" s="1"/>
  <c r="P52" i="12"/>
  <c r="W52" i="12" s="1"/>
  <c r="P53" i="12"/>
  <c r="W53" i="12" s="1"/>
  <c r="P54" i="12"/>
  <c r="W54" i="12" s="1"/>
  <c r="P55" i="12"/>
  <c r="W55" i="12" s="1"/>
  <c r="P56" i="12"/>
  <c r="W56" i="12" s="1"/>
  <c r="P57" i="12"/>
  <c r="W57" i="12" s="1"/>
  <c r="P58" i="12"/>
  <c r="W58" i="12" s="1"/>
  <c r="P59" i="12"/>
  <c r="W59" i="12" s="1"/>
  <c r="P60" i="12"/>
  <c r="W60" i="12" s="1"/>
  <c r="P61" i="12"/>
  <c r="W61" i="12" s="1"/>
  <c r="P62" i="12"/>
  <c r="W62" i="12" s="1"/>
  <c r="P63" i="12"/>
  <c r="W63" i="12" s="1"/>
  <c r="P64" i="12"/>
  <c r="W64" i="12" s="1"/>
  <c r="P65" i="12"/>
  <c r="W65" i="12" s="1"/>
  <c r="P66" i="12"/>
  <c r="W66" i="12" s="1"/>
  <c r="P67" i="12"/>
  <c r="W67" i="12" s="1"/>
  <c r="P68" i="12"/>
  <c r="W68" i="12" s="1"/>
  <c r="P69" i="12"/>
  <c r="W69" i="12" s="1"/>
  <c r="P70" i="12"/>
  <c r="W70" i="12" s="1"/>
  <c r="P71" i="12"/>
  <c r="W71" i="12" s="1"/>
  <c r="P72" i="12"/>
  <c r="W72" i="12" s="1"/>
  <c r="P73" i="12"/>
  <c r="W73" i="12" s="1"/>
  <c r="P74" i="12"/>
  <c r="W74" i="12" s="1"/>
  <c r="P75" i="12"/>
  <c r="W75" i="12" s="1"/>
  <c r="P76" i="12"/>
  <c r="W76" i="12" s="1"/>
  <c r="P77" i="12"/>
  <c r="W77" i="12" s="1"/>
  <c r="P78" i="12"/>
  <c r="W78" i="12" s="1"/>
  <c r="P79" i="12"/>
  <c r="W79" i="12" s="1"/>
  <c r="P80" i="12"/>
  <c r="W80" i="12" s="1"/>
  <c r="P81" i="12"/>
  <c r="W81" i="12" s="1"/>
  <c r="P82" i="12"/>
  <c r="W82" i="12" s="1"/>
  <c r="P83" i="12"/>
  <c r="W83" i="12" s="1"/>
  <c r="P84" i="12"/>
  <c r="W84" i="12" s="1"/>
  <c r="P85" i="12"/>
  <c r="W85" i="12" s="1"/>
  <c r="P86" i="12"/>
  <c r="W86" i="12" s="1"/>
  <c r="P87" i="12"/>
  <c r="W87" i="12" s="1"/>
  <c r="P88" i="12"/>
  <c r="W88" i="12" s="1"/>
  <c r="P89" i="12"/>
  <c r="W89" i="12" s="1"/>
  <c r="P90" i="12"/>
  <c r="W90" i="12" s="1"/>
  <c r="P91" i="12"/>
  <c r="W91" i="12" s="1"/>
  <c r="P92" i="12"/>
  <c r="W92" i="12" s="1"/>
  <c r="P93" i="12"/>
  <c r="W93" i="12" s="1"/>
  <c r="P94" i="12"/>
  <c r="W94" i="12" s="1"/>
  <c r="P95" i="12"/>
  <c r="W95" i="12" s="1"/>
  <c r="P96" i="12"/>
  <c r="W96" i="12" s="1"/>
  <c r="P97" i="12"/>
  <c r="W97" i="12" s="1"/>
  <c r="P98" i="12"/>
  <c r="W98" i="12" s="1"/>
  <c r="P99" i="12"/>
  <c r="W99" i="12" s="1"/>
  <c r="P100" i="12"/>
  <c r="W100" i="12" s="1"/>
  <c r="P101" i="12"/>
  <c r="W101" i="12" s="1"/>
  <c r="P102" i="12"/>
  <c r="W102" i="12" s="1"/>
  <c r="P103" i="12"/>
  <c r="W103" i="12" s="1"/>
  <c r="P104" i="12"/>
  <c r="W104" i="12" s="1"/>
  <c r="P105" i="12"/>
  <c r="W105" i="12" s="1"/>
  <c r="P106" i="12"/>
  <c r="W106" i="12" s="1"/>
  <c r="P107" i="12"/>
  <c r="W107" i="12" s="1"/>
  <c r="P108" i="12"/>
  <c r="W108" i="12" s="1"/>
  <c r="P109" i="12"/>
  <c r="W109" i="12" s="1"/>
  <c r="P110" i="12"/>
  <c r="W110" i="12" s="1"/>
  <c r="P111" i="12"/>
  <c r="W111" i="12" s="1"/>
  <c r="P112" i="12"/>
  <c r="W112" i="12" s="1"/>
  <c r="P113" i="12"/>
  <c r="W113" i="12" s="1"/>
  <c r="P114" i="12"/>
  <c r="W114" i="12" s="1"/>
  <c r="P115" i="12"/>
  <c r="W115" i="12" s="1"/>
  <c r="P116" i="12"/>
  <c r="W116" i="12" s="1"/>
  <c r="P117" i="12"/>
  <c r="W117" i="12" s="1"/>
  <c r="P118" i="12"/>
  <c r="W118" i="12" s="1"/>
  <c r="P119" i="12"/>
  <c r="W119" i="12" s="1"/>
  <c r="P212" i="12"/>
  <c r="W212" i="12" s="1"/>
  <c r="P213" i="12"/>
  <c r="W213" i="12" s="1"/>
  <c r="P214" i="12"/>
  <c r="W214" i="12" s="1"/>
  <c r="P215" i="12"/>
  <c r="W215" i="12" s="1"/>
  <c r="P216" i="12"/>
  <c r="W216" i="12" s="1"/>
  <c r="P217" i="12"/>
  <c r="W217" i="12" s="1"/>
  <c r="P218" i="12"/>
  <c r="W218" i="12" s="1"/>
  <c r="P219" i="12"/>
  <c r="W219" i="12" s="1"/>
  <c r="P220" i="12"/>
  <c r="W220" i="12" s="1"/>
  <c r="P221" i="12"/>
  <c r="W221" i="12" s="1"/>
  <c r="P222" i="12"/>
  <c r="W222" i="12" s="1"/>
  <c r="P20" i="12"/>
  <c r="W20" i="12" s="1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212" i="12"/>
  <c r="O213" i="12"/>
  <c r="O214" i="12"/>
  <c r="O215" i="12"/>
  <c r="O216" i="12"/>
  <c r="O217" i="12"/>
  <c r="O218" i="12"/>
  <c r="O219" i="12"/>
  <c r="O220" i="12"/>
  <c r="O221" i="12"/>
  <c r="O222" i="12"/>
  <c r="O20" i="12"/>
  <c r="O13" i="12" s="1"/>
  <c r="A8" i="2"/>
  <c r="J19" i="12"/>
  <c r="O12" i="12" l="1"/>
  <c r="W19" i="12"/>
  <c r="L11" i="12"/>
  <c r="A10" i="13"/>
  <c r="A9" i="2"/>
  <c r="K19" i="12"/>
  <c r="A10" i="2" l="1"/>
  <c r="O16" i="12"/>
  <c r="M11" i="12"/>
  <c r="A11" i="13"/>
  <c r="L19" i="12"/>
  <c r="M12" i="12"/>
  <c r="M16" i="12" s="1"/>
  <c r="M1" i="12" l="1"/>
  <c r="N11" i="12"/>
  <c r="A12" i="13"/>
  <c r="A11" i="2"/>
  <c r="M19" i="12"/>
  <c r="B11" i="2"/>
  <c r="E13" i="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212" i="12"/>
  <c r="I213" i="12"/>
  <c r="I214" i="12"/>
  <c r="I215" i="12"/>
  <c r="I216" i="12"/>
  <c r="I217" i="12"/>
  <c r="I218" i="12"/>
  <c r="I219" i="12"/>
  <c r="I220" i="12"/>
  <c r="I221" i="12"/>
  <c r="I222" i="12"/>
  <c r="I20" i="12"/>
  <c r="U20" i="12" s="1"/>
  <c r="V20" i="12" s="1"/>
  <c r="M18" i="12" l="1"/>
  <c r="V102" i="12"/>
  <c r="V109" i="12"/>
  <c r="V93" i="12"/>
  <c r="V85" i="12"/>
  <c r="V77" i="12"/>
  <c r="V69" i="12"/>
  <c r="V61" i="12"/>
  <c r="V53" i="12"/>
  <c r="V45" i="12"/>
  <c r="V37" i="12"/>
  <c r="V29" i="12"/>
  <c r="V216" i="12"/>
  <c r="V116" i="12"/>
  <c r="V108" i="12"/>
  <c r="V100" i="12"/>
  <c r="V92" i="12"/>
  <c r="V84" i="12"/>
  <c r="V76" i="12"/>
  <c r="V68" i="12"/>
  <c r="V60" i="12"/>
  <c r="V52" i="12"/>
  <c r="V44" i="12"/>
  <c r="V36" i="12"/>
  <c r="V28" i="12"/>
  <c r="V103" i="12"/>
  <c r="V63" i="12"/>
  <c r="V94" i="12"/>
  <c r="V215" i="12"/>
  <c r="V91" i="12"/>
  <c r="V75" i="12"/>
  <c r="V67" i="12"/>
  <c r="V59" i="12"/>
  <c r="V51" i="12"/>
  <c r="V43" i="12"/>
  <c r="V35" i="12"/>
  <c r="V27" i="12"/>
  <c r="V119" i="12"/>
  <c r="V79" i="12"/>
  <c r="V47" i="12"/>
  <c r="V218" i="12"/>
  <c r="V217" i="12"/>
  <c r="V101" i="12"/>
  <c r="V115" i="12"/>
  <c r="V99" i="12"/>
  <c r="V83" i="12"/>
  <c r="V222" i="12"/>
  <c r="V214" i="12"/>
  <c r="V114" i="12"/>
  <c r="V106" i="12"/>
  <c r="V98" i="12"/>
  <c r="V90" i="12"/>
  <c r="V82" i="12"/>
  <c r="V74" i="12"/>
  <c r="V66" i="12"/>
  <c r="V58" i="12"/>
  <c r="V50" i="12"/>
  <c r="V42" i="12"/>
  <c r="V34" i="12"/>
  <c r="V26" i="12"/>
  <c r="V111" i="12"/>
  <c r="V55" i="12"/>
  <c r="V113" i="12"/>
  <c r="V87" i="12"/>
  <c r="V31" i="12"/>
  <c r="V110" i="12"/>
  <c r="V117" i="12"/>
  <c r="V107" i="12"/>
  <c r="V221" i="12"/>
  <c r="V213" i="12"/>
  <c r="V105" i="12"/>
  <c r="V97" i="12"/>
  <c r="V89" i="12"/>
  <c r="V81" i="12"/>
  <c r="V73" i="12"/>
  <c r="V65" i="12"/>
  <c r="V57" i="12"/>
  <c r="V49" i="12"/>
  <c r="V41" i="12"/>
  <c r="V33" i="12"/>
  <c r="V25" i="12"/>
  <c r="V220" i="12"/>
  <c r="V212" i="12"/>
  <c r="V112" i="12"/>
  <c r="V104" i="12"/>
  <c r="V96" i="12"/>
  <c r="V88" i="12"/>
  <c r="V80" i="12"/>
  <c r="V72" i="12"/>
  <c r="V64" i="12"/>
  <c r="V56" i="12"/>
  <c r="V48" i="12"/>
  <c r="V40" i="12"/>
  <c r="V32" i="12"/>
  <c r="V24" i="12"/>
  <c r="V39" i="12"/>
  <c r="V219" i="12"/>
  <c r="V95" i="12"/>
  <c r="V71" i="12"/>
  <c r="V118" i="12"/>
  <c r="V86" i="12"/>
  <c r="V78" i="12"/>
  <c r="V70" i="12"/>
  <c r="V62" i="12"/>
  <c r="V54" i="12"/>
  <c r="V46" i="12"/>
  <c r="V38" i="12"/>
  <c r="V30" i="12"/>
  <c r="V22" i="12"/>
  <c r="V21" i="12"/>
  <c r="U19" i="12"/>
  <c r="F8" i="12" s="1"/>
  <c r="V23" i="12"/>
  <c r="N19" i="12"/>
  <c r="A13" i="13"/>
  <c r="A12" i="2"/>
  <c r="N11" i="13"/>
  <c r="N12" i="13"/>
  <c r="N13" i="13"/>
  <c r="N9" i="13"/>
  <c r="C14" i="13"/>
  <c r="D14" i="13"/>
  <c r="E14" i="13"/>
  <c r="F14" i="13"/>
  <c r="G14" i="13"/>
  <c r="H14" i="13"/>
  <c r="I14" i="13"/>
  <c r="J14" i="13"/>
  <c r="K14" i="13"/>
  <c r="L14" i="13"/>
  <c r="M14" i="13"/>
  <c r="B14" i="13"/>
  <c r="S222" i="12"/>
  <c r="S221" i="12"/>
  <c r="S220" i="12"/>
  <c r="S219" i="12"/>
  <c r="S218" i="12"/>
  <c r="S217" i="12"/>
  <c r="S216" i="12"/>
  <c r="S215" i="12"/>
  <c r="S214" i="12"/>
  <c r="S213" i="12"/>
  <c r="S212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15" i="12"/>
  <c r="R16" i="12"/>
  <c r="N12" i="12"/>
  <c r="N1" i="12" s="1"/>
  <c r="L12" i="12"/>
  <c r="K12" i="12"/>
  <c r="K1" i="12" s="1"/>
  <c r="L16" i="12" l="1"/>
  <c r="L1" i="12"/>
  <c r="F7" i="12" s="1"/>
  <c r="K16" i="12"/>
  <c r="B12" i="2"/>
  <c r="K12" i="2" s="1"/>
  <c r="N16" i="12"/>
  <c r="H12" i="2"/>
  <c r="B8" i="2"/>
  <c r="H8" i="2" s="1"/>
  <c r="B9" i="2"/>
  <c r="B10" i="2"/>
  <c r="N14" i="13"/>
  <c r="S20" i="12"/>
  <c r="S12" i="12" l="1"/>
  <c r="S13" i="12"/>
  <c r="M10" i="12"/>
  <c r="K9" i="2"/>
  <c r="H9" i="2"/>
  <c r="K8" i="2"/>
  <c r="K10" i="2" l="1"/>
  <c r="H10" i="2"/>
  <c r="K11" i="2"/>
  <c r="H11" i="2"/>
  <c r="B13" i="2"/>
  <c r="K13" i="2" s="1"/>
  <c r="H13" i="2" l="1"/>
  <c r="AE10" i="21"/>
  <c r="G25" i="20" l="1"/>
  <c r="F27" i="20"/>
  <c r="G20" i="20"/>
  <c r="F21" i="20"/>
  <c r="G41" i="20" l="1"/>
</calcChain>
</file>

<file path=xl/sharedStrings.xml><?xml version="1.0" encoding="utf-8"?>
<sst xmlns="http://schemas.openxmlformats.org/spreadsheetml/2006/main" count="594" uniqueCount="481">
  <si>
    <t>OPRÁVNENÉ VÝDAVKY PROJEKTU</t>
  </si>
  <si>
    <t>Výdavky projektu  v EUR (na 2 des.miesta)</t>
  </si>
  <si>
    <t>2. Neoprávnené výdavky spolu</t>
  </si>
  <si>
    <t>3. Celkové výdavky spolu (1+2)</t>
  </si>
  <si>
    <t>Korekcia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</si>
  <si>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</si>
  <si>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</si>
  <si>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</si>
  <si>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</si>
  <si>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</si>
  <si>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</si>
  <si>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</si>
  <si>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</si>
  <si>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</si>
  <si>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</si>
  <si>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</si>
  <si>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</si>
  <si>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</si>
  <si>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</si>
  <si>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</si>
  <si>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</si>
  <si>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</si>
  <si>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</si>
  <si>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</si>
  <si>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</si>
  <si>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</si>
  <si>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</si>
  <si>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</si>
  <si>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</si>
  <si>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</si>
  <si>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</si>
  <si>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</si>
  <si>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</si>
  <si>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</si>
  <si>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>Tabuľka č. 2</t>
  </si>
  <si>
    <t>Tabuľka č. 3</t>
  </si>
  <si>
    <t>vysúťažená suma celkom v EUR</t>
  </si>
  <si>
    <t xml:space="preserve">Roky spolu </t>
  </si>
  <si>
    <t>vyberte rok</t>
  </si>
  <si>
    <t>pre podmienené formátovanie</t>
  </si>
  <si>
    <t>počet chýb</t>
  </si>
  <si>
    <t>Tabuľka č. 1</t>
  </si>
  <si>
    <t>Roky spolu po korekcii</t>
  </si>
  <si>
    <t>Žiadateľ</t>
  </si>
  <si>
    <t>IČO</t>
  </si>
  <si>
    <t>Tabuľka č. 4</t>
  </si>
  <si>
    <t xml:space="preserve">Termín podania Žiadostí o platbu podľa mesiacov 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</si>
  <si>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</si>
  <si>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</si>
  <si>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</si>
  <si>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</si>
  <si>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</si>
  <si>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</si>
  <si>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</si>
  <si>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</si>
  <si>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</si>
  <si>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</si>
  <si>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</si>
  <si>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</si>
  <si>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</si>
  <si>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</si>
  <si>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</si>
  <si>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</si>
  <si>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</si>
  <si>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</si>
  <si>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</si>
  <si>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</si>
  <si>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</si>
  <si>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</si>
  <si>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</si>
  <si>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</si>
  <si>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</si>
  <si>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</si>
  <si>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</si>
  <si>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</si>
  <si>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</si>
  <si>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</si>
  <si>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</si>
  <si>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</si>
  <si>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</si>
  <si>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</si>
  <si>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</si>
  <si>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</si>
  <si>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</si>
  <si>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</si>
  <si>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</si>
  <si>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</si>
  <si>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</si>
  <si>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</si>
  <si>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</si>
  <si>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</si>
  <si>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</si>
  <si>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</si>
  <si>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</si>
  <si>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</si>
  <si>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</si>
  <si>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</si>
  <si>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</si>
  <si>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</si>
  <si>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</si>
  <si>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</si>
  <si>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</si>
  <si>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</si>
  <si>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</si>
  <si>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</si>
  <si>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</si>
  <si>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</si>
  <si>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</si>
  <si>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</si>
  <si>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</si>
  <si>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</si>
  <si>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</si>
  <si>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</si>
  <si>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</si>
  <si>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</si>
  <si>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</si>
  <si>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</si>
  <si>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Prehľad rozpočtových nákladov</t>
  </si>
  <si>
    <t>1a. Oprávnené výdavky - menej rozvinuté regióny</t>
  </si>
  <si>
    <t>1. Oprávnené výdavky spolu (1=1a+1b)</t>
  </si>
  <si>
    <t>miesto realizácie</t>
  </si>
  <si>
    <t>menej rozvinuté regióny</t>
  </si>
  <si>
    <t>ostatné regióny</t>
  </si>
  <si>
    <t>1b. Oprávnené výdavky - ostatné regióny (Bratislavský kraj)</t>
  </si>
  <si>
    <t>P. č.</t>
  </si>
  <si>
    <t>Kritérium</t>
  </si>
  <si>
    <t>Body</t>
  </si>
  <si>
    <t>Poznámka</t>
  </si>
  <si>
    <t>Počet bodov</t>
  </si>
  <si>
    <t>Projekt sa realizuje v lesnej oblasti alebo podoblasti so stupňom ohrozenia podkôrnym hmyzom na ihličnatých drevinách</t>
  </si>
  <si>
    <t xml:space="preserve">a) nízky, </t>
  </si>
  <si>
    <t>b) stredný,</t>
  </si>
  <si>
    <t xml:space="preserve">c) vysoký.  </t>
  </si>
  <si>
    <t>1.</t>
  </si>
  <si>
    <t>Tab. 5.4 Prílohy 1 Národného plánu ochrany lesov SR vyhotoveného NLC Zvolen</t>
  </si>
  <si>
    <t>21 A - ONDAVSKÁ VRCHOVINA, LABORECKÁ VRCHOVINA, BESKYDSKÉ PREDHORIE</t>
  </si>
  <si>
    <t>21 B - BUSOV</t>
  </si>
  <si>
    <t>30 - VIHORLATSKÉ VRCHY</t>
  </si>
  <si>
    <t>31 - BUKOVSKÉ VRCHY</t>
  </si>
  <si>
    <t>14 - MYJAVSKÁ PAHORKATINA</t>
  </si>
  <si>
    <t>15 - BIELE KARPATY</t>
  </si>
  <si>
    <t>16 - POVAŽSKÉ PODOLIE</t>
  </si>
  <si>
    <t>17 A - SLIAČSKA KOTLINA, ZVOLENSKÁ PAHORKATINA, SLATINSKÁ KOTLINA</t>
  </si>
  <si>
    <t>20 A - SLANSKÉ VRCHY</t>
  </si>
  <si>
    <t>25 A - STRÁŽOVSKÉ VRCHY</t>
  </si>
  <si>
    <t>27 A - ŠTIAVNICKÉ VRCHY, JAVORIE, PLIEŠOVSKÁ KOTLINA, POHRONSKÝ INOVEC</t>
  </si>
  <si>
    <t>27 B - VTÁČNIK, KREMNICKÉ VRCHY</t>
  </si>
  <si>
    <t>28 B - ČIERNA HORA</t>
  </si>
  <si>
    <t>25 B - SÚĽOVSKÉ VRCHY</t>
  </si>
  <si>
    <t>26 - TURČIANSKA KOTLINA</t>
  </si>
  <si>
    <t>28 A - VOLOVSKÉ VRCHY</t>
  </si>
  <si>
    <t>29 - HORNÁDSKA KOTLINA</t>
  </si>
  <si>
    <t>32 - ZÁPADNÉ BESKYDY</t>
  </si>
  <si>
    <t>33 A - ORAVSKÉ BESKYDY, PODBESKYDSKÁ BRÁZDA, PODBESKYDSKÁ VRCHOVINA, ORAVSKÁ MAGURA</t>
  </si>
  <si>
    <t>33 B - KYSUCKÉ BESKYDY</t>
  </si>
  <si>
    <t>33 C - KYSUCKÁ VRCHOVINA</t>
  </si>
  <si>
    <t>33 D - ORAVSKÁ VRCHOVINA</t>
  </si>
  <si>
    <t>34 A - MALÁ FATRA</t>
  </si>
  <si>
    <t>34 B - ŽIAR</t>
  </si>
  <si>
    <t>35 A - VEĽKÁ FATRA sever, STAROHORSKÉ VRCHY sever, ŽDIARSKA BRÁZDA</t>
  </si>
  <si>
    <t>35 B - VEĽKÁ FATRA, STAROHORSKÉ VRCHY juh</t>
  </si>
  <si>
    <t>36 A - LOPEJSKÁ KOTLINA, BYSTRIANSKE PODHORIE</t>
  </si>
  <si>
    <t>36 B - HEĽPIANSKE PODOLIE</t>
  </si>
  <si>
    <t>36 C - BREZNIANSKA KOTLINA</t>
  </si>
  <si>
    <t>37 - POĽANA</t>
  </si>
  <si>
    <t>38 A - VEPORSKÉ VRCHY juh, STOLICKÉ VRCHY</t>
  </si>
  <si>
    <t>38 B - VEPORSKÉ VRCHY sever</t>
  </si>
  <si>
    <t>39 - SPIŠSKOGEMERSKÝ KRAS</t>
  </si>
  <si>
    <t>40 - BRANISKO</t>
  </si>
  <si>
    <t>41 A - ĽUBOVNIANSKA VRCHOVINA</t>
  </si>
  <si>
    <t>41 B - ČERGOV</t>
  </si>
  <si>
    <t>41 C - PIENINY</t>
  </si>
  <si>
    <t>42 B - LEVOČSKÉ VRCHY</t>
  </si>
  <si>
    <t>42 C - SPIŠSKÁ MAGURA, ŽDIARSKA BRÁZDA</t>
  </si>
  <si>
    <t>43 A - LIPTOVSKÁ KOTLINA</t>
  </si>
  <si>
    <t>43 B - POPRADSKÁ KOTLINA, TATRANSKÉ PODHORIE</t>
  </si>
  <si>
    <t>44 - ORAVSKÁ KOTLINA</t>
  </si>
  <si>
    <t>45 - SKORUŠINSKÉ VRCHY, ZUBERSKÁ BRÁZDA</t>
  </si>
  <si>
    <t>46 A - SALATÍNY,DEMÄNOVSKÉ VRCHY</t>
  </si>
  <si>
    <t>46 B - ĎUMBIER, PRAŠIVÁ ; juh</t>
  </si>
  <si>
    <t>46 C - ĎUMBIER, PRAŠIVÁ ; sever</t>
  </si>
  <si>
    <t>46 D - KRÁĽOVA HOĽA, PRIEHYBA ; juh</t>
  </si>
  <si>
    <t>46 E - KRÁĽOVA HOĽA, PRIEHYBA ; sever</t>
  </si>
  <si>
    <t>46 F - PREDNÁ HOĽA</t>
  </si>
  <si>
    <t>46 G - KOZIE CHRBTY</t>
  </si>
  <si>
    <t>47 A - LIPTOVSKÉ TATRY, ROHÁČE, ČERVENÉ VRCHY, LIPTOVSKÉ KOPY, VYSOKÉ TATRY (BEZ ŠIROKEJ)</t>
  </si>
  <si>
    <t>47 B - BELIANSKE TATRY, ŠIROKÁ</t>
  </si>
  <si>
    <t>47 C - SIVÝ VRCH</t>
  </si>
  <si>
    <t>47 D - OSOBITÁ</t>
  </si>
  <si>
    <t>vyberte stupeň ohrozenia podkôrnym hmyzom</t>
  </si>
  <si>
    <t>nízky_stupeň</t>
  </si>
  <si>
    <t>stredný_stupeň</t>
  </si>
  <si>
    <t>vysoký_stupeň</t>
  </si>
  <si>
    <t>Pri obnove sa uplatní druhová biodiverzita, pričom na obnovovanej ploche JPRL bude zastúpenie jednotlivo viac ako 10 %  minimálne:</t>
  </si>
  <si>
    <t>a) 4 hlavných drevín,</t>
  </si>
  <si>
    <t>b) 3 hlavných drevín</t>
  </si>
  <si>
    <t xml:space="preserve">cieľového drevinového zloženia. </t>
  </si>
  <si>
    <t>2.</t>
  </si>
  <si>
    <t xml:space="preserve">Za hlavné dreviny cieľového drevinového zloženia sa považujú dreviny, ktorých zastúpenie v príslušnom modeli hospodárenia dosahuje viac ako 10 %. Pri kombinácii sa uplatní vážený aritmetický priemer z celkovej obnovovanej plochy podľa JPRL. Bodovacie kritérium sa neuplatní v borovicových porastoch v lesnej podoblasti 01A Borská nížina, kde bude žiadateľovi automaticky pridelených 15 bodov, ak podiel listnatých drevín v obnovnom zastúpení dosiahne min. 10 %.
</t>
  </si>
  <si>
    <t>LESNÝ CELOK</t>
  </si>
  <si>
    <t>OBHOSPODAROVATEĽ LESA</t>
  </si>
  <si>
    <t>VLASTNÍCKY CELOK</t>
  </si>
  <si>
    <t>PLATNOSŤ PSL</t>
  </si>
  <si>
    <t>Dielec</t>
  </si>
  <si>
    <t>Čiastková plocha</t>
  </si>
  <si>
    <t>Porastová skupina</t>
  </si>
  <si>
    <t>Dreviny</t>
  </si>
  <si>
    <t>Plocha obnovného prvku</t>
  </si>
  <si>
    <t>Ostatné ihličnaté</t>
  </si>
  <si>
    <t>Ostatné listnaté</t>
  </si>
  <si>
    <t>SPOLU</t>
  </si>
  <si>
    <t>BK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</si>
  <si>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</si>
  <si>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</si>
  <si>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</si>
  <si>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</si>
  <si>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</si>
  <si>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</si>
  <si>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</si>
  <si>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</si>
  <si>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</si>
  <si>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</si>
  <si>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t>Stĺpec11</t>
  </si>
  <si>
    <t>Stĺpec12</t>
  </si>
  <si>
    <t>Stĺpec13</t>
  </si>
  <si>
    <t>Stĺpec14</t>
  </si>
  <si>
    <t>Celková hodnota</t>
  </si>
  <si>
    <t>JD</t>
  </si>
  <si>
    <t>SM</t>
  </si>
  <si>
    <t>SC</t>
  </si>
  <si>
    <t>Stĺpec15</t>
  </si>
  <si>
    <t>kontrola výmery</t>
  </si>
  <si>
    <t>percentuálne zastúpenie drevín v JPRL</t>
  </si>
  <si>
    <t>Stĺpec16</t>
  </si>
  <si>
    <t>Stĺpec17</t>
  </si>
  <si>
    <t>Stĺpec18</t>
  </si>
  <si>
    <t>Stĺpec19</t>
  </si>
  <si>
    <t>Stĺpec20</t>
  </si>
  <si>
    <t>Stĺpec21</t>
  </si>
  <si>
    <t>Stĺpec22</t>
  </si>
  <si>
    <t>Stĺpec23</t>
  </si>
  <si>
    <t>Stĺpec24</t>
  </si>
  <si>
    <t>Stĺpec25</t>
  </si>
  <si>
    <t>Smrek obyčajný</t>
  </si>
  <si>
    <t>SP</t>
  </si>
  <si>
    <t>Smrek pichľavý</t>
  </si>
  <si>
    <t>SO</t>
  </si>
  <si>
    <t>Smrek omorikový (omorika)</t>
  </si>
  <si>
    <t>Jedľa biela</t>
  </si>
  <si>
    <t>JO</t>
  </si>
  <si>
    <t>Jedľa obrovská</t>
  </si>
  <si>
    <t>BO</t>
  </si>
  <si>
    <t>Borovica lesná (sosna)</t>
  </si>
  <si>
    <t>BC</t>
  </si>
  <si>
    <t>Borovica čierna</t>
  </si>
  <si>
    <t>BS</t>
  </si>
  <si>
    <t>Borovica Banksova</t>
  </si>
  <si>
    <t>KS</t>
  </si>
  <si>
    <t>Borovica horská (kosodrevina)</t>
  </si>
  <si>
    <t>VJ</t>
  </si>
  <si>
    <t>Borovica hladká (vejmutovka)</t>
  </si>
  <si>
    <t>DG</t>
  </si>
  <si>
    <t>Duglaska tisolistá</t>
  </si>
  <si>
    <t>LB</t>
  </si>
  <si>
    <t>Borovica limbová</t>
  </si>
  <si>
    <t>Smrekovec opadavý</t>
  </si>
  <si>
    <t>SJ</t>
  </si>
  <si>
    <t>Smrekovec japonský</t>
  </si>
  <si>
    <t>TX</t>
  </si>
  <si>
    <t>Tis obyčajný</t>
  </si>
  <si>
    <t>DL</t>
  </si>
  <si>
    <t>Dub letný</t>
  </si>
  <si>
    <t>DZ</t>
  </si>
  <si>
    <t>Dub zimný</t>
  </si>
  <si>
    <t>DC</t>
  </si>
  <si>
    <t>Dub červený</t>
  </si>
  <si>
    <t>DP</t>
  </si>
  <si>
    <t>Dub plstnatý</t>
  </si>
  <si>
    <t>CR</t>
  </si>
  <si>
    <t>Dub cerový (cer)</t>
  </si>
  <si>
    <t>Buk lesný</t>
  </si>
  <si>
    <t>HB</t>
  </si>
  <si>
    <t>Hrab obyčajný</t>
  </si>
  <si>
    <t>JH</t>
  </si>
  <si>
    <t>Javor horský</t>
  </si>
  <si>
    <t>JM</t>
  </si>
  <si>
    <t>Javor mliečny</t>
  </si>
  <si>
    <t>JP</t>
  </si>
  <si>
    <t>Javor poľný</t>
  </si>
  <si>
    <t>JT</t>
  </si>
  <si>
    <t>Javor tatársky</t>
  </si>
  <si>
    <t>JI</t>
  </si>
  <si>
    <t>Javor introdukovaný</t>
  </si>
  <si>
    <t>JS</t>
  </si>
  <si>
    <t>Jaseň štíhly</t>
  </si>
  <si>
    <t>JU</t>
  </si>
  <si>
    <t>Jaseň úzkolistý</t>
  </si>
  <si>
    <t>JK</t>
  </si>
  <si>
    <t>Jaseň manový</t>
  </si>
  <si>
    <t>BZ</t>
  </si>
  <si>
    <t>Baza čierna</t>
  </si>
  <si>
    <t>BH</t>
  </si>
  <si>
    <t>Brest horský</t>
  </si>
  <si>
    <t>BP</t>
  </si>
  <si>
    <t>Brest poľný (hrabolistý)</t>
  </si>
  <si>
    <t>VZ</t>
  </si>
  <si>
    <t>Brest väzový</t>
  </si>
  <si>
    <t>BD</t>
  </si>
  <si>
    <t>Brest sibírsky</t>
  </si>
  <si>
    <t>AG</t>
  </si>
  <si>
    <t>Agát biely</t>
  </si>
  <si>
    <t>BR</t>
  </si>
  <si>
    <t>Breza bradavičnatá</t>
  </si>
  <si>
    <t>BV</t>
  </si>
  <si>
    <t>Breza plstnatá</t>
  </si>
  <si>
    <t>JL</t>
  </si>
  <si>
    <t>Jelša lepkavá</t>
  </si>
  <si>
    <t>JX</t>
  </si>
  <si>
    <t>Jelša sivá</t>
  </si>
  <si>
    <t>JZ</t>
  </si>
  <si>
    <t>Jelša zelená</t>
  </si>
  <si>
    <t>VB</t>
  </si>
  <si>
    <t>Vŕba biela</t>
  </si>
  <si>
    <t>Vŕba krehká</t>
  </si>
  <si>
    <t>Vŕba krovitá</t>
  </si>
  <si>
    <t>LM</t>
  </si>
  <si>
    <t>Lipa malolistá</t>
  </si>
  <si>
    <t>LV</t>
  </si>
  <si>
    <t>Lipa veľkolistá</t>
  </si>
  <si>
    <t>OS</t>
  </si>
  <si>
    <t>Topoľ osikový (osika)</t>
  </si>
  <si>
    <t>TS</t>
  </si>
  <si>
    <t>Topoľ šľachtený</t>
  </si>
  <si>
    <t>TC</t>
  </si>
  <si>
    <t>Topoľ čierny</t>
  </si>
  <si>
    <t>TB</t>
  </si>
  <si>
    <t>Topoľ biely</t>
  </si>
  <si>
    <t>TI</t>
  </si>
  <si>
    <t>Topoľ I 214</t>
  </si>
  <si>
    <t>TR</t>
  </si>
  <si>
    <t>Topoľ Robusta</t>
  </si>
  <si>
    <t>CS</t>
  </si>
  <si>
    <t>Čerešňa vtáčia</t>
  </si>
  <si>
    <t>MH</t>
  </si>
  <si>
    <t>Čerešňa mahalebková (mahalebka)</t>
  </si>
  <si>
    <t>JB</t>
  </si>
  <si>
    <t>Jarabina vtáčia</t>
  </si>
  <si>
    <t>MK</t>
  </si>
  <si>
    <t>Jarabina mukyňová (mukyňa)</t>
  </si>
  <si>
    <t>BX</t>
  </si>
  <si>
    <t>Jarabina brekyňová (brekyňa)</t>
  </si>
  <si>
    <t>OK</t>
  </si>
  <si>
    <t>Jarabina oskorušová (oskoruša)</t>
  </si>
  <si>
    <t>OC</t>
  </si>
  <si>
    <t>Orech čierny</t>
  </si>
  <si>
    <t>OV</t>
  </si>
  <si>
    <t>Orech vlašský</t>
  </si>
  <si>
    <t>GJ</t>
  </si>
  <si>
    <t>Gaštan jedlý</t>
  </si>
  <si>
    <t>GK</t>
  </si>
  <si>
    <t>Pagaštan konský</t>
  </si>
  <si>
    <t>TP</t>
  </si>
  <si>
    <t>Čremcha obyčajná (tŕpka)</t>
  </si>
  <si>
    <t>DR</t>
  </si>
  <si>
    <t>Drieň obyčajný</t>
  </si>
  <si>
    <t>HR</t>
  </si>
  <si>
    <t>Hruška obyčajná</t>
  </si>
  <si>
    <t>JN</t>
  </si>
  <si>
    <t>Jabloň planá (plánka)</t>
  </si>
  <si>
    <t>HJ</t>
  </si>
  <si>
    <t>Hloh jednosemenný</t>
  </si>
  <si>
    <t>HO</t>
  </si>
  <si>
    <t>Hloh obyčajný</t>
  </si>
  <si>
    <t>súčet výmery listnatých drevín</t>
  </si>
  <si>
    <t>súčet výmery ihličnatých drevín</t>
  </si>
  <si>
    <t>Stĺpec26</t>
  </si>
  <si>
    <t>počet JPRL</t>
  </si>
  <si>
    <t>počet JPRL s 3</t>
  </si>
  <si>
    <t>počet JPRL s 4</t>
  </si>
  <si>
    <t>počet JPRL s 2</t>
  </si>
  <si>
    <t>počet JPRL s 1</t>
  </si>
  <si>
    <t>výmera celkom</t>
  </si>
  <si>
    <t>percento listnatých</t>
  </si>
  <si>
    <t>percento ihličnatých</t>
  </si>
  <si>
    <t>počet hlavných drevín v JPRL s viac ako 10%</t>
  </si>
  <si>
    <t>Stĺpec27</t>
  </si>
  <si>
    <t>borská nížina listnaté percento</t>
  </si>
  <si>
    <t>01 A - BORSKÁ NÍŽINA</t>
  </si>
  <si>
    <t>02 A - PODUNAJSKÁ ROVINA, ČENKOVSKÁ NIVA</t>
  </si>
  <si>
    <t>02 B - PODUNAJSKÁ PAHORKATINA (BEZ NÍV)</t>
  </si>
  <si>
    <t>02 C - SÚSTAVA NÍV PODUNAJSKEJ PAHORKATINY (DOLNOVÁŽSKA, NITRIANSKA, ŽITAVSKÁ, HRONSKÁ, IPEĽSKÁ NIVA)</t>
  </si>
  <si>
    <t>03 - BURDA</t>
  </si>
  <si>
    <t>04 A - VÝCHODOSLOVENSKÁ ROVINA</t>
  </si>
  <si>
    <t>04 B - VÝCHODOSLOVENSKÁ PAHORKATINA</t>
  </si>
  <si>
    <t>11 - CEROVÁ VRCHOVINA</t>
  </si>
  <si>
    <t>20 B - ZEMPLÍNSKE VRCHY</t>
  </si>
  <si>
    <t>01 C - DYJSKO - MORAVSKÁ NIVA, DOLNOMORAVSKÁ NIVA</t>
  </si>
  <si>
    <t>05 - POVAŽSKÝ INOVEC</t>
  </si>
  <si>
    <t>06 - HORNONITRIANSKA KOTLINA</t>
  </si>
  <si>
    <t>07 - TRIBEČ</t>
  </si>
  <si>
    <t>08 - ŽIARSKA KOTLINA</t>
  </si>
  <si>
    <t>09 - KRUPINSKÁ PLANINA, OSTRÔŽKY</t>
  </si>
  <si>
    <t>10 - JUHOSLOVENSKÁ KOTLINA, GEMERSKÁ PAHORKATINA</t>
  </si>
  <si>
    <t>12 - KOŠICKÁ KOTLINA, ABOVSKÁ PAHORKATINA</t>
  </si>
  <si>
    <t>13 - MALÉ KARPATY</t>
  </si>
  <si>
    <t>18 - REVÚCKA VRCHOVINA, ROŽŇAVSKÁ KOTLINA</t>
  </si>
  <si>
    <t>01 B - CHVOJNICKÁ PAHORKATINA</t>
  </si>
  <si>
    <t>17 B - BYSTRICKÁ VRCHOVINA, BYSTRICKÉ PODOLIE, PONICKÁ VRCHOVINA</t>
  </si>
  <si>
    <t>19 - SLOVENSKÝ KRAS</t>
  </si>
  <si>
    <t>22 A - ŠARIŠSKÁ VRCHOVINA, ŠARIŠSKÉ PODOLIE, STRÁŽE</t>
  </si>
  <si>
    <t>22 B - ĽUBOVNIANSKA KOTLINA, ĽUBOTÍNSKA PAHORKATINA, JAKUBIANSKA BRÁZDA, HROMOVEC</t>
  </si>
  <si>
    <t>23 - JAVORNÍKY</t>
  </si>
  <si>
    <t>24 - ŽILINSKÁ KOTLINA</t>
  </si>
  <si>
    <t>3.</t>
  </si>
  <si>
    <t>V obnovnom zastúpení je minimálne</t>
  </si>
  <si>
    <t xml:space="preserve">a) 60 % podiel listnatých drevín, jedle, borovice a smrekovca, </t>
  </si>
  <si>
    <t xml:space="preserve">b) 50 % podiel listnatých drevín, jedle, borovice a smrekovca, </t>
  </si>
  <si>
    <t xml:space="preserve">c) 40 % podiel listnatých drevín, jedle borovice a smrekovca, </t>
  </si>
  <si>
    <t>Podiel listnatých drevín podľa hodnôt obnovného zastúpenia drevinových zmesí  v písm. a) až c)  dosahuje minimálne 70 % pre každú JPRL. Pri kombinácii sa uplatní vážený aritmetický priemer z celkovej obnovovanej plochy podľa JPRL. Bodovacie kritérium sa neuplatní v borovicových porastoch v lesnej podoblasti 01A Borská nížina, kde bude žiadateľovi automaticky pridelených 15 bodov, ak podiel listnatých drevín v obnovnom zastúpení dosiahne min. 10 %.</t>
  </si>
  <si>
    <t>počet 10% a viac</t>
  </si>
  <si>
    <t>JD, BO, SMC</t>
  </si>
  <si>
    <t>Stĺpec28</t>
  </si>
  <si>
    <t>Stĺpec29</t>
  </si>
  <si>
    <t>Stĺpec30</t>
  </si>
  <si>
    <t>Spolu plocha listnaté a JD, BO a SMC</t>
  </si>
  <si>
    <t>Stĺpec31</t>
  </si>
  <si>
    <t>podiel 60 a viac %</t>
  </si>
  <si>
    <t>podiel 50 a viac %</t>
  </si>
  <si>
    <t>podiel 40 a viac %</t>
  </si>
  <si>
    <t>menej ako 40%</t>
  </si>
  <si>
    <t>% listnatých v JPRL</t>
  </si>
  <si>
    <t>Percentuálny podiel listnatých drevín, jedle, borovice a smrekovca v obnovnom zastúpení</t>
  </si>
  <si>
    <t>počet JPRL s listnatými so 70 a viac %</t>
  </si>
  <si>
    <t>Počet hlavných drevín so zastúpením jednotlivo viac ako 10 % na obnovovanej ploche JPRL</t>
  </si>
  <si>
    <t>% JD, BO, SMC a listnatých</t>
  </si>
  <si>
    <t>4.</t>
  </si>
  <si>
    <t>Projekt :</t>
  </si>
  <si>
    <t xml:space="preserve">a) zahŕňa všetky 3 podporovateľné činnosti (príprava plôch na obnovu lesa, obnova lesa a ochrana proti zveri oplôtkami) v rámci jednej JPRL, </t>
  </si>
  <si>
    <t>b) zahŕňa okrem obnovy lesa aj ochranu proti zveri oplôtkami v rámci jednej JPRL,</t>
  </si>
  <si>
    <t>c) zahŕňa okrem obnovy lesa aj prípravu plôch na zalesňovanie v rámci jednej JPRL</t>
  </si>
  <si>
    <t>Body za výkon činností: príprava plôch na obnovu lesa a ochrana lesa oplôtkami; sa pridelia, ak sa realizujú minimálne na 20 % sumáru plochy obnovy lesa, ktorá je predmetom projektu.</t>
  </si>
  <si>
    <t xml:space="preserve">Maximálny počet bodov je 20. Pri viacerých  JPRL, ak ide o rôzny počet aktivít, vypočíta sa vážený aritmetický priemer z deklarovaných žiadaných oprávnených výdavkov. </t>
  </si>
  <si>
    <t>Stĺpec142</t>
  </si>
  <si>
    <t>Stĺpec143</t>
  </si>
  <si>
    <t>Stĺpec144</t>
  </si>
  <si>
    <t>Stĺpec145</t>
  </si>
  <si>
    <t>Príprava plôch na obnovu</t>
  </si>
  <si>
    <t>ochrana proti zveri oplôtkami</t>
  </si>
  <si>
    <t>Stĺpec32</t>
  </si>
  <si>
    <t>Stĺpec33</t>
  </si>
  <si>
    <t>počet JPRL s prípravou na 20 a viac %</t>
  </si>
  <si>
    <t>počet JPRL s ochranou na 20 a viac %</t>
  </si>
  <si>
    <t>% plochy prípravy</t>
  </si>
  <si>
    <t>% plochy ochrany</t>
  </si>
  <si>
    <t>celkový podiel prípravy</t>
  </si>
  <si>
    <t>celkový podiel ochrany</t>
  </si>
  <si>
    <t>súčet výmery prípravy</t>
  </si>
  <si>
    <t>súčet výmery ochrany</t>
  </si>
  <si>
    <t>Výmera prípravy plôch na obnovu spolu</t>
  </si>
  <si>
    <t>5.</t>
  </si>
  <si>
    <t>Žiadateľ hospodári v certifikovaných lesoch</t>
  </si>
  <si>
    <t>Minimálne 50 % plochy obhospodarovaného lesa  alebo minimálne 100 ha obhospodarovaného lesa je certifikovaný les</t>
  </si>
  <si>
    <t>Výmera obhospodarovaného lesa</t>
  </si>
  <si>
    <t>Výmera certifikovaného lesa</t>
  </si>
  <si>
    <t>Výmera ochrany proti zveri oplôtkami spolu</t>
  </si>
  <si>
    <t>Percentuálny podiel prípravy plôch na obnovu lesa zo sumáru plochy obnovy lesa, ktorá je predmetom projektu</t>
  </si>
  <si>
    <t>Percentuálny podiel ochrany proti zveri oplôtkami zo sumáru plochy obnovy lesa, ktorá je predmetom projektu</t>
  </si>
  <si>
    <t>Percento výmery certifikovaného lesa</t>
  </si>
  <si>
    <t>Kontrola vyplnenia</t>
  </si>
  <si>
    <t>vyberte</t>
  </si>
  <si>
    <t>kontrola kombinácii činností</t>
  </si>
  <si>
    <t>kontrola výberu drevín</t>
  </si>
  <si>
    <t>podporovateľná činnosť</t>
  </si>
  <si>
    <t>príprava plôch na obnovu lesa</t>
  </si>
  <si>
    <t>obnova lesa</t>
  </si>
  <si>
    <t>kontrola čísla dielca</t>
  </si>
  <si>
    <t>Plocha dielca</t>
  </si>
  <si>
    <t>Tabuľka č. 5</t>
  </si>
  <si>
    <t>Bodovacie kritéria</t>
  </si>
  <si>
    <t>Činnosti</t>
  </si>
  <si>
    <t>Tabuľka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</si>
</sst>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0"/>
    <numFmt numFmtId="166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sz val="8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2" fillId="0" borderId="0"/>
    <xf numFmtId="0" fontId="10" fillId="0" borderId="0"/>
    <xf numFmtId="0" fontId="13" fillId="0" borderId="0"/>
    <xf numFmtId="0" fontId="16" fillId="0" borderId="0"/>
    <xf numFmtId="0" fontId="1" fillId="0" borderId="0"/>
  </cellStyleXfs>
  <cellXfs count="39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4" fontId="7" fillId="0" borderId="0" xfId="0" applyNumberFormat="1" applyFont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5" xfId="0" applyFont="1" applyFill="1" applyBorder="1" applyAlignment="1" applyProtection="1">
      <alignment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left" vertical="center"/>
      <protection hidden="1"/>
    </xf>
    <xf numFmtId="0" fontId="6" fillId="3" borderId="3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4" fontId="6" fillId="0" borderId="19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2" borderId="2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29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6" fillId="2" borderId="19" xfId="0" applyNumberFormat="1" applyFont="1" applyFill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vertical="center" wrapText="1"/>
      <protection locked="0"/>
    </xf>
    <xf numFmtId="4" fontId="6" fillId="0" borderId="22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>
      <alignment wrapText="1"/>
    </xf>
    <xf numFmtId="0" fontId="7" fillId="0" borderId="0" xfId="0" applyFont="1" applyAlignment="1"/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hidden="1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6" fillId="2" borderId="29" xfId="0" applyNumberFormat="1" applyFont="1" applyFill="1" applyBorder="1" applyAlignment="1" applyProtection="1">
      <alignment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4" fontId="6" fillId="0" borderId="29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13" xfId="0" applyNumberFormat="1" applyFont="1" applyBorder="1" applyAlignment="1" applyProtection="1">
      <alignment vertical="center"/>
      <protection hidden="1"/>
    </xf>
    <xf numFmtId="0" fontId="3" fillId="4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4" fontId="2" fillId="0" borderId="19" xfId="0" applyNumberFormat="1" applyFont="1" applyBorder="1" applyAlignment="1" applyProtection="1">
      <alignment vertical="center"/>
      <protection locked="0"/>
    </xf>
    <xf numFmtId="4" fontId="5" fillId="4" borderId="22" xfId="0" applyNumberFormat="1" applyFont="1" applyFill="1" applyBorder="1" applyAlignment="1" applyProtection="1">
      <alignment vertical="center"/>
      <protection hidden="1"/>
    </xf>
    <xf numFmtId="4" fontId="5" fillId="4" borderId="20" xfId="0" applyNumberFormat="1" applyFont="1" applyFill="1" applyBorder="1" applyAlignment="1" applyProtection="1">
      <alignment vertical="center"/>
      <protection hidden="1"/>
    </xf>
    <xf numFmtId="4" fontId="5" fillId="4" borderId="1" xfId="0" applyNumberFormat="1" applyFont="1" applyFill="1" applyBorder="1" applyAlignment="1" applyProtection="1">
      <alignment vertical="center"/>
      <protection hidden="1"/>
    </xf>
    <xf numFmtId="4" fontId="5" fillId="4" borderId="13" xfId="0" applyNumberFormat="1" applyFont="1" applyFill="1" applyBorder="1" applyAlignment="1" applyProtection="1">
      <alignment vertical="center"/>
      <protection hidden="1"/>
    </xf>
    <xf numFmtId="0" fontId="3" fillId="6" borderId="2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5" fillId="4" borderId="12" xfId="0" applyNumberFormat="1" applyFont="1" applyFill="1" applyBorder="1" applyAlignment="1" applyProtection="1">
      <alignment vertical="center"/>
      <protection hidden="1"/>
    </xf>
    <xf numFmtId="0" fontId="3" fillId="4" borderId="43" xfId="0" applyFont="1" applyFill="1" applyBorder="1" applyAlignment="1">
      <alignment horizontal="center" vertical="center"/>
    </xf>
    <xf numFmtId="0" fontId="14" fillId="0" borderId="0" xfId="4" applyFont="1" applyProtection="1"/>
    <xf numFmtId="0" fontId="15" fillId="0" borderId="0" xfId="4" applyFont="1" applyProtection="1"/>
    <xf numFmtId="4" fontId="15" fillId="0" borderId="0" xfId="4" applyNumberFormat="1" applyFont="1" applyProtection="1"/>
    <xf numFmtId="164" fontId="15" fillId="0" borderId="0" xfId="4" applyNumberFormat="1" applyFont="1" applyProtection="1"/>
    <xf numFmtId="165" fontId="15" fillId="0" borderId="0" xfId="4" applyNumberFormat="1" applyFont="1" applyProtection="1"/>
    <xf numFmtId="49" fontId="17" fillId="0" borderId="0" xfId="5" applyNumberFormat="1" applyFont="1"/>
    <xf numFmtId="0" fontId="17" fillId="0" borderId="0" xfId="5" applyFont="1"/>
    <xf numFmtId="49" fontId="15" fillId="0" borderId="0" xfId="4" applyNumberFormat="1" applyFont="1" applyProtection="1"/>
    <xf numFmtId="49" fontId="18" fillId="0" borderId="0" xfId="5" applyNumberFormat="1" applyFont="1"/>
    <xf numFmtId="0" fontId="18" fillId="0" borderId="0" xfId="5" applyFont="1"/>
    <xf numFmtId="49" fontId="15" fillId="0" borderId="0" xfId="4" applyNumberFormat="1" applyFont="1" applyAlignment="1" applyProtection="1">
      <alignment horizontal="center"/>
    </xf>
    <xf numFmtId="49" fontId="15" fillId="0" borderId="0" xfId="4" applyNumberFormat="1" applyFont="1" applyAlignment="1" applyProtection="1"/>
    <xf numFmtId="0" fontId="19" fillId="0" borderId="0" xfId="4" applyFont="1" applyProtection="1"/>
    <xf numFmtId="0" fontId="15" fillId="0" borderId="44" xfId="4" applyFont="1" applyBorder="1" applyAlignment="1" applyProtection="1">
      <alignment horizontal="center"/>
    </xf>
    <xf numFmtId="0" fontId="15" fillId="0" borderId="45" xfId="4" applyFont="1" applyBorder="1" applyAlignment="1" applyProtection="1">
      <alignment horizontal="centerContinuous"/>
    </xf>
    <xf numFmtId="0" fontId="15" fillId="0" borderId="4" xfId="4" applyFont="1" applyBorder="1" applyAlignment="1" applyProtection="1">
      <alignment horizontal="centerContinuous"/>
    </xf>
    <xf numFmtId="0" fontId="15" fillId="0" borderId="3" xfId="4" applyFont="1" applyBorder="1" applyAlignment="1" applyProtection="1">
      <alignment horizontal="centerContinuous"/>
    </xf>
    <xf numFmtId="0" fontId="15" fillId="0" borderId="46" xfId="4" applyNumberFormat="1" applyFont="1" applyBorder="1" applyAlignment="1" applyProtection="1">
      <alignment horizontal="center"/>
    </xf>
    <xf numFmtId="0" fontId="15" fillId="0" borderId="44" xfId="4" applyNumberFormat="1" applyFont="1" applyBorder="1" applyAlignment="1" applyProtection="1">
      <alignment horizontal="center"/>
    </xf>
    <xf numFmtId="0" fontId="20" fillId="0" borderId="0" xfId="4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</xf>
    <xf numFmtId="49" fontId="15" fillId="0" borderId="0" xfId="4" applyNumberFormat="1" applyFont="1" applyAlignment="1" applyProtection="1">
      <alignment horizontal="left"/>
    </xf>
    <xf numFmtId="0" fontId="15" fillId="0" borderId="19" xfId="4" applyFont="1" applyBorder="1" applyAlignment="1" applyProtection="1">
      <alignment horizontal="center"/>
    </xf>
    <xf numFmtId="0" fontId="15" fillId="0" borderId="19" xfId="4" applyFont="1" applyBorder="1" applyAlignment="1" applyProtection="1">
      <alignment horizontal="center" vertical="center"/>
    </xf>
    <xf numFmtId="0" fontId="15" fillId="0" borderId="23" xfId="4" applyFont="1" applyBorder="1" applyAlignment="1" applyProtection="1">
      <alignment horizontal="center"/>
    </xf>
    <xf numFmtId="0" fontId="15" fillId="0" borderId="23" xfId="4" applyNumberFormat="1" applyFont="1" applyBorder="1" applyAlignment="1" applyProtection="1">
      <alignment horizontal="center"/>
    </xf>
    <xf numFmtId="0" fontId="15" fillId="0" borderId="19" xfId="4" applyNumberFormat="1" applyFont="1" applyBorder="1" applyAlignment="1" applyProtection="1">
      <alignment horizontal="center"/>
    </xf>
    <xf numFmtId="49" fontId="15" fillId="0" borderId="0" xfId="4" applyNumberFormat="1" applyFont="1" applyAlignment="1" applyProtection="1">
      <alignment horizontal="left" vertical="top"/>
    </xf>
    <xf numFmtId="49" fontId="15" fillId="0" borderId="0" xfId="4" applyNumberFormat="1" applyFont="1" applyAlignment="1" applyProtection="1">
      <alignment horizontal="center" vertical="top"/>
    </xf>
    <xf numFmtId="49" fontId="15" fillId="0" borderId="0" xfId="4" applyNumberFormat="1" applyFont="1" applyAlignment="1" applyProtection="1">
      <alignment vertical="top"/>
    </xf>
    <xf numFmtId="49" fontId="15" fillId="0" borderId="0" xfId="4" applyNumberFormat="1" applyFont="1" applyAlignment="1" applyProtection="1">
      <alignment horizontal="left" vertical="top" wrapText="1"/>
    </xf>
    <xf numFmtId="165" fontId="15" fillId="0" borderId="0" xfId="4" applyNumberFormat="1" applyFont="1" applyAlignment="1" applyProtection="1">
      <alignment vertical="top"/>
    </xf>
    <xf numFmtId="4" fontId="15" fillId="0" borderId="0" xfId="4" applyNumberFormat="1" applyFont="1" applyAlignment="1" applyProtection="1">
      <alignment horizontal="center" vertical="top"/>
    </xf>
    <xf numFmtId="4" fontId="15" fillId="0" borderId="0" xfId="4" applyNumberFormat="1" applyFont="1" applyAlignment="1" applyProtection="1">
      <alignment vertical="top"/>
    </xf>
    <xf numFmtId="164" fontId="15" fillId="0" borderId="0" xfId="4" applyNumberFormat="1" applyFont="1" applyAlignment="1" applyProtection="1">
      <alignment vertical="top"/>
    </xf>
    <xf numFmtId="0" fontId="15" fillId="0" borderId="0" xfId="4" applyFont="1" applyAlignment="1" applyProtection="1">
      <alignment vertical="top"/>
    </xf>
    <xf numFmtId="0" fontId="15" fillId="0" borderId="0" xfId="4" applyFont="1" applyAlignment="1" applyProtection="1">
      <alignment horizontal="center" vertical="top"/>
    </xf>
    <xf numFmtId="165" fontId="15" fillId="0" borderId="0" xfId="4" applyNumberFormat="1" applyFont="1" applyAlignment="1" applyProtection="1">
      <alignment horizontal="right" vertical="top"/>
    </xf>
    <xf numFmtId="166" fontId="15" fillId="0" borderId="0" xfId="4" applyNumberFormat="1" applyFont="1" applyAlignment="1" applyProtection="1">
      <alignment horizontal="center" vertical="top"/>
    </xf>
    <xf numFmtId="165" fontId="15" fillId="0" borderId="0" xfId="4" applyNumberFormat="1" applyFont="1" applyAlignment="1" applyProtection="1">
      <alignment horizontal="left" vertical="top"/>
    </xf>
    <xf numFmtId="165" fontId="15" fillId="0" borderId="0" xfId="4" applyNumberFormat="1" applyFont="1" applyAlignment="1" applyProtection="1">
      <alignment horizontal="center" vertical="top"/>
    </xf>
    <xf numFmtId="165" fontId="21" fillId="0" borderId="0" xfId="4" applyNumberFormat="1" applyFont="1" applyAlignment="1">
      <alignment wrapText="1"/>
    </xf>
    <xf numFmtId="0" fontId="15" fillId="0" borderId="0" xfId="4" applyFont="1" applyAlignment="1" applyProtection="1">
      <alignment horizontal="left" vertical="top"/>
    </xf>
    <xf numFmtId="0" fontId="15" fillId="0" borderId="0" xfId="4" applyFont="1" applyAlignment="1" applyProtection="1">
      <alignment horizontal="right" vertical="top"/>
    </xf>
    <xf numFmtId="0" fontId="14" fillId="0" borderId="0" xfId="4" applyFont="1" applyAlignment="1" applyProtection="1">
      <alignment horizontal="left" vertical="top"/>
    </xf>
    <xf numFmtId="0" fontId="6" fillId="3" borderId="21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7" fillId="0" borderId="17" xfId="0" applyFont="1" applyBorder="1"/>
    <xf numFmtId="0" fontId="6" fillId="3" borderId="51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2" borderId="19" xfId="0" applyNumberFormat="1" applyFont="1" applyFill="1" applyBorder="1" applyAlignment="1" applyProtection="1">
      <alignment vertical="center"/>
      <protection hidden="1"/>
    </xf>
    <xf numFmtId="4" fontId="6" fillId="2" borderId="2" xfId="0" applyNumberFormat="1" applyFont="1" applyFill="1" applyBorder="1" applyAlignment="1" applyProtection="1">
      <alignment vertical="center"/>
      <protection hidden="1"/>
    </xf>
    <xf numFmtId="4" fontId="6" fillId="2" borderId="1" xfId="0" applyNumberFormat="1" applyFont="1" applyFill="1" applyBorder="1" applyAlignment="1" applyProtection="1">
      <alignment vertical="center"/>
      <protection hidden="1"/>
    </xf>
    <xf numFmtId="4" fontId="6" fillId="2" borderId="22" xfId="0" applyNumberFormat="1" applyFont="1" applyFill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hidden="1"/>
    </xf>
    <xf numFmtId="4" fontId="6" fillId="2" borderId="13" xfId="0" applyNumberFormat="1" applyFont="1" applyFill="1" applyBorder="1" applyAlignment="1" applyProtection="1">
      <alignment vertical="center"/>
      <protection hidden="1"/>
    </xf>
    <xf numFmtId="0" fontId="6" fillId="9" borderId="2" xfId="0" applyFont="1" applyFill="1" applyBorder="1" applyAlignment="1">
      <alignment horizontal="center" vertical="center"/>
    </xf>
    <xf numFmtId="0" fontId="7" fillId="9" borderId="2" xfId="0" applyFont="1" applyFill="1" applyBorder="1"/>
    <xf numFmtId="0" fontId="7" fillId="0" borderId="46" xfId="0" applyFont="1" applyBorder="1"/>
    <xf numFmtId="0" fontId="7" fillId="0" borderId="5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23" xfId="0" applyFont="1" applyBorder="1"/>
    <xf numFmtId="0" fontId="7" fillId="0" borderId="53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4" xfId="0" applyFont="1" applyBorder="1"/>
    <xf numFmtId="0" fontId="7" fillId="0" borderId="56" xfId="0" applyFont="1" applyBorder="1"/>
    <xf numFmtId="0" fontId="7" fillId="0" borderId="19" xfId="0" applyFont="1" applyBorder="1"/>
    <xf numFmtId="0" fontId="7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4" fontId="4" fillId="10" borderId="58" xfId="0" applyNumberFormat="1" applyFont="1" applyFill="1" applyBorder="1" applyAlignment="1">
      <alignment vertical="center"/>
    </xf>
    <xf numFmtId="4" fontId="4" fillId="0" borderId="58" xfId="0" applyNumberFormat="1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4" fontId="4" fillId="0" borderId="60" xfId="0" applyNumberFormat="1" applyFont="1" applyBorder="1" applyAlignment="1">
      <alignment vertical="center"/>
    </xf>
    <xf numFmtId="0" fontId="4" fillId="8" borderId="6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8" borderId="6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0" xfId="0" applyNumberFormat="1" applyFont="1" applyFill="1" applyAlignment="1">
      <alignment horizontal="center" vertical="center" wrapText="1"/>
    </xf>
    <xf numFmtId="0" fontId="2" fillId="8" borderId="57" xfId="0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NumberFormat="1" applyFont="1"/>
    <xf numFmtId="4" fontId="2" fillId="0" borderId="60" xfId="0" applyNumberFormat="1" applyFont="1" applyBorder="1"/>
    <xf numFmtId="0" fontId="0" fillId="8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7" borderId="2" xfId="0" applyFill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3" fillId="9" borderId="2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6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8" borderId="0" xfId="0" applyFont="1" applyFill="1"/>
    <xf numFmtId="10" fontId="2" fillId="0" borderId="0" xfId="0" applyNumberFormat="1" applyFont="1" applyAlignment="1">
      <alignment vertical="center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8" borderId="60" xfId="0" applyFont="1" applyFill="1" applyBorder="1" applyAlignment="1">
      <alignment horizontal="center" vertical="center" wrapText="1"/>
    </xf>
    <xf numFmtId="10" fontId="2" fillId="0" borderId="60" xfId="0" applyNumberFormat="1" applyFont="1" applyBorder="1"/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4" fontId="4" fillId="0" borderId="58" xfId="0" applyNumberFormat="1" applyFont="1" applyBorder="1"/>
    <xf numFmtId="4" fontId="4" fillId="10" borderId="58" xfId="0" applyNumberFormat="1" applyFont="1" applyFill="1" applyBorder="1"/>
    <xf numFmtId="4" fontId="2" fillId="8" borderId="0" xfId="0" applyNumberFormat="1" applyFont="1" applyFill="1" applyAlignment="1">
      <alignment vertical="center"/>
    </xf>
    <xf numFmtId="10" fontId="2" fillId="8" borderId="0" xfId="0" applyNumberFormat="1" applyFont="1" applyFill="1" applyAlignment="1">
      <alignment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52" xfId="0" applyFont="1" applyBorder="1" applyAlignment="1">
      <alignment vertical="center"/>
    </xf>
    <xf numFmtId="10" fontId="7" fillId="8" borderId="0" xfId="0" applyNumberFormat="1" applyFont="1" applyFill="1" applyAlignment="1">
      <alignment vertical="center"/>
    </xf>
    <xf numFmtId="4" fontId="6" fillId="0" borderId="4" xfId="0" applyNumberFormat="1" applyFont="1" applyBorder="1" applyProtection="1">
      <protection locked="0"/>
    </xf>
    <xf numFmtId="4" fontId="6" fillId="9" borderId="2" xfId="0" applyNumberFormat="1" applyFont="1" applyFill="1" applyBorder="1" applyAlignment="1" applyProtection="1">
      <alignment vertical="center"/>
      <protection hidden="1"/>
    </xf>
    <xf numFmtId="0" fontId="7" fillId="0" borderId="19" xfId="0" applyFont="1" applyBorder="1" applyAlignment="1" applyProtection="1">
      <alignment vertical="center"/>
      <protection hidden="1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4" fontId="4" fillId="0" borderId="0" xfId="0" applyNumberFormat="1" applyFont="1" applyBorder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4" fontId="3" fillId="0" borderId="60" xfId="0" applyNumberFormat="1" applyFont="1" applyBorder="1" applyAlignment="1">
      <alignment horizontal="center" vertical="center"/>
    </xf>
    <xf numFmtId="4" fontId="3" fillId="10" borderId="58" xfId="0" applyNumberFormat="1" applyFont="1" applyFill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 wrapText="1"/>
    </xf>
    <xf numFmtId="4" fontId="3" fillId="0" borderId="58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4" fontId="4" fillId="8" borderId="60" xfId="0" applyNumberFormat="1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" fontId="4" fillId="10" borderId="58" xfId="0" applyNumberFormat="1" applyFont="1" applyFill="1" applyBorder="1" applyAlignment="1" applyProtection="1">
      <alignment vertical="center"/>
      <protection locked="0"/>
    </xf>
    <xf numFmtId="0" fontId="4" fillId="10" borderId="58" xfId="0" applyFont="1" applyFill="1" applyBorder="1" applyAlignment="1" applyProtection="1">
      <alignment vertical="center"/>
      <protection locked="0"/>
    </xf>
    <xf numFmtId="4" fontId="4" fillId="10" borderId="58" xfId="0" applyNumberFormat="1" applyFont="1" applyFill="1" applyBorder="1" applyAlignment="1" applyProtection="1">
      <alignment vertical="center"/>
      <protection locked="0"/>
    </xf>
    <xf numFmtId="3" fontId="4" fillId="0" borderId="58" xfId="0" applyNumberFormat="1" applyFont="1" applyBorder="1" applyAlignment="1" applyProtection="1">
      <alignment vertical="center"/>
      <protection locked="0"/>
    </xf>
    <xf numFmtId="0" fontId="4" fillId="0" borderId="58" xfId="0" applyFont="1" applyBorder="1" applyAlignment="1" applyProtection="1">
      <alignment vertical="center"/>
      <protection locked="0"/>
    </xf>
    <xf numFmtId="4" fontId="4" fillId="0" borderId="58" xfId="0" applyNumberFormat="1" applyFont="1" applyBorder="1" applyAlignment="1" applyProtection="1">
      <alignment vertical="center"/>
      <protection locked="0"/>
    </xf>
    <xf numFmtId="3" fontId="0" fillId="10" borderId="58" xfId="0" applyNumberFormat="1" applyFont="1" applyFill="1" applyBorder="1" applyAlignment="1" applyProtection="1">
      <alignment vertical="center"/>
      <protection locked="0"/>
    </xf>
    <xf numFmtId="3" fontId="0" fillId="0" borderId="58" xfId="0" applyNumberFormat="1" applyFont="1" applyBorder="1" applyProtection="1">
      <protection locked="0"/>
    </xf>
    <xf numFmtId="3" fontId="0" fillId="10" borderId="58" xfId="0" applyNumberFormat="1" applyFont="1" applyFill="1" applyBorder="1" applyProtection="1">
      <protection locked="0"/>
    </xf>
    <xf numFmtId="0" fontId="0" fillId="10" borderId="58" xfId="0" applyFont="1" applyFill="1" applyBorder="1" applyAlignment="1" applyProtection="1">
      <alignment vertical="center"/>
      <protection locked="0"/>
    </xf>
    <xf numFmtId="4" fontId="0" fillId="10" borderId="58" xfId="0" applyNumberFormat="1" applyFont="1" applyFill="1" applyBorder="1" applyAlignment="1" applyProtection="1">
      <alignment vertical="center"/>
      <protection locked="0"/>
    </xf>
    <xf numFmtId="0" fontId="0" fillId="0" borderId="58" xfId="0" applyFont="1" applyBorder="1" applyProtection="1">
      <protection locked="0"/>
    </xf>
    <xf numFmtId="4" fontId="0" fillId="0" borderId="58" xfId="0" applyNumberFormat="1" applyFont="1" applyBorder="1" applyProtection="1">
      <protection locked="0"/>
    </xf>
    <xf numFmtId="0" fontId="0" fillId="10" borderId="58" xfId="0" applyFont="1" applyFill="1" applyBorder="1" applyProtection="1">
      <protection locked="0"/>
    </xf>
    <xf numFmtId="4" fontId="0" fillId="10" borderId="58" xfId="0" applyNumberFormat="1" applyFont="1" applyFill="1" applyBorder="1" applyProtection="1">
      <protection locked="0"/>
    </xf>
    <xf numFmtId="3" fontId="0" fillId="10" borderId="59" xfId="0" applyNumberFormat="1" applyFont="1" applyFill="1" applyBorder="1" applyProtection="1">
      <protection locked="0"/>
    </xf>
    <xf numFmtId="3" fontId="0" fillId="0" borderId="59" xfId="0" applyNumberFormat="1" applyFont="1" applyBorder="1" applyProtection="1">
      <protection locked="0"/>
    </xf>
    <xf numFmtId="4" fontId="4" fillId="0" borderId="58" xfId="0" applyNumberFormat="1" applyFont="1" applyBorder="1" applyProtection="1">
      <protection locked="0"/>
    </xf>
    <xf numFmtId="4" fontId="4" fillId="10" borderId="58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hidden="1"/>
    </xf>
    <xf numFmtId="10" fontId="6" fillId="0" borderId="2" xfId="0" applyNumberFormat="1" applyFont="1" applyBorder="1" applyAlignment="1" applyProtection="1">
      <alignment horizontal="center" vertical="center"/>
      <protection hidden="1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0" fontId="3" fillId="9" borderId="4" xfId="0" applyFont="1" applyFill="1" applyBorder="1" applyAlignment="1">
      <alignment horizontal="center" vertical="center" wrapText="1"/>
    </xf>
    <xf numFmtId="3" fontId="2" fillId="0" borderId="60" xfId="0" applyNumberFormat="1" applyFont="1" applyBorder="1" applyAlignment="1">
      <alignment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4" fontId="4" fillId="0" borderId="66" xfId="0" applyNumberFormat="1" applyFont="1" applyBorder="1" applyAlignment="1" applyProtection="1">
      <alignment vertical="center"/>
      <protection locked="0"/>
    </xf>
    <xf numFmtId="3" fontId="4" fillId="0" borderId="66" xfId="0" applyNumberFormat="1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4" fontId="4" fillId="0" borderId="66" xfId="0" applyNumberFormat="1" applyFont="1" applyBorder="1" applyAlignment="1">
      <alignment vertical="center"/>
    </xf>
    <xf numFmtId="0" fontId="23" fillId="0" borderId="0" xfId="0" applyFont="1" applyFill="1" applyBorder="1"/>
    <xf numFmtId="4" fontId="3" fillId="0" borderId="6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4" applyFont="1" applyAlignment="1" applyProtection="1">
      <alignment horizontal="left" vertical="center"/>
    </xf>
    <xf numFmtId="4" fontId="3" fillId="0" borderId="6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4" fontId="3" fillId="0" borderId="60" xfId="0" applyNumberFormat="1" applyFont="1" applyBorder="1" applyAlignment="1" applyProtection="1">
      <alignment horizontal="center" vertical="center" textRotation="90" wrapText="1"/>
      <protection hidden="1"/>
    </xf>
    <xf numFmtId="0" fontId="0" fillId="8" borderId="0" xfId="0" applyFill="1"/>
    <xf numFmtId="4" fontId="4" fillId="0" borderId="67" xfId="0" applyNumberFormat="1" applyFont="1" applyBorder="1" applyAlignment="1" applyProtection="1">
      <alignment vertical="center"/>
      <protection locked="0"/>
    </xf>
    <xf numFmtId="0" fontId="27" fillId="0" borderId="0" xfId="0" applyFont="1" applyBorder="1"/>
    <xf numFmtId="0" fontId="27" fillId="0" borderId="60" xfId="0" applyFont="1" applyBorder="1"/>
    <xf numFmtId="4" fontId="28" fillId="0" borderId="60" xfId="0" applyNumberFormat="1" applyFont="1" applyBorder="1" applyAlignment="1">
      <alignment vertical="center"/>
    </xf>
    <xf numFmtId="4" fontId="28" fillId="0" borderId="61" xfId="0" applyNumberFormat="1" applyFont="1" applyBorder="1" applyAlignment="1">
      <alignment vertical="center"/>
    </xf>
    <xf numFmtId="0" fontId="28" fillId="0" borderId="60" xfId="0" applyFont="1" applyBorder="1"/>
    <xf numFmtId="10" fontId="29" fillId="0" borderId="60" xfId="0" applyNumberFormat="1" applyFont="1" applyBorder="1" applyAlignment="1">
      <alignment vertical="center"/>
    </xf>
    <xf numFmtId="10" fontId="29" fillId="0" borderId="0" xfId="0" applyNumberFormat="1" applyFont="1"/>
    <xf numFmtId="0" fontId="29" fillId="0" borderId="0" xfId="0" applyFont="1"/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10" fontId="3" fillId="6" borderId="30" xfId="0" applyNumberFormat="1" applyFont="1" applyFill="1" applyBorder="1" applyAlignment="1" applyProtection="1">
      <alignment horizontal="center" vertical="center"/>
      <protection hidden="1"/>
    </xf>
    <xf numFmtId="10" fontId="3" fillId="6" borderId="31" xfId="0" applyNumberFormat="1" applyFont="1" applyFill="1" applyBorder="1" applyAlignment="1" applyProtection="1">
      <alignment horizontal="center" vertical="center"/>
      <protection hidden="1"/>
    </xf>
    <xf numFmtId="4" fontId="3" fillId="6" borderId="30" xfId="0" applyNumberFormat="1" applyFont="1" applyFill="1" applyBorder="1" applyAlignment="1" applyProtection="1">
      <alignment horizontal="center" vertical="center"/>
      <protection hidden="1"/>
    </xf>
    <xf numFmtId="4" fontId="3" fillId="6" borderId="32" xfId="0" applyNumberFormat="1" applyFont="1" applyFill="1" applyBorder="1" applyAlignment="1" applyProtection="1">
      <alignment horizontal="center" vertical="center"/>
      <protection hidden="1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10" fontId="4" fillId="5" borderId="19" xfId="0" applyNumberFormat="1" applyFont="1" applyFill="1" applyBorder="1" applyAlignment="1" applyProtection="1">
      <alignment horizontal="center" vertical="center"/>
      <protection hidden="1"/>
    </xf>
    <xf numFmtId="10" fontId="4" fillId="5" borderId="22" xfId="0" applyNumberFormat="1" applyFont="1" applyFill="1" applyBorder="1" applyAlignment="1" applyProtection="1">
      <alignment horizontal="center" vertical="center"/>
      <protection hidden="1"/>
    </xf>
    <xf numFmtId="10" fontId="4" fillId="5" borderId="2" xfId="0" applyNumberFormat="1" applyFont="1" applyFill="1" applyBorder="1" applyAlignment="1" applyProtection="1">
      <alignment horizontal="center" vertical="center"/>
      <protection hidden="1"/>
    </xf>
    <xf numFmtId="10" fontId="4" fillId="5" borderId="20" xfId="0" applyNumberFormat="1" applyFont="1" applyFill="1" applyBorder="1" applyAlignment="1" applyProtection="1">
      <alignment horizontal="center" vertical="center"/>
      <protection hidden="1"/>
    </xf>
    <xf numFmtId="4" fontId="4" fillId="5" borderId="19" xfId="0" applyNumberFormat="1" applyFont="1" applyFill="1" applyBorder="1" applyAlignment="1" applyProtection="1">
      <alignment horizontal="center" vertical="center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5" borderId="4" xfId="0" applyNumberFormat="1" applyFont="1" applyFill="1" applyBorder="1" applyAlignment="1" applyProtection="1">
      <alignment horizontal="center" vertical="center"/>
      <protection hidden="1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3" fillId="6" borderId="3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2" fontId="6" fillId="0" borderId="44" xfId="0" applyNumberFormat="1" applyFont="1" applyBorder="1" applyAlignment="1">
      <alignment horizontal="center" vertical="center"/>
    </xf>
    <xf numFmtId="2" fontId="6" fillId="0" borderId="56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8" borderId="45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8" borderId="45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/>
    </xf>
    <xf numFmtId="4" fontId="6" fillId="0" borderId="5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4" fontId="3" fillId="0" borderId="49" xfId="0" applyNumberFormat="1" applyFont="1" applyFill="1" applyBorder="1" applyAlignment="1" applyProtection="1">
      <alignment horizontal="left" vertical="center"/>
      <protection hidden="1"/>
    </xf>
    <xf numFmtId="0" fontId="4" fillId="8" borderId="6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4" fontId="3" fillId="10" borderId="62" xfId="0" applyNumberFormat="1" applyFont="1" applyFill="1" applyBorder="1" applyAlignment="1">
      <alignment horizontal="center" vertical="center" wrapText="1"/>
    </xf>
    <xf numFmtId="4" fontId="3" fillId="10" borderId="63" xfId="0" applyNumberFormat="1" applyFont="1" applyFill="1" applyBorder="1" applyAlignment="1">
      <alignment horizontal="center" vertical="center" wrapText="1"/>
    </xf>
    <xf numFmtId="4" fontId="3" fillId="10" borderId="64" xfId="0" applyNumberFormat="1" applyFont="1" applyFill="1" applyBorder="1" applyAlignment="1">
      <alignment horizontal="center" vertical="center" wrapText="1"/>
    </xf>
    <xf numFmtId="4" fontId="4" fillId="10" borderId="2" xfId="0" applyNumberFormat="1" applyFont="1" applyFill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5" fillId="0" borderId="44" xfId="0" applyFont="1" applyBorder="1" applyAlignment="1" applyProtection="1">
      <alignment vertical="center" wrapText="1"/>
      <protection locked="0"/>
    </xf>
  </cellXfs>
  <cellStyles count="7">
    <cellStyle name="Hypertextové prepojenie" xfId="1" builtinId="8"/>
    <cellStyle name="Normálna" xfId="0" builtinId="0"/>
    <cellStyle name="Normálna 2" xfId="2"/>
    <cellStyle name="Normálne 2" xfId="3"/>
    <cellStyle name="Normálne 2 2" xfId="6"/>
    <cellStyle name="Normálne 3" xfId="4"/>
    <cellStyle name="normálne_KLs" xfId="5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ľka2" displayName="Tabuľka2" ref="A12:AK759" totalsRowCount="1" headerRowDxfId="76" dataDxfId="75" tableBorderDxfId="74">
  <autoFilter ref="A12:AK7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</autoFilter>
  <tableColumns count="37">
    <tableColumn id="1" name="Stĺpec1" totalsRowLabel="Celková hodnota" dataDxfId="73" totalsRowDxfId="72"/>
    <tableColumn id="2" name="Stĺpec2" dataDxfId="71" totalsRowDxfId="70"/>
    <tableColumn id="3" name="Stĺpec3" dataDxfId="69" totalsRowDxfId="68"/>
    <tableColumn id="4" name="Stĺpec4" dataDxfId="67" totalsRowDxfId="66"/>
    <tableColumn id="5" name="Stĺpec5" dataDxfId="65" totalsRowDxfId="64"/>
    <tableColumn id="6" name="Stĺpec6" totalsRowFunction="sum" dataDxfId="63" totalsRowDxfId="62"/>
    <tableColumn id="7" name="Stĺpec7" totalsRowFunction="sum" dataDxfId="61" totalsRowDxfId="60"/>
    <tableColumn id="8" name="Stĺpec8" totalsRowFunction="sum" dataDxfId="59" totalsRowDxfId="58"/>
    <tableColumn id="9" name="Stĺpec9" totalsRowFunction="sum" dataDxfId="57" totalsRowDxfId="56"/>
    <tableColumn id="10" name="Stĺpec10" totalsRowFunction="sum" dataDxfId="55" totalsRowDxfId="54"/>
    <tableColumn id="11" name="Stĺpec11" totalsRowFunction="sum" dataDxfId="53" totalsRowDxfId="52"/>
    <tableColumn id="12" name="Stĺpec12" totalsRowFunction="sum" dataDxfId="51" totalsRowDxfId="50"/>
    <tableColumn id="13" name="Stĺpec13" totalsRowFunction="sum" dataDxfId="49" totalsRowDxfId="48"/>
    <tableColumn id="14" name="Stĺpec14" totalsRowFunction="sum" dataDxfId="47" totalsRowDxfId="46">
      <calculatedColumnFormula>SUM(Činnosti!$F13:$M13)</calculatedColumnFormula>
    </tableColumn>
    <tableColumn id="35" name="Stĺpec145" totalsRowFunction="sum" dataDxfId="45" totalsRowDxfId="44"/>
    <tableColumn id="34" name="Stĺpec144" totalsRowFunction="sum" dataDxfId="43" totalsRowDxfId="42"/>
    <tableColumn id="33" name="Stĺpec143" dataDxfId="41" totalsRowDxfId="40">
      <calculatedColumnFormula>IF(AND(Tabuľka2[[#This Row],[Stĺpec5]]&gt;0,Tabuľka2[[#This Row],[Stĺpec1]]=""),1,0)</calculatedColumnFormula>
    </tableColumn>
    <tableColumn id="32" name="Stĺpec142" dataDxfId="39" totalsRowDxfId="38"/>
    <tableColumn id="15" name="Stĺpec15" dataDxfId="37" totalsRowDxfId="36">
      <calculatedColumnFormula>IF(Tabuľka2[[#This Row],[Stĺpec14]]&gt;Tabuľka2[[#This Row],[Stĺpec5]],"chyba","")</calculatedColumnFormula>
    </tableColumn>
    <tableColumn id="16" name="Stĺpec16" dataDxfId="35" totalsRowDxfId="34">
      <calculatedColumnFormula>Tabuľka2[[#This Row],[Stĺpec6]]</calculatedColumnFormula>
    </tableColumn>
    <tableColumn id="17" name="Stĺpec17" dataDxfId="33" totalsRowDxfId="32">
      <calculatedColumnFormula>Tabuľka2[[#This Row],[Stĺpec7]]</calculatedColumnFormula>
    </tableColumn>
    <tableColumn id="18" name="Stĺpec18" dataDxfId="31" totalsRowDxfId="30">
      <calculatedColumnFormula>Tabuľka2[[#This Row],[Stĺpec8]]</calculatedColumnFormula>
    </tableColumn>
    <tableColumn id="19" name="Stĺpec19" dataDxfId="29" totalsRowDxfId="28">
      <calculatedColumnFormula>Tabuľka2[[#This Row],[Stĺpec9]]</calculatedColumnFormula>
    </tableColumn>
    <tableColumn id="20" name="Stĺpec20" dataDxfId="27" totalsRowDxfId="26">
      <calculatedColumnFormula>Tabuľka2[[#This Row],[Stĺpec10]]</calculatedColumnFormula>
    </tableColumn>
    <tableColumn id="21" name="Stĺpec21" dataDxfId="25" totalsRowDxfId="24">
      <calculatedColumnFormula>Tabuľka2[[#This Row],[Stĺpec11]]</calculatedColumnFormula>
    </tableColumn>
    <tableColumn id="22" name="Stĺpec22" dataDxfId="23" totalsRowDxfId="22">
      <calculatedColumnFormula>Tabuľka2[[#This Row],[Stĺpec12]]</calculatedColumnFormula>
    </tableColumn>
    <tableColumn id="23" name="Stĺpec23" dataDxfId="21" totalsRowDxfId="20">
      <calculatedColumnFormula>Tabuľka2[[#This Row],[Stĺpec13]]</calculatedColumnFormula>
    </tableColumn>
    <tableColumn id="24" name="Stĺpec24" dataDxfId="19" totalsRowDxfId="18">
      <calculatedColumnFormula>COUNTIF(Tabuľka2[[#This Row],[Stĺpec16]:[Stĺpec23]],"&gt;0,1")</calculatedColumnFormula>
    </tableColumn>
    <tableColumn id="25" name="Stĺpec25" dataDxfId="17" totalsRowDxfId="16"/>
    <tableColumn id="26" name="Stĺpec26" dataDxfId="15" totalsRowDxfId="14"/>
    <tableColumn id="27" name="Stĺpec27" dataDxfId="13" totalsRowDxfId="12"/>
    <tableColumn id="28" name="Stĺpec28" dataDxfId="11" totalsRowDxfId="10"/>
    <tableColumn id="29" name="Stĺpec29" dataDxfId="9" totalsRowDxfId="8"/>
    <tableColumn id="30" name="Stĺpec30" dataDxfId="7" totalsRowDxfId="6"/>
    <tableColumn id="31" name="Stĺpec31" dataDxfId="5" totalsRowDxfId="4"/>
    <tableColumn id="36" name="Stĺpec32" dataDxfId="3" totalsRowDxfId="2"/>
    <tableColumn id="37" name="Stĺpec33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Žiarivý okraj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X222"/>
  <sheetViews>
    <sheetView topLeftCell="A2" workbookViewId="0">
      <selection activeCell="S17" sqref="S17"/>
    </sheetView>
  </sheetViews>
  <sheetFormatPr defaultRowHeight="12.75" x14ac:dyDescent="0.2"/>
  <cols>
    <col min="1" max="1" width="3.28515625" style="10" customWidth="1"/>
    <col min="2" max="3" width="12.7109375" style="10" customWidth="1"/>
    <col min="4" max="5" width="26.140625" style="10" customWidth="1"/>
    <col min="6" max="6" width="14.28515625" style="10" customWidth="1"/>
    <col min="7" max="7" width="10.5703125" style="10" customWidth="1"/>
    <col min="8" max="8" width="8.85546875" style="10" customWidth="1"/>
    <col min="9" max="9" width="13.140625" style="10" customWidth="1"/>
    <col min="10" max="14" width="11" style="10" customWidth="1"/>
    <col min="15" max="16" width="11.7109375" style="10" customWidth="1"/>
    <col min="17" max="17" width="15" style="11" hidden="1" customWidth="1"/>
    <col min="18" max="18" width="10.85546875" style="10" customWidth="1"/>
    <col min="19" max="19" width="11.7109375" style="10" customWidth="1"/>
    <col min="20" max="20" width="13.7109375" style="10" hidden="1" customWidth="1"/>
    <col min="21" max="21" width="13.28515625" style="10" hidden="1" customWidth="1"/>
    <col min="22" max="22" width="19.5703125" style="10" hidden="1" customWidth="1"/>
    <col min="23" max="23" width="13.28515625" style="87" hidden="1" customWidth="1"/>
    <col min="24" max="24" width="69.28515625" style="10" hidden="1" customWidth="1"/>
    <col min="25" max="25" width="13.28515625" style="10" customWidth="1"/>
    <col min="26" max="16384" width="9.140625" style="10"/>
  </cols>
  <sheetData>
    <row r="1" spans="1:24" hidden="1" x14ac:dyDescent="0.2">
      <c r="K1" s="151" t="str">
        <f>IF($J$11="vyberte rok","",IF(AND(K11="",K12&gt;0),"chyba",""))</f>
        <v/>
      </c>
      <c r="L1" s="151" t="str">
        <f>IF($J$11="vyberte rok","",IF(AND(L11="",L12&gt;0),"chyba",""))</f>
        <v/>
      </c>
      <c r="M1" s="151" t="str">
        <f>IF($J$11="vyberte rok","",IF(AND(M11="",M12&gt;0),"chyba",""))</f>
        <v/>
      </c>
      <c r="N1" s="151" t="str">
        <f>IF($J$11="vyberte rok","",IF(AND(N11="",N12&gt;0),"chyba",""))</f>
        <v/>
      </c>
    </row>
    <row r="2" spans="1:24" ht="15" x14ac:dyDescent="0.2">
      <c r="A2" s="8" t="s">
        <v>41</v>
      </c>
      <c r="B2" s="9"/>
      <c r="C2" s="9"/>
      <c r="S2" s="88"/>
      <c r="U2" s="12" t="s">
        <v>38</v>
      </c>
      <c r="V2" s="89"/>
    </row>
    <row r="3" spans="1:24" x14ac:dyDescent="0.2">
      <c r="A3" s="14" t="s">
        <v>0</v>
      </c>
      <c r="U3" s="90">
        <v>2019</v>
      </c>
      <c r="V3" s="89"/>
    </row>
    <row r="4" spans="1:24" ht="15" customHeight="1" x14ac:dyDescent="0.2">
      <c r="A4" s="14"/>
      <c r="J4" s="15"/>
      <c r="K4" s="301"/>
      <c r="L4" s="301"/>
      <c r="Q4" s="15"/>
      <c r="R4" s="301"/>
      <c r="S4" s="301"/>
      <c r="U4" s="90">
        <v>2020</v>
      </c>
      <c r="V4" s="89"/>
    </row>
    <row r="5" spans="1:24" ht="15" customHeight="1" x14ac:dyDescent="0.2">
      <c r="A5" s="14"/>
      <c r="C5" s="85" t="s">
        <v>43</v>
      </c>
      <c r="D5" s="302"/>
      <c r="E5" s="302"/>
      <c r="F5" s="302"/>
      <c r="G5" s="302"/>
      <c r="H5" s="302"/>
      <c r="I5" s="302"/>
      <c r="J5" s="15"/>
      <c r="K5" s="301"/>
      <c r="L5" s="301"/>
      <c r="Q5" s="15"/>
      <c r="R5" s="301"/>
      <c r="S5" s="301"/>
      <c r="U5" s="90">
        <v>2021</v>
      </c>
      <c r="V5" s="89"/>
    </row>
    <row r="6" spans="1:24" ht="15" customHeight="1" x14ac:dyDescent="0.2">
      <c r="A6" s="14"/>
      <c r="C6" s="85" t="s">
        <v>44</v>
      </c>
      <c r="D6" s="303"/>
      <c r="E6" s="303"/>
      <c r="F6" s="303"/>
      <c r="G6" s="303"/>
      <c r="H6" s="303"/>
      <c r="I6" s="303"/>
      <c r="J6" s="15"/>
      <c r="K6" s="301"/>
      <c r="L6" s="301"/>
      <c r="Q6" s="15"/>
      <c r="R6" s="301"/>
      <c r="S6" s="301"/>
      <c r="U6" s="90">
        <v>2022</v>
      </c>
      <c r="V6" s="89"/>
    </row>
    <row r="7" spans="1:24" ht="15" customHeight="1" x14ac:dyDescent="0.2">
      <c r="A7" s="14"/>
      <c r="F7" s="305" t="str">
        <f>IF(O12&lt;&gt;(O13+O14),"nekorektne zadané údaje",IF(OR(K1="chyba",L1="chyba",M1="chyba",N1="chyba"),"v červenooznačených stĺpcoch sú nekorekne zadané údaje",""))</f>
        <v/>
      </c>
      <c r="G7" s="305"/>
      <c r="H7" s="305"/>
      <c r="I7" s="305"/>
      <c r="J7" s="152"/>
      <c r="K7" s="301"/>
      <c r="L7" s="301"/>
      <c r="Q7" s="15"/>
      <c r="R7" s="301"/>
      <c r="S7" s="301"/>
      <c r="U7" s="90">
        <v>2023</v>
      </c>
      <c r="V7" s="89"/>
      <c r="X7" s="148" t="s">
        <v>121</v>
      </c>
    </row>
    <row r="8" spans="1:24" x14ac:dyDescent="0.2">
      <c r="A8" s="14"/>
      <c r="F8" s="304" t="str">
        <f>IF(OR(U19&gt;0,W19&gt;0),"v červenooznačených riadkoch sú nekorektne zadané údaje","")</f>
        <v/>
      </c>
      <c r="G8" s="304"/>
      <c r="H8" s="304"/>
      <c r="I8" s="304"/>
      <c r="V8" s="89"/>
      <c r="X8" s="148" t="s">
        <v>122</v>
      </c>
    </row>
    <row r="9" spans="1:24" ht="13.5" thickBot="1" x14ac:dyDescent="0.25">
      <c r="F9" s="146"/>
      <c r="V9" s="89"/>
    </row>
    <row r="10" spans="1:24" ht="20.100000000000001" customHeight="1" thickBot="1" x14ac:dyDescent="0.25">
      <c r="A10" s="295" t="s">
        <v>1</v>
      </c>
      <c r="B10" s="296"/>
      <c r="C10" s="296"/>
      <c r="D10" s="297"/>
      <c r="E10" s="208"/>
      <c r="F10" s="147"/>
      <c r="G10" s="16"/>
      <c r="H10" s="16"/>
      <c r="I10" s="16"/>
      <c r="J10" s="17"/>
      <c r="K10" s="17" t="str">
        <f>IF(OR(J11="vyberte rok",J11=""),"",J11)</f>
        <v/>
      </c>
      <c r="L10" s="18" t="str">
        <f>IF(K10="","","----")</f>
        <v/>
      </c>
      <c r="M10" s="19" t="str">
        <f>IF(OR(J11="vyberte rok",J11=""),"",MAXA(J11:N11))</f>
        <v/>
      </c>
      <c r="N10" s="16"/>
      <c r="O10" s="16"/>
      <c r="P10" s="16"/>
      <c r="Q10" s="16"/>
      <c r="R10" s="16"/>
      <c r="S10" s="20"/>
      <c r="U10" s="9"/>
      <c r="V10" s="9"/>
    </row>
    <row r="11" spans="1:24" ht="24.75" customHeight="1" thickBot="1" x14ac:dyDescent="0.25">
      <c r="A11" s="298"/>
      <c r="B11" s="299"/>
      <c r="C11" s="299"/>
      <c r="D11" s="300"/>
      <c r="E11" s="209"/>
      <c r="F11" s="141"/>
      <c r="G11" s="21"/>
      <c r="H11" s="21"/>
      <c r="I11" s="21"/>
      <c r="J11" s="22" t="s">
        <v>38</v>
      </c>
      <c r="K11" s="23" t="str">
        <f>IF(J11="vyberte rok","",IF(J11="","",IF(J11+1&gt;2023,"",SUM(J11+1))))</f>
        <v/>
      </c>
      <c r="L11" s="23" t="str">
        <f>IF(J11="vyberte rok","",IF(J11="","",IF(K11="","",IF(K11+1&gt;2023,"",SUM(K11+1)))))</f>
        <v/>
      </c>
      <c r="M11" s="23" t="str">
        <f>IF(J11="vyberte rok","",IF(J11="","",IF(L11="","",IF(L11+1&gt;2023,"",SUM(L11+1)))))</f>
        <v/>
      </c>
      <c r="N11" s="23" t="str">
        <f>IF(J11="vyberte rok","",IF(J11="","",IF(M11="","",IF(M11+1&gt;2023,"",SUM(M11+1)))))</f>
        <v/>
      </c>
      <c r="O11" s="24" t="s">
        <v>37</v>
      </c>
      <c r="P11" s="21"/>
      <c r="Q11" s="25"/>
      <c r="R11" s="24" t="s">
        <v>4</v>
      </c>
      <c r="S11" s="26" t="s">
        <v>42</v>
      </c>
      <c r="U11" s="9"/>
      <c r="V11" s="9"/>
    </row>
    <row r="12" spans="1:24" ht="20.100000000000001" customHeight="1" x14ac:dyDescent="0.2">
      <c r="A12" s="27" t="s">
        <v>119</v>
      </c>
      <c r="B12" s="28"/>
      <c r="C12" s="28"/>
      <c r="D12" s="29"/>
      <c r="E12" s="143"/>
      <c r="F12" s="143"/>
      <c r="G12" s="28"/>
      <c r="H12" s="28"/>
      <c r="I12" s="30"/>
      <c r="J12" s="153">
        <f t="shared" ref="J12:O12" si="0">SUM(J20:J222)</f>
        <v>0</v>
      </c>
      <c r="K12" s="153">
        <f t="shared" si="0"/>
        <v>0</v>
      </c>
      <c r="L12" s="153">
        <f t="shared" si="0"/>
        <v>0</v>
      </c>
      <c r="M12" s="153">
        <f t="shared" si="0"/>
        <v>0</v>
      </c>
      <c r="N12" s="153">
        <f t="shared" si="0"/>
        <v>0</v>
      </c>
      <c r="O12" s="153">
        <f t="shared" si="0"/>
        <v>0</v>
      </c>
      <c r="P12" s="31"/>
      <c r="Q12" s="32"/>
      <c r="R12" s="153">
        <f>SUM(R20:R222)</f>
        <v>0</v>
      </c>
      <c r="S12" s="156">
        <f>SUM(S20:S222)</f>
        <v>0</v>
      </c>
      <c r="U12" s="9" t="s">
        <v>473</v>
      </c>
      <c r="V12" s="9"/>
    </row>
    <row r="13" spans="1:24" ht="20.100000000000001" customHeight="1" x14ac:dyDescent="0.2">
      <c r="A13" s="142" t="s">
        <v>118</v>
      </c>
      <c r="B13" s="143"/>
      <c r="C13" s="143"/>
      <c r="D13" s="144"/>
      <c r="E13" s="143"/>
      <c r="F13" s="143"/>
      <c r="G13" s="143"/>
      <c r="H13" s="143"/>
      <c r="I13" s="145"/>
      <c r="J13" s="153">
        <f>SUMIFS(J20:J222,F20:F222,"menej rozvinuté regióny")</f>
        <v>0</v>
      </c>
      <c r="K13" s="153">
        <f>SUMIFS(K20:K222,F20:F222,"menej rozvinuté regióny")</f>
        <v>0</v>
      </c>
      <c r="L13" s="153">
        <f>SUMIFS(L20:L222,F20:F222,"menej rozvinuté regióny")</f>
        <v>0</v>
      </c>
      <c r="M13" s="153">
        <f>SUMIFS(M20:M222,F20:F222,"menej rozvinuté regióny")</f>
        <v>0</v>
      </c>
      <c r="N13" s="153">
        <f>SUMIFS(N20:N222,F20:F222,"menej rozvinuté regióny")</f>
        <v>0</v>
      </c>
      <c r="O13" s="153">
        <f>SUMIFS(O20:O222,F20:F222,"menej rozvinuté regióny")</f>
        <v>0</v>
      </c>
      <c r="P13" s="32"/>
      <c r="Q13" s="32"/>
      <c r="R13" s="153">
        <f>SUMIFS(R20:R222,F20:F222,"menej rozvinuté regióny")</f>
        <v>0</v>
      </c>
      <c r="S13" s="156">
        <f>SUMIFS(S20:S222,F20:F222,"menej rozvinuté regióny")</f>
        <v>0</v>
      </c>
      <c r="U13" s="9" t="s">
        <v>474</v>
      </c>
      <c r="V13" s="9"/>
    </row>
    <row r="14" spans="1:24" ht="20.100000000000001" customHeight="1" x14ac:dyDescent="0.2">
      <c r="A14" s="142" t="s">
        <v>123</v>
      </c>
      <c r="B14" s="143"/>
      <c r="C14" s="143"/>
      <c r="D14" s="144"/>
      <c r="E14" s="143"/>
      <c r="F14" s="143"/>
      <c r="G14" s="143"/>
      <c r="H14" s="143"/>
      <c r="I14" s="145"/>
      <c r="J14" s="153">
        <f>SUMIFS(J20:J222,F20:F222,"ostatné regióny")</f>
        <v>0</v>
      </c>
      <c r="K14" s="153">
        <f>SUMIFS(K20:K222,F20:F222,"ostatné regióny")</f>
        <v>0</v>
      </c>
      <c r="L14" s="153">
        <f>SUMIFS(L20:L222,F20:F222,"ostatné regióny")</f>
        <v>0</v>
      </c>
      <c r="M14" s="153">
        <f>SUMIFS(M20:M222,F20:F222,"ostatné regióny")</f>
        <v>0</v>
      </c>
      <c r="N14" s="153">
        <f>SUMIFS(N20:N222,F20:F222,"ostatné regióny")</f>
        <v>0</v>
      </c>
      <c r="O14" s="153">
        <f>SUMIFS(O20:O222,F20:F222,"ostatné regióny")</f>
        <v>0</v>
      </c>
      <c r="P14" s="32"/>
      <c r="Q14" s="32"/>
      <c r="R14" s="153">
        <f>SUMIFS(R20:R222,F20:F222,"ostatné regióny")</f>
        <v>0</v>
      </c>
      <c r="S14" s="156">
        <f>SUMIFS(S20:S222,F20:F222,"ostatné regióny")</f>
        <v>0</v>
      </c>
      <c r="U14" s="9" t="s">
        <v>447</v>
      </c>
      <c r="V14" s="9"/>
    </row>
    <row r="15" spans="1:24" ht="20.100000000000001" customHeight="1" x14ac:dyDescent="0.2">
      <c r="A15" s="33" t="s">
        <v>2</v>
      </c>
      <c r="B15" s="34"/>
      <c r="C15" s="34"/>
      <c r="D15" s="35"/>
      <c r="E15" s="34"/>
      <c r="F15" s="34"/>
      <c r="G15" s="34"/>
      <c r="H15" s="34"/>
      <c r="I15" s="36"/>
      <c r="J15" s="37"/>
      <c r="K15" s="37"/>
      <c r="L15" s="37"/>
      <c r="M15" s="37"/>
      <c r="N15" s="37"/>
      <c r="O15" s="154">
        <f>SUM(J15:N15)</f>
        <v>0</v>
      </c>
      <c r="P15" s="38"/>
      <c r="Q15" s="38"/>
      <c r="R15" s="39"/>
      <c r="S15" s="157">
        <f>O15-R15</f>
        <v>0</v>
      </c>
      <c r="U15" s="9"/>
      <c r="V15" s="9"/>
    </row>
    <row r="16" spans="1:24" ht="20.100000000000001" customHeight="1" thickBot="1" x14ac:dyDescent="0.25">
      <c r="A16" s="40" t="s">
        <v>3</v>
      </c>
      <c r="B16" s="41"/>
      <c r="C16" s="41"/>
      <c r="D16" s="42"/>
      <c r="E16" s="41"/>
      <c r="F16" s="41"/>
      <c r="G16" s="41"/>
      <c r="H16" s="41"/>
      <c r="I16" s="41"/>
      <c r="J16" s="155">
        <f>J15+J12</f>
        <v>0</v>
      </c>
      <c r="K16" s="155">
        <f t="shared" ref="K16:M16" si="1">K15+K12</f>
        <v>0</v>
      </c>
      <c r="L16" s="155">
        <f>L15+L12</f>
        <v>0</v>
      </c>
      <c r="M16" s="155">
        <f t="shared" si="1"/>
        <v>0</v>
      </c>
      <c r="N16" s="155">
        <f>N15+N12</f>
        <v>0</v>
      </c>
      <c r="O16" s="155">
        <f>O15+O12</f>
        <v>0</v>
      </c>
      <c r="P16" s="41"/>
      <c r="Q16" s="43"/>
      <c r="R16" s="155">
        <f>SUM(R12:R15)</f>
        <v>0</v>
      </c>
      <c r="S16" s="158">
        <f>SUM(S13:S15)</f>
        <v>0</v>
      </c>
      <c r="U16" s="9"/>
      <c r="V16" s="9"/>
    </row>
    <row r="17" spans="1:24" ht="13.5" thickBo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44"/>
      <c r="S17" s="44"/>
      <c r="U17" s="9"/>
      <c r="V17" s="9"/>
    </row>
    <row r="18" spans="1:24" ht="24.95" customHeight="1" thickBot="1" x14ac:dyDescent="0.25">
      <c r="A18" s="46" t="s">
        <v>12</v>
      </c>
      <c r="B18" s="47"/>
      <c r="C18" s="47"/>
      <c r="D18" s="48"/>
      <c r="E18" s="307" t="s">
        <v>472</v>
      </c>
      <c r="F18" s="291" t="s">
        <v>120</v>
      </c>
      <c r="G18" s="16"/>
      <c r="H18" s="16"/>
      <c r="I18" s="16"/>
      <c r="J18" s="16"/>
      <c r="K18" s="17" t="str">
        <f>IF(OR(J11="vyberte rok",J11=""),"",J11)</f>
        <v/>
      </c>
      <c r="L18" s="18" t="str">
        <f>IF(K10="","","----")</f>
        <v/>
      </c>
      <c r="M18" s="19" t="str">
        <f>IF(OR(J11="vyberte rok",J11=""),"",MAXA(J11:N11))</f>
        <v/>
      </c>
      <c r="N18" s="17"/>
      <c r="O18" s="16"/>
      <c r="P18" s="16"/>
      <c r="Q18" s="16"/>
      <c r="R18" s="16"/>
      <c r="S18" s="20"/>
      <c r="U18" s="49" t="s">
        <v>40</v>
      </c>
      <c r="V18" s="9"/>
      <c r="W18" s="49" t="s">
        <v>40</v>
      </c>
    </row>
    <row r="19" spans="1:24" ht="24.95" customHeight="1" thickBot="1" x14ac:dyDescent="0.25">
      <c r="A19" s="50" t="s">
        <v>13</v>
      </c>
      <c r="B19" s="51"/>
      <c r="C19" s="51"/>
      <c r="D19" s="52"/>
      <c r="E19" s="308"/>
      <c r="F19" s="292"/>
      <c r="G19" s="53" t="s">
        <v>11</v>
      </c>
      <c r="H19" s="54" t="s">
        <v>10</v>
      </c>
      <c r="I19" s="24" t="s">
        <v>5</v>
      </c>
      <c r="J19" s="23" t="str">
        <f>IF(OR(J11="vyberte rok",J11=""),"",J11)</f>
        <v/>
      </c>
      <c r="K19" s="23" t="str">
        <f>IF(OR(J11="vyberte rok",J11=""),"",K11)</f>
        <v/>
      </c>
      <c r="L19" s="23" t="str">
        <f>IF(OR(J11="vyberte rok",J11=""),"",L11)</f>
        <v/>
      </c>
      <c r="M19" s="23" t="str">
        <f>IF(OR(J11="vyberte rok",J11=""),"",M11)</f>
        <v/>
      </c>
      <c r="N19" s="23" t="str">
        <f>IF(OR(J11="vyberte rok",J11=""),"",N11)</f>
        <v/>
      </c>
      <c r="O19" s="24" t="s">
        <v>6</v>
      </c>
      <c r="P19" s="54" t="s">
        <v>7</v>
      </c>
      <c r="Q19" s="55" t="s">
        <v>36</v>
      </c>
      <c r="R19" s="54" t="s">
        <v>8</v>
      </c>
      <c r="S19" s="26" t="s">
        <v>9</v>
      </c>
      <c r="U19" s="13">
        <f>COUNTIF(U20:U222,"chyba")</f>
        <v>0</v>
      </c>
      <c r="V19" s="49" t="s">
        <v>39</v>
      </c>
      <c r="W19" s="13">
        <f>SUM(W20:W222)</f>
        <v>0</v>
      </c>
    </row>
    <row r="20" spans="1:24" s="63" customFormat="1" ht="27" customHeight="1" x14ac:dyDescent="0.2">
      <c r="A20" s="6">
        <v>1</v>
      </c>
      <c r="B20" s="306">
        <v>1</v>
      </c>
      <c r="C20" s="306"/>
      <c r="D20" s="306"/>
      <c r="E20" s="207"/>
      <c r="F20" s="149"/>
      <c r="G20" s="56"/>
      <c r="H20" s="57"/>
      <c r="I20" s="58">
        <f>ROUNDDOWN(G20*H20,2)</f>
        <v>0</v>
      </c>
      <c r="J20" s="57"/>
      <c r="K20" s="57"/>
      <c r="L20" s="57"/>
      <c r="M20" s="57"/>
      <c r="N20" s="57"/>
      <c r="O20" s="58">
        <f t="shared" ref="O20:O51" si="2">SUM(J20:N20)</f>
        <v>0</v>
      </c>
      <c r="P20" s="59" t="str">
        <f t="shared" ref="P20:P51" si="3">IF(ROUNDDOWN(G20*H20,2)-ROUNDDOWN(SUM(J20:N20),2)=0,"","zlý súčet")</f>
        <v/>
      </c>
      <c r="Q20" s="60"/>
      <c r="R20" s="61"/>
      <c r="S20" s="62">
        <f t="shared" ref="S20:S51" si="4">O20-R20</f>
        <v>0</v>
      </c>
      <c r="U20" s="49" t="str">
        <f>IF(AND(I20&gt;0,OR(B20="",F20="",E20="")),"chyba","ok")</f>
        <v>ok</v>
      </c>
      <c r="V20" s="49">
        <f>IF(U20="chyba",1,0)</f>
        <v>0</v>
      </c>
      <c r="W20" s="49">
        <f>IF(P20="zlý súčet",1,0)</f>
        <v>0</v>
      </c>
      <c r="X20" s="64"/>
    </row>
    <row r="21" spans="1:24" ht="27" customHeight="1" x14ac:dyDescent="0.2">
      <c r="A21" s="7">
        <v>2</v>
      </c>
      <c r="B21" s="302"/>
      <c r="C21" s="302"/>
      <c r="D21" s="302"/>
      <c r="E21" s="207"/>
      <c r="F21" s="149"/>
      <c r="G21" s="65"/>
      <c r="H21" s="66"/>
      <c r="I21" s="58">
        <f t="shared" ref="I21:I83" si="5">ROUNDDOWN(G21*H21,2)</f>
        <v>0</v>
      </c>
      <c r="J21" s="66"/>
      <c r="K21" s="66"/>
      <c r="L21" s="66"/>
      <c r="M21" s="66"/>
      <c r="N21" s="66"/>
      <c r="O21" s="58">
        <f t="shared" si="2"/>
        <v>0</v>
      </c>
      <c r="P21" s="59" t="str">
        <f t="shared" si="3"/>
        <v/>
      </c>
      <c r="Q21" s="60"/>
      <c r="R21" s="67"/>
      <c r="S21" s="68">
        <f t="shared" si="4"/>
        <v>0</v>
      </c>
      <c r="U21" s="49" t="str">
        <f t="shared" ref="U21:U84" si="6">IF(AND(I21&gt;0,OR(B21="",F21="",E21="")),"chyba","ok")</f>
        <v>ok</v>
      </c>
      <c r="V21" s="49">
        <f t="shared" ref="V21:V84" si="7">IF(U21="chyba",1,0)</f>
        <v>0</v>
      </c>
      <c r="W21" s="49">
        <f t="shared" ref="W21:W84" si="8">IF(P21="zlý súčet",1,0)</f>
        <v>0</v>
      </c>
    </row>
    <row r="22" spans="1:24" ht="27" customHeight="1" x14ac:dyDescent="0.2">
      <c r="A22" s="7">
        <v>3</v>
      </c>
      <c r="B22" s="302"/>
      <c r="C22" s="302"/>
      <c r="D22" s="302"/>
      <c r="E22" s="207"/>
      <c r="F22" s="149"/>
      <c r="G22" s="65"/>
      <c r="H22" s="66"/>
      <c r="I22" s="58">
        <f t="shared" si="5"/>
        <v>0</v>
      </c>
      <c r="J22" s="66"/>
      <c r="K22" s="66"/>
      <c r="L22" s="66"/>
      <c r="M22" s="66"/>
      <c r="N22" s="66"/>
      <c r="O22" s="58">
        <f t="shared" si="2"/>
        <v>0</v>
      </c>
      <c r="P22" s="59" t="str">
        <f t="shared" si="3"/>
        <v/>
      </c>
      <c r="Q22" s="60"/>
      <c r="R22" s="67"/>
      <c r="S22" s="68">
        <f t="shared" si="4"/>
        <v>0</v>
      </c>
      <c r="U22" s="49" t="str">
        <f t="shared" si="6"/>
        <v>ok</v>
      </c>
      <c r="V22" s="49">
        <f t="shared" si="7"/>
        <v>0</v>
      </c>
      <c r="W22" s="49">
        <f t="shared" si="8"/>
        <v>0</v>
      </c>
    </row>
    <row r="23" spans="1:24" ht="27" customHeight="1" x14ac:dyDescent="0.2">
      <c r="A23" s="7">
        <v>4</v>
      </c>
      <c r="B23" s="302"/>
      <c r="C23" s="302"/>
      <c r="D23" s="302"/>
      <c r="E23" s="207"/>
      <c r="F23" s="149"/>
      <c r="G23" s="65"/>
      <c r="H23" s="66"/>
      <c r="I23" s="58">
        <f t="shared" si="5"/>
        <v>0</v>
      </c>
      <c r="J23" s="66"/>
      <c r="K23" s="66"/>
      <c r="L23" s="66"/>
      <c r="M23" s="66"/>
      <c r="N23" s="66"/>
      <c r="O23" s="58">
        <f t="shared" si="2"/>
        <v>0</v>
      </c>
      <c r="P23" s="59" t="str">
        <f t="shared" si="3"/>
        <v/>
      </c>
      <c r="Q23" s="60"/>
      <c r="R23" s="67"/>
      <c r="S23" s="68">
        <f t="shared" si="4"/>
        <v>0</v>
      </c>
      <c r="U23" s="49" t="str">
        <f t="shared" si="6"/>
        <v>ok</v>
      </c>
      <c r="V23" s="49">
        <f t="shared" si="7"/>
        <v>0</v>
      </c>
      <c r="W23" s="49">
        <f t="shared" si="8"/>
        <v>0</v>
      </c>
    </row>
    <row r="24" spans="1:24" ht="27" customHeight="1" x14ac:dyDescent="0.2">
      <c r="A24" s="7">
        <v>5</v>
      </c>
      <c r="B24" s="302"/>
      <c r="C24" s="302"/>
      <c r="D24" s="302"/>
      <c r="E24" s="207"/>
      <c r="F24" s="149"/>
      <c r="G24" s="65"/>
      <c r="H24" s="66"/>
      <c r="I24" s="58">
        <f t="shared" si="5"/>
        <v>0</v>
      </c>
      <c r="J24" s="66"/>
      <c r="K24" s="66"/>
      <c r="L24" s="66"/>
      <c r="M24" s="66"/>
      <c r="N24" s="66"/>
      <c r="O24" s="58">
        <f t="shared" si="2"/>
        <v>0</v>
      </c>
      <c r="P24" s="59" t="str">
        <f t="shared" si="3"/>
        <v/>
      </c>
      <c r="Q24" s="60"/>
      <c r="R24" s="67"/>
      <c r="S24" s="68">
        <f t="shared" si="4"/>
        <v>0</v>
      </c>
      <c r="U24" s="49" t="str">
        <f t="shared" si="6"/>
        <v>ok</v>
      </c>
      <c r="V24" s="49">
        <f t="shared" si="7"/>
        <v>0</v>
      </c>
      <c r="W24" s="49">
        <f t="shared" si="8"/>
        <v>0</v>
      </c>
    </row>
    <row r="25" spans="1:24" ht="27" customHeight="1" x14ac:dyDescent="0.2">
      <c r="A25" s="7">
        <v>6</v>
      </c>
      <c r="B25" s="302"/>
      <c r="C25" s="302"/>
      <c r="D25" s="302"/>
      <c r="E25" s="207"/>
      <c r="F25" s="149"/>
      <c r="G25" s="65"/>
      <c r="H25" s="66"/>
      <c r="I25" s="58">
        <f t="shared" si="5"/>
        <v>0</v>
      </c>
      <c r="J25" s="66"/>
      <c r="K25" s="66"/>
      <c r="L25" s="66"/>
      <c r="M25" s="66"/>
      <c r="N25" s="66"/>
      <c r="O25" s="58">
        <f t="shared" si="2"/>
        <v>0</v>
      </c>
      <c r="P25" s="59" t="str">
        <f t="shared" si="3"/>
        <v/>
      </c>
      <c r="Q25" s="60"/>
      <c r="R25" s="67"/>
      <c r="S25" s="68">
        <f t="shared" si="4"/>
        <v>0</v>
      </c>
      <c r="U25" s="49" t="str">
        <f t="shared" si="6"/>
        <v>ok</v>
      </c>
      <c r="V25" s="49">
        <f t="shared" si="7"/>
        <v>0</v>
      </c>
      <c r="W25" s="49">
        <f t="shared" si="8"/>
        <v>0</v>
      </c>
    </row>
    <row r="26" spans="1:24" ht="27" customHeight="1" x14ac:dyDescent="0.2">
      <c r="A26" s="7">
        <v>7</v>
      </c>
      <c r="B26" s="294"/>
      <c r="C26" s="294"/>
      <c r="D26" s="294"/>
      <c r="E26" s="268"/>
      <c r="F26" s="149"/>
      <c r="G26" s="65"/>
      <c r="H26" s="66"/>
      <c r="I26" s="58">
        <f t="shared" si="5"/>
        <v>0</v>
      </c>
      <c r="J26" s="66"/>
      <c r="K26" s="66"/>
      <c r="L26" s="66"/>
      <c r="M26" s="66"/>
      <c r="N26" s="66"/>
      <c r="O26" s="58">
        <f t="shared" si="2"/>
        <v>0</v>
      </c>
      <c r="P26" s="59" t="str">
        <f t="shared" si="3"/>
        <v/>
      </c>
      <c r="Q26" s="60"/>
      <c r="R26" s="67"/>
      <c r="S26" s="68">
        <f t="shared" si="4"/>
        <v>0</v>
      </c>
      <c r="U26" s="49" t="str">
        <f t="shared" si="6"/>
        <v>ok</v>
      </c>
      <c r="V26" s="49">
        <f t="shared" si="7"/>
        <v>0</v>
      </c>
      <c r="W26" s="49">
        <f t="shared" si="8"/>
        <v>0</v>
      </c>
    </row>
    <row r="27" spans="1:24" ht="27" customHeight="1" x14ac:dyDescent="0.2">
      <c r="A27" s="7">
        <v>8</v>
      </c>
      <c r="B27" s="294"/>
      <c r="C27" s="294"/>
      <c r="D27" s="294"/>
      <c r="E27" s="268"/>
      <c r="F27" s="149"/>
      <c r="G27" s="65"/>
      <c r="H27" s="66"/>
      <c r="I27" s="58">
        <f t="shared" si="5"/>
        <v>0</v>
      </c>
      <c r="J27" s="66"/>
      <c r="K27" s="66"/>
      <c r="L27" s="66"/>
      <c r="M27" s="66"/>
      <c r="N27" s="66"/>
      <c r="O27" s="58">
        <f t="shared" si="2"/>
        <v>0</v>
      </c>
      <c r="P27" s="59" t="str">
        <f t="shared" si="3"/>
        <v/>
      </c>
      <c r="Q27" s="60"/>
      <c r="R27" s="67"/>
      <c r="S27" s="68">
        <f t="shared" si="4"/>
        <v>0</v>
      </c>
      <c r="U27" s="49" t="str">
        <f t="shared" si="6"/>
        <v>ok</v>
      </c>
      <c r="V27" s="49">
        <f t="shared" si="7"/>
        <v>0</v>
      </c>
      <c r="W27" s="49">
        <f t="shared" si="8"/>
        <v>0</v>
      </c>
    </row>
    <row r="28" spans="1:24" ht="27" customHeight="1" x14ac:dyDescent="0.2">
      <c r="A28" s="7">
        <v>9</v>
      </c>
      <c r="B28" s="294"/>
      <c r="C28" s="294"/>
      <c r="D28" s="294"/>
      <c r="E28" s="268"/>
      <c r="F28" s="149"/>
      <c r="G28" s="65"/>
      <c r="H28" s="66"/>
      <c r="I28" s="58">
        <f t="shared" si="5"/>
        <v>0</v>
      </c>
      <c r="J28" s="66"/>
      <c r="K28" s="66"/>
      <c r="L28" s="66"/>
      <c r="M28" s="66"/>
      <c r="N28" s="66"/>
      <c r="O28" s="58">
        <f t="shared" si="2"/>
        <v>0</v>
      </c>
      <c r="P28" s="59" t="str">
        <f t="shared" si="3"/>
        <v/>
      </c>
      <c r="Q28" s="60"/>
      <c r="R28" s="67"/>
      <c r="S28" s="68">
        <f t="shared" si="4"/>
        <v>0</v>
      </c>
      <c r="U28" s="49" t="str">
        <f t="shared" si="6"/>
        <v>ok</v>
      </c>
      <c r="V28" s="49">
        <f t="shared" si="7"/>
        <v>0</v>
      </c>
      <c r="W28" s="49">
        <f t="shared" si="8"/>
        <v>0</v>
      </c>
    </row>
    <row r="29" spans="1:24" ht="27" customHeight="1" x14ac:dyDescent="0.2">
      <c r="A29" s="7">
        <v>10</v>
      </c>
      <c r="B29" s="294"/>
      <c r="C29" s="294"/>
      <c r="D29" s="294"/>
      <c r="E29" s="268"/>
      <c r="F29" s="149"/>
      <c r="G29" s="65"/>
      <c r="H29" s="66"/>
      <c r="I29" s="58">
        <f t="shared" si="5"/>
        <v>0</v>
      </c>
      <c r="J29" s="66"/>
      <c r="K29" s="66"/>
      <c r="L29" s="66"/>
      <c r="M29" s="66"/>
      <c r="N29" s="66"/>
      <c r="O29" s="58">
        <f t="shared" si="2"/>
        <v>0</v>
      </c>
      <c r="P29" s="59" t="str">
        <f t="shared" si="3"/>
        <v/>
      </c>
      <c r="Q29" s="60"/>
      <c r="R29" s="67"/>
      <c r="S29" s="68">
        <f t="shared" si="4"/>
        <v>0</v>
      </c>
      <c r="U29" s="49" t="str">
        <f t="shared" si="6"/>
        <v>ok</v>
      </c>
      <c r="V29" s="49">
        <f t="shared" si="7"/>
        <v>0</v>
      </c>
      <c r="W29" s="49">
        <f t="shared" si="8"/>
        <v>0</v>
      </c>
    </row>
    <row r="30" spans="1:24" ht="27" customHeight="1" x14ac:dyDescent="0.2">
      <c r="A30" s="7">
        <v>11</v>
      </c>
      <c r="B30" s="294"/>
      <c r="C30" s="294"/>
      <c r="D30" s="294"/>
      <c r="E30" s="268"/>
      <c r="F30" s="149"/>
      <c r="G30" s="65"/>
      <c r="H30" s="66"/>
      <c r="I30" s="58">
        <f t="shared" si="5"/>
        <v>0</v>
      </c>
      <c r="J30" s="66"/>
      <c r="K30" s="66"/>
      <c r="L30" s="66"/>
      <c r="M30" s="66"/>
      <c r="N30" s="66"/>
      <c r="O30" s="58">
        <f t="shared" si="2"/>
        <v>0</v>
      </c>
      <c r="P30" s="59" t="str">
        <f t="shared" si="3"/>
        <v/>
      </c>
      <c r="Q30" s="60"/>
      <c r="R30" s="67"/>
      <c r="S30" s="68">
        <f t="shared" si="4"/>
        <v>0</v>
      </c>
      <c r="U30" s="49" t="str">
        <f t="shared" si="6"/>
        <v>ok</v>
      </c>
      <c r="V30" s="49">
        <f t="shared" si="7"/>
        <v>0</v>
      </c>
      <c r="W30" s="49">
        <f t="shared" si="8"/>
        <v>0</v>
      </c>
    </row>
    <row r="31" spans="1:24" ht="27" customHeight="1" x14ac:dyDescent="0.2">
      <c r="A31" s="7">
        <v>12</v>
      </c>
      <c r="B31" s="294"/>
      <c r="C31" s="294"/>
      <c r="D31" s="294"/>
      <c r="E31" s="268"/>
      <c r="F31" s="149"/>
      <c r="G31" s="65"/>
      <c r="H31" s="66"/>
      <c r="I31" s="58">
        <f t="shared" si="5"/>
        <v>0</v>
      </c>
      <c r="J31" s="66"/>
      <c r="K31" s="66"/>
      <c r="L31" s="66"/>
      <c r="M31" s="66"/>
      <c r="N31" s="66"/>
      <c r="O31" s="58">
        <f t="shared" si="2"/>
        <v>0</v>
      </c>
      <c r="P31" s="59" t="str">
        <f t="shared" si="3"/>
        <v/>
      </c>
      <c r="Q31" s="60"/>
      <c r="R31" s="67"/>
      <c r="S31" s="68">
        <f t="shared" si="4"/>
        <v>0</v>
      </c>
      <c r="U31" s="49" t="str">
        <f t="shared" si="6"/>
        <v>ok</v>
      </c>
      <c r="V31" s="49">
        <f t="shared" si="7"/>
        <v>0</v>
      </c>
      <c r="W31" s="49">
        <f t="shared" si="8"/>
        <v>0</v>
      </c>
    </row>
    <row r="32" spans="1:24" ht="27" customHeight="1" x14ac:dyDescent="0.2">
      <c r="A32" s="7">
        <v>13</v>
      </c>
      <c r="B32" s="294"/>
      <c r="C32" s="294"/>
      <c r="D32" s="294"/>
      <c r="E32" s="268"/>
      <c r="F32" s="149"/>
      <c r="G32" s="65"/>
      <c r="H32" s="66"/>
      <c r="I32" s="58">
        <f t="shared" si="5"/>
        <v>0</v>
      </c>
      <c r="J32" s="66"/>
      <c r="K32" s="66"/>
      <c r="L32" s="66"/>
      <c r="M32" s="66"/>
      <c r="N32" s="66"/>
      <c r="O32" s="58">
        <f t="shared" si="2"/>
        <v>0</v>
      </c>
      <c r="P32" s="59" t="str">
        <f t="shared" si="3"/>
        <v/>
      </c>
      <c r="Q32" s="60"/>
      <c r="R32" s="67"/>
      <c r="S32" s="68">
        <f t="shared" si="4"/>
        <v>0</v>
      </c>
      <c r="U32" s="49" t="str">
        <f t="shared" si="6"/>
        <v>ok</v>
      </c>
      <c r="V32" s="49">
        <f t="shared" si="7"/>
        <v>0</v>
      </c>
      <c r="W32" s="49">
        <f t="shared" si="8"/>
        <v>0</v>
      </c>
    </row>
    <row r="33" spans="1:23" ht="27" customHeight="1" x14ac:dyDescent="0.2">
      <c r="A33" s="7">
        <v>14</v>
      </c>
      <c r="B33" s="294"/>
      <c r="C33" s="294"/>
      <c r="D33" s="294"/>
      <c r="E33" s="268"/>
      <c r="F33" s="149"/>
      <c r="G33" s="65"/>
      <c r="H33" s="66"/>
      <c r="I33" s="58">
        <f t="shared" si="5"/>
        <v>0</v>
      </c>
      <c r="J33" s="66"/>
      <c r="K33" s="66"/>
      <c r="L33" s="66"/>
      <c r="M33" s="66"/>
      <c r="N33" s="66"/>
      <c r="O33" s="58">
        <f t="shared" si="2"/>
        <v>0</v>
      </c>
      <c r="P33" s="59" t="str">
        <f t="shared" si="3"/>
        <v/>
      </c>
      <c r="Q33" s="60"/>
      <c r="R33" s="67"/>
      <c r="S33" s="68">
        <f t="shared" si="4"/>
        <v>0</v>
      </c>
      <c r="U33" s="49" t="str">
        <f t="shared" si="6"/>
        <v>ok</v>
      </c>
      <c r="V33" s="49">
        <f t="shared" si="7"/>
        <v>0</v>
      </c>
      <c r="W33" s="49">
        <f t="shared" si="8"/>
        <v>0</v>
      </c>
    </row>
    <row r="34" spans="1:23" ht="27" customHeight="1" x14ac:dyDescent="0.2">
      <c r="A34" s="7">
        <v>15</v>
      </c>
      <c r="B34" s="294"/>
      <c r="C34" s="294"/>
      <c r="D34" s="294"/>
      <c r="E34" s="268"/>
      <c r="F34" s="149"/>
      <c r="G34" s="65"/>
      <c r="H34" s="66"/>
      <c r="I34" s="58">
        <f t="shared" si="5"/>
        <v>0</v>
      </c>
      <c r="J34" s="66"/>
      <c r="K34" s="66"/>
      <c r="L34" s="66"/>
      <c r="M34" s="66"/>
      <c r="N34" s="66"/>
      <c r="O34" s="58">
        <f t="shared" si="2"/>
        <v>0</v>
      </c>
      <c r="P34" s="59" t="str">
        <f t="shared" si="3"/>
        <v/>
      </c>
      <c r="Q34" s="60"/>
      <c r="R34" s="67"/>
      <c r="S34" s="68">
        <f t="shared" si="4"/>
        <v>0</v>
      </c>
      <c r="U34" s="49" t="str">
        <f t="shared" si="6"/>
        <v>ok</v>
      </c>
      <c r="V34" s="49">
        <f t="shared" si="7"/>
        <v>0</v>
      </c>
      <c r="W34" s="49">
        <f t="shared" si="8"/>
        <v>0</v>
      </c>
    </row>
    <row r="35" spans="1:23" ht="27" customHeight="1" x14ac:dyDescent="0.2">
      <c r="A35" s="7">
        <v>16</v>
      </c>
      <c r="B35" s="294"/>
      <c r="C35" s="294"/>
      <c r="D35" s="294"/>
      <c r="E35" s="268"/>
      <c r="F35" s="149"/>
      <c r="G35" s="65"/>
      <c r="H35" s="66"/>
      <c r="I35" s="58">
        <f t="shared" si="5"/>
        <v>0</v>
      </c>
      <c r="J35" s="66"/>
      <c r="K35" s="66"/>
      <c r="L35" s="66"/>
      <c r="M35" s="66"/>
      <c r="N35" s="66"/>
      <c r="O35" s="58">
        <f t="shared" si="2"/>
        <v>0</v>
      </c>
      <c r="P35" s="59" t="str">
        <f t="shared" si="3"/>
        <v/>
      </c>
      <c r="Q35" s="60"/>
      <c r="R35" s="67"/>
      <c r="S35" s="68">
        <f t="shared" si="4"/>
        <v>0</v>
      </c>
      <c r="U35" s="49" t="str">
        <f t="shared" si="6"/>
        <v>ok</v>
      </c>
      <c r="V35" s="49">
        <f t="shared" si="7"/>
        <v>0</v>
      </c>
      <c r="W35" s="49">
        <f t="shared" si="8"/>
        <v>0</v>
      </c>
    </row>
    <row r="36" spans="1:23" ht="27" customHeight="1" x14ac:dyDescent="0.2">
      <c r="A36" s="7">
        <v>17</v>
      </c>
      <c r="B36" s="294"/>
      <c r="C36" s="294"/>
      <c r="D36" s="294"/>
      <c r="E36" s="268"/>
      <c r="F36" s="149"/>
      <c r="G36" s="65"/>
      <c r="H36" s="66"/>
      <c r="I36" s="58">
        <f t="shared" si="5"/>
        <v>0</v>
      </c>
      <c r="J36" s="66"/>
      <c r="K36" s="66"/>
      <c r="L36" s="66"/>
      <c r="M36" s="66"/>
      <c r="N36" s="66"/>
      <c r="O36" s="58">
        <f t="shared" si="2"/>
        <v>0</v>
      </c>
      <c r="P36" s="59" t="str">
        <f t="shared" si="3"/>
        <v/>
      </c>
      <c r="Q36" s="60"/>
      <c r="R36" s="67"/>
      <c r="S36" s="68">
        <f t="shared" si="4"/>
        <v>0</v>
      </c>
      <c r="U36" s="49" t="str">
        <f t="shared" si="6"/>
        <v>ok</v>
      </c>
      <c r="V36" s="49">
        <f t="shared" si="7"/>
        <v>0</v>
      </c>
      <c r="W36" s="49">
        <f t="shared" si="8"/>
        <v>0</v>
      </c>
    </row>
    <row r="37" spans="1:23" ht="27" customHeight="1" x14ac:dyDescent="0.2">
      <c r="A37" s="7">
        <v>18</v>
      </c>
      <c r="B37" s="294"/>
      <c r="C37" s="294"/>
      <c r="D37" s="294"/>
      <c r="E37" s="268"/>
      <c r="F37" s="149"/>
      <c r="G37" s="65"/>
      <c r="H37" s="66"/>
      <c r="I37" s="58">
        <f t="shared" si="5"/>
        <v>0</v>
      </c>
      <c r="J37" s="66"/>
      <c r="K37" s="66"/>
      <c r="L37" s="66"/>
      <c r="M37" s="66"/>
      <c r="N37" s="66"/>
      <c r="O37" s="58">
        <f t="shared" si="2"/>
        <v>0</v>
      </c>
      <c r="P37" s="59" t="str">
        <f t="shared" si="3"/>
        <v/>
      </c>
      <c r="Q37" s="60"/>
      <c r="R37" s="67"/>
      <c r="S37" s="68">
        <f t="shared" si="4"/>
        <v>0</v>
      </c>
      <c r="U37" s="49" t="str">
        <f t="shared" si="6"/>
        <v>ok</v>
      </c>
      <c r="V37" s="49">
        <f t="shared" si="7"/>
        <v>0</v>
      </c>
      <c r="W37" s="49">
        <f t="shared" si="8"/>
        <v>0</v>
      </c>
    </row>
    <row r="38" spans="1:23" ht="27" customHeight="1" x14ac:dyDescent="0.2">
      <c r="A38" s="7">
        <v>19</v>
      </c>
      <c r="B38" s="294"/>
      <c r="C38" s="294"/>
      <c r="D38" s="294"/>
      <c r="E38" s="268"/>
      <c r="F38" s="149"/>
      <c r="G38" s="65"/>
      <c r="H38" s="66"/>
      <c r="I38" s="58">
        <f t="shared" si="5"/>
        <v>0</v>
      </c>
      <c r="J38" s="66"/>
      <c r="K38" s="66"/>
      <c r="L38" s="66"/>
      <c r="M38" s="66"/>
      <c r="N38" s="66"/>
      <c r="O38" s="58">
        <f t="shared" si="2"/>
        <v>0</v>
      </c>
      <c r="P38" s="59" t="str">
        <f t="shared" si="3"/>
        <v/>
      </c>
      <c r="Q38" s="60"/>
      <c r="R38" s="67"/>
      <c r="S38" s="68">
        <f t="shared" si="4"/>
        <v>0</v>
      </c>
      <c r="U38" s="49" t="str">
        <f t="shared" si="6"/>
        <v>ok</v>
      </c>
      <c r="V38" s="49">
        <f t="shared" si="7"/>
        <v>0</v>
      </c>
      <c r="W38" s="49">
        <f t="shared" si="8"/>
        <v>0</v>
      </c>
    </row>
    <row r="39" spans="1:23" ht="27" customHeight="1" x14ac:dyDescent="0.2">
      <c r="A39" s="7">
        <v>20</v>
      </c>
      <c r="B39" s="294"/>
      <c r="C39" s="294"/>
      <c r="D39" s="294"/>
      <c r="E39" s="268"/>
      <c r="F39" s="149"/>
      <c r="G39" s="65"/>
      <c r="H39" s="66"/>
      <c r="I39" s="58">
        <f t="shared" si="5"/>
        <v>0</v>
      </c>
      <c r="J39" s="66"/>
      <c r="K39" s="66"/>
      <c r="L39" s="66"/>
      <c r="M39" s="66"/>
      <c r="N39" s="66"/>
      <c r="O39" s="58">
        <f t="shared" si="2"/>
        <v>0</v>
      </c>
      <c r="P39" s="59" t="str">
        <f t="shared" si="3"/>
        <v/>
      </c>
      <c r="Q39" s="60"/>
      <c r="R39" s="67"/>
      <c r="S39" s="68">
        <f t="shared" si="4"/>
        <v>0</v>
      </c>
      <c r="U39" s="49" t="str">
        <f t="shared" si="6"/>
        <v>ok</v>
      </c>
      <c r="V39" s="49">
        <f t="shared" si="7"/>
        <v>0</v>
      </c>
      <c r="W39" s="49">
        <f t="shared" si="8"/>
        <v>0</v>
      </c>
    </row>
    <row r="40" spans="1:23" ht="27" customHeight="1" x14ac:dyDescent="0.2">
      <c r="A40" s="7">
        <v>21</v>
      </c>
      <c r="B40" s="294"/>
      <c r="C40" s="294"/>
      <c r="D40" s="294"/>
      <c r="E40" s="268"/>
      <c r="F40" s="149"/>
      <c r="G40" s="65"/>
      <c r="H40" s="66"/>
      <c r="I40" s="58">
        <f t="shared" si="5"/>
        <v>0</v>
      </c>
      <c r="J40" s="66"/>
      <c r="K40" s="66"/>
      <c r="L40" s="66"/>
      <c r="M40" s="66"/>
      <c r="N40" s="66"/>
      <c r="O40" s="58">
        <f t="shared" si="2"/>
        <v>0</v>
      </c>
      <c r="P40" s="59" t="str">
        <f t="shared" si="3"/>
        <v/>
      </c>
      <c r="Q40" s="60"/>
      <c r="R40" s="67"/>
      <c r="S40" s="68">
        <f t="shared" si="4"/>
        <v>0</v>
      </c>
      <c r="U40" s="49" t="str">
        <f t="shared" si="6"/>
        <v>ok</v>
      </c>
      <c r="V40" s="49">
        <f t="shared" si="7"/>
        <v>0</v>
      </c>
      <c r="W40" s="49">
        <f t="shared" si="8"/>
        <v>0</v>
      </c>
    </row>
    <row r="41" spans="1:23" ht="27" customHeight="1" x14ac:dyDescent="0.2">
      <c r="A41" s="7">
        <v>22</v>
      </c>
      <c r="B41" s="294"/>
      <c r="C41" s="294"/>
      <c r="D41" s="294"/>
      <c r="E41" s="268"/>
      <c r="F41" s="149"/>
      <c r="G41" s="65"/>
      <c r="H41" s="66"/>
      <c r="I41" s="58">
        <f t="shared" si="5"/>
        <v>0</v>
      </c>
      <c r="J41" s="66"/>
      <c r="K41" s="66"/>
      <c r="L41" s="66"/>
      <c r="M41" s="66"/>
      <c r="N41" s="66"/>
      <c r="O41" s="58">
        <f t="shared" si="2"/>
        <v>0</v>
      </c>
      <c r="P41" s="59" t="str">
        <f t="shared" si="3"/>
        <v/>
      </c>
      <c r="Q41" s="60"/>
      <c r="R41" s="67"/>
      <c r="S41" s="68">
        <f t="shared" si="4"/>
        <v>0</v>
      </c>
      <c r="U41" s="49" t="str">
        <f t="shared" si="6"/>
        <v>ok</v>
      </c>
      <c r="V41" s="49">
        <f t="shared" si="7"/>
        <v>0</v>
      </c>
      <c r="W41" s="49">
        <f t="shared" si="8"/>
        <v>0</v>
      </c>
    </row>
    <row r="42" spans="1:23" ht="27" customHeight="1" x14ac:dyDescent="0.2">
      <c r="A42" s="7">
        <v>23</v>
      </c>
      <c r="B42" s="294"/>
      <c r="C42" s="294"/>
      <c r="D42" s="294"/>
      <c r="E42" s="268"/>
      <c r="F42" s="149"/>
      <c r="G42" s="65"/>
      <c r="H42" s="66"/>
      <c r="I42" s="58">
        <f t="shared" si="5"/>
        <v>0</v>
      </c>
      <c r="J42" s="66"/>
      <c r="K42" s="66"/>
      <c r="L42" s="66"/>
      <c r="M42" s="66"/>
      <c r="N42" s="66"/>
      <c r="O42" s="58">
        <f t="shared" si="2"/>
        <v>0</v>
      </c>
      <c r="P42" s="59" t="str">
        <f t="shared" si="3"/>
        <v/>
      </c>
      <c r="Q42" s="60"/>
      <c r="R42" s="67"/>
      <c r="S42" s="68">
        <f t="shared" si="4"/>
        <v>0</v>
      </c>
      <c r="U42" s="49" t="str">
        <f t="shared" si="6"/>
        <v>ok</v>
      </c>
      <c r="V42" s="49">
        <f t="shared" si="7"/>
        <v>0</v>
      </c>
      <c r="W42" s="49">
        <f t="shared" si="8"/>
        <v>0</v>
      </c>
    </row>
    <row r="43" spans="1:23" ht="27" customHeight="1" x14ac:dyDescent="0.2">
      <c r="A43" s="7">
        <v>24</v>
      </c>
      <c r="B43" s="294"/>
      <c r="C43" s="294"/>
      <c r="D43" s="294"/>
      <c r="E43" s="268"/>
      <c r="F43" s="149"/>
      <c r="G43" s="65"/>
      <c r="H43" s="66"/>
      <c r="I43" s="58">
        <f t="shared" si="5"/>
        <v>0</v>
      </c>
      <c r="J43" s="66"/>
      <c r="K43" s="66"/>
      <c r="L43" s="66"/>
      <c r="M43" s="66"/>
      <c r="N43" s="66"/>
      <c r="O43" s="58">
        <f t="shared" si="2"/>
        <v>0</v>
      </c>
      <c r="P43" s="59" t="str">
        <f t="shared" si="3"/>
        <v/>
      </c>
      <c r="Q43" s="60"/>
      <c r="R43" s="67"/>
      <c r="S43" s="68">
        <f t="shared" si="4"/>
        <v>0</v>
      </c>
      <c r="U43" s="49" t="str">
        <f t="shared" si="6"/>
        <v>ok</v>
      </c>
      <c r="V43" s="49">
        <f t="shared" si="7"/>
        <v>0</v>
      </c>
      <c r="W43" s="49">
        <f t="shared" si="8"/>
        <v>0</v>
      </c>
    </row>
    <row r="44" spans="1:23" ht="27" customHeight="1" x14ac:dyDescent="0.2">
      <c r="A44" s="7">
        <v>25</v>
      </c>
      <c r="B44" s="294"/>
      <c r="C44" s="294"/>
      <c r="D44" s="294"/>
      <c r="E44" s="268"/>
      <c r="F44" s="149"/>
      <c r="G44" s="65"/>
      <c r="H44" s="66"/>
      <c r="I44" s="58">
        <f t="shared" si="5"/>
        <v>0</v>
      </c>
      <c r="J44" s="66"/>
      <c r="K44" s="66"/>
      <c r="L44" s="66"/>
      <c r="M44" s="66"/>
      <c r="N44" s="66"/>
      <c r="O44" s="58">
        <f t="shared" si="2"/>
        <v>0</v>
      </c>
      <c r="P44" s="59" t="str">
        <f t="shared" si="3"/>
        <v/>
      </c>
      <c r="Q44" s="60"/>
      <c r="R44" s="67"/>
      <c r="S44" s="68">
        <f t="shared" si="4"/>
        <v>0</v>
      </c>
      <c r="U44" s="49" t="str">
        <f t="shared" si="6"/>
        <v>ok</v>
      </c>
      <c r="V44" s="49">
        <f t="shared" si="7"/>
        <v>0</v>
      </c>
      <c r="W44" s="49">
        <f t="shared" si="8"/>
        <v>0</v>
      </c>
    </row>
    <row r="45" spans="1:23" ht="27" customHeight="1" x14ac:dyDescent="0.2">
      <c r="A45" s="7">
        <v>26</v>
      </c>
      <c r="B45" s="294"/>
      <c r="C45" s="294"/>
      <c r="D45" s="294"/>
      <c r="E45" s="268"/>
      <c r="F45" s="149"/>
      <c r="G45" s="65"/>
      <c r="H45" s="66"/>
      <c r="I45" s="58">
        <f t="shared" si="5"/>
        <v>0</v>
      </c>
      <c r="J45" s="66"/>
      <c r="K45" s="66"/>
      <c r="L45" s="66"/>
      <c r="M45" s="66"/>
      <c r="N45" s="66"/>
      <c r="O45" s="58">
        <f t="shared" si="2"/>
        <v>0</v>
      </c>
      <c r="P45" s="59" t="str">
        <f t="shared" si="3"/>
        <v/>
      </c>
      <c r="Q45" s="60"/>
      <c r="R45" s="67"/>
      <c r="S45" s="68">
        <f t="shared" si="4"/>
        <v>0</v>
      </c>
      <c r="U45" s="49" t="str">
        <f t="shared" si="6"/>
        <v>ok</v>
      </c>
      <c r="V45" s="49">
        <f t="shared" si="7"/>
        <v>0</v>
      </c>
      <c r="W45" s="49">
        <f t="shared" si="8"/>
        <v>0</v>
      </c>
    </row>
    <row r="46" spans="1:23" ht="27" customHeight="1" x14ac:dyDescent="0.2">
      <c r="A46" s="7">
        <v>27</v>
      </c>
      <c r="B46" s="294"/>
      <c r="C46" s="294"/>
      <c r="D46" s="294"/>
      <c r="E46" s="268"/>
      <c r="F46" s="149"/>
      <c r="G46" s="65"/>
      <c r="H46" s="66"/>
      <c r="I46" s="58">
        <f t="shared" si="5"/>
        <v>0</v>
      </c>
      <c r="J46" s="66"/>
      <c r="K46" s="66"/>
      <c r="L46" s="66"/>
      <c r="M46" s="66"/>
      <c r="N46" s="66"/>
      <c r="O46" s="58">
        <f t="shared" si="2"/>
        <v>0</v>
      </c>
      <c r="P46" s="59" t="str">
        <f t="shared" si="3"/>
        <v/>
      </c>
      <c r="Q46" s="60"/>
      <c r="R46" s="67"/>
      <c r="S46" s="68">
        <f t="shared" si="4"/>
        <v>0</v>
      </c>
      <c r="U46" s="49" t="str">
        <f t="shared" si="6"/>
        <v>ok</v>
      </c>
      <c r="V46" s="49">
        <f t="shared" si="7"/>
        <v>0</v>
      </c>
      <c r="W46" s="49">
        <f t="shared" si="8"/>
        <v>0</v>
      </c>
    </row>
    <row r="47" spans="1:23" ht="27" customHeight="1" x14ac:dyDescent="0.2">
      <c r="A47" s="7">
        <v>28</v>
      </c>
      <c r="B47" s="294"/>
      <c r="C47" s="294"/>
      <c r="D47" s="294"/>
      <c r="E47" s="268"/>
      <c r="F47" s="149"/>
      <c r="G47" s="65"/>
      <c r="H47" s="66"/>
      <c r="I47" s="58">
        <f t="shared" si="5"/>
        <v>0</v>
      </c>
      <c r="J47" s="66"/>
      <c r="K47" s="66"/>
      <c r="L47" s="66"/>
      <c r="M47" s="66"/>
      <c r="N47" s="66"/>
      <c r="O47" s="58">
        <f t="shared" si="2"/>
        <v>0</v>
      </c>
      <c r="P47" s="59" t="str">
        <f t="shared" si="3"/>
        <v/>
      </c>
      <c r="Q47" s="60"/>
      <c r="R47" s="67"/>
      <c r="S47" s="68">
        <f t="shared" si="4"/>
        <v>0</v>
      </c>
      <c r="U47" s="49" t="str">
        <f t="shared" si="6"/>
        <v>ok</v>
      </c>
      <c r="V47" s="49">
        <f t="shared" si="7"/>
        <v>0</v>
      </c>
      <c r="W47" s="49">
        <f t="shared" si="8"/>
        <v>0</v>
      </c>
    </row>
    <row r="48" spans="1:23" ht="27" customHeight="1" x14ac:dyDescent="0.2">
      <c r="A48" s="7">
        <v>29</v>
      </c>
      <c r="B48" s="294"/>
      <c r="C48" s="294"/>
      <c r="D48" s="294"/>
      <c r="E48" s="268"/>
      <c r="F48" s="149"/>
      <c r="G48" s="65"/>
      <c r="H48" s="66"/>
      <c r="I48" s="58">
        <f t="shared" si="5"/>
        <v>0</v>
      </c>
      <c r="J48" s="66"/>
      <c r="K48" s="66"/>
      <c r="L48" s="66"/>
      <c r="M48" s="66"/>
      <c r="N48" s="66"/>
      <c r="O48" s="58">
        <f t="shared" si="2"/>
        <v>0</v>
      </c>
      <c r="P48" s="59" t="str">
        <f t="shared" si="3"/>
        <v/>
      </c>
      <c r="Q48" s="60"/>
      <c r="R48" s="67"/>
      <c r="S48" s="68">
        <f t="shared" si="4"/>
        <v>0</v>
      </c>
      <c r="U48" s="49" t="str">
        <f t="shared" si="6"/>
        <v>ok</v>
      </c>
      <c r="V48" s="49">
        <f t="shared" si="7"/>
        <v>0</v>
      </c>
      <c r="W48" s="49">
        <f t="shared" si="8"/>
        <v>0</v>
      </c>
    </row>
    <row r="49" spans="1:23" ht="27" customHeight="1" x14ac:dyDescent="0.2">
      <c r="A49" s="7">
        <v>30</v>
      </c>
      <c r="B49" s="294"/>
      <c r="C49" s="294"/>
      <c r="D49" s="294"/>
      <c r="E49" s="268"/>
      <c r="F49" s="149"/>
      <c r="G49" s="65"/>
      <c r="H49" s="66"/>
      <c r="I49" s="58">
        <f t="shared" si="5"/>
        <v>0</v>
      </c>
      <c r="J49" s="66"/>
      <c r="K49" s="66"/>
      <c r="L49" s="66"/>
      <c r="M49" s="66"/>
      <c r="N49" s="66"/>
      <c r="O49" s="58">
        <f t="shared" si="2"/>
        <v>0</v>
      </c>
      <c r="P49" s="59" t="str">
        <f t="shared" si="3"/>
        <v/>
      </c>
      <c r="Q49" s="60"/>
      <c r="R49" s="67"/>
      <c r="S49" s="68">
        <f t="shared" si="4"/>
        <v>0</v>
      </c>
      <c r="U49" s="49" t="str">
        <f t="shared" si="6"/>
        <v>ok</v>
      </c>
      <c r="V49" s="49">
        <f t="shared" si="7"/>
        <v>0</v>
      </c>
      <c r="W49" s="49">
        <f t="shared" si="8"/>
        <v>0</v>
      </c>
    </row>
    <row r="50" spans="1:23" ht="27" customHeight="1" x14ac:dyDescent="0.2">
      <c r="A50" s="7">
        <v>31</v>
      </c>
      <c r="B50" s="294"/>
      <c r="C50" s="294"/>
      <c r="D50" s="294"/>
      <c r="E50" s="268"/>
      <c r="F50" s="149"/>
      <c r="G50" s="65"/>
      <c r="H50" s="66"/>
      <c r="I50" s="58">
        <f t="shared" si="5"/>
        <v>0</v>
      </c>
      <c r="J50" s="66"/>
      <c r="K50" s="66"/>
      <c r="L50" s="66"/>
      <c r="M50" s="66"/>
      <c r="N50" s="66"/>
      <c r="O50" s="58">
        <f t="shared" si="2"/>
        <v>0</v>
      </c>
      <c r="P50" s="59" t="str">
        <f t="shared" si="3"/>
        <v/>
      </c>
      <c r="Q50" s="60"/>
      <c r="R50" s="67"/>
      <c r="S50" s="68">
        <f t="shared" si="4"/>
        <v>0</v>
      </c>
      <c r="U50" s="49" t="str">
        <f t="shared" si="6"/>
        <v>ok</v>
      </c>
      <c r="V50" s="49">
        <f t="shared" si="7"/>
        <v>0</v>
      </c>
      <c r="W50" s="49">
        <f t="shared" si="8"/>
        <v>0</v>
      </c>
    </row>
    <row r="51" spans="1:23" ht="27" customHeight="1" x14ac:dyDescent="0.2">
      <c r="A51" s="7">
        <v>32</v>
      </c>
      <c r="B51" s="294"/>
      <c r="C51" s="294"/>
      <c r="D51" s="294"/>
      <c r="E51" s="268"/>
      <c r="F51" s="149"/>
      <c r="G51" s="65"/>
      <c r="H51" s="66"/>
      <c r="I51" s="58">
        <f t="shared" si="5"/>
        <v>0</v>
      </c>
      <c r="J51" s="66"/>
      <c r="K51" s="66"/>
      <c r="L51" s="66"/>
      <c r="M51" s="66"/>
      <c r="N51" s="66"/>
      <c r="O51" s="58">
        <f t="shared" si="2"/>
        <v>0</v>
      </c>
      <c r="P51" s="59" t="str">
        <f t="shared" si="3"/>
        <v/>
      </c>
      <c r="Q51" s="60"/>
      <c r="R51" s="67"/>
      <c r="S51" s="68">
        <f t="shared" si="4"/>
        <v>0</v>
      </c>
      <c r="U51" s="49" t="str">
        <f t="shared" si="6"/>
        <v>ok</v>
      </c>
      <c r="V51" s="49">
        <f t="shared" si="7"/>
        <v>0</v>
      </c>
      <c r="W51" s="49">
        <f t="shared" si="8"/>
        <v>0</v>
      </c>
    </row>
    <row r="52" spans="1:23" ht="27" customHeight="1" x14ac:dyDescent="0.2">
      <c r="A52" s="7">
        <v>33</v>
      </c>
      <c r="B52" s="294"/>
      <c r="C52" s="294"/>
      <c r="D52" s="294"/>
      <c r="E52" s="268"/>
      <c r="F52" s="149"/>
      <c r="G52" s="65"/>
      <c r="H52" s="66"/>
      <c r="I52" s="58">
        <f t="shared" si="5"/>
        <v>0</v>
      </c>
      <c r="J52" s="66"/>
      <c r="K52" s="66"/>
      <c r="L52" s="66"/>
      <c r="M52" s="66"/>
      <c r="N52" s="66"/>
      <c r="O52" s="58">
        <f t="shared" ref="O52:O83" si="9">SUM(J52:N52)</f>
        <v>0</v>
      </c>
      <c r="P52" s="59" t="str">
        <f t="shared" ref="P52:P83" si="10">IF(ROUNDDOWN(G52*H52,2)-ROUNDDOWN(SUM(J52:N52),2)=0,"","zlý súčet")</f>
        <v/>
      </c>
      <c r="Q52" s="60"/>
      <c r="R52" s="67"/>
      <c r="S52" s="68">
        <f t="shared" ref="S52:S83" si="11">O52-R52</f>
        <v>0</v>
      </c>
      <c r="U52" s="49" t="str">
        <f t="shared" si="6"/>
        <v>ok</v>
      </c>
      <c r="V52" s="49">
        <f t="shared" si="7"/>
        <v>0</v>
      </c>
      <c r="W52" s="49">
        <f t="shared" si="8"/>
        <v>0</v>
      </c>
    </row>
    <row r="53" spans="1:23" ht="27" customHeight="1" x14ac:dyDescent="0.2">
      <c r="A53" s="7">
        <v>34</v>
      </c>
      <c r="B53" s="294"/>
      <c r="C53" s="294"/>
      <c r="D53" s="294"/>
      <c r="E53" s="268"/>
      <c r="F53" s="149"/>
      <c r="G53" s="65"/>
      <c r="H53" s="66"/>
      <c r="I53" s="58">
        <f t="shared" si="5"/>
        <v>0</v>
      </c>
      <c r="J53" s="66"/>
      <c r="K53" s="66"/>
      <c r="L53" s="66"/>
      <c r="M53" s="66"/>
      <c r="N53" s="66"/>
      <c r="O53" s="58">
        <f t="shared" si="9"/>
        <v>0</v>
      </c>
      <c r="P53" s="59" t="str">
        <f t="shared" si="10"/>
        <v/>
      </c>
      <c r="Q53" s="60"/>
      <c r="R53" s="67"/>
      <c r="S53" s="68">
        <f t="shared" si="11"/>
        <v>0</v>
      </c>
      <c r="U53" s="49" t="str">
        <f t="shared" si="6"/>
        <v>ok</v>
      </c>
      <c r="V53" s="49">
        <f t="shared" si="7"/>
        <v>0</v>
      </c>
      <c r="W53" s="49">
        <f t="shared" si="8"/>
        <v>0</v>
      </c>
    </row>
    <row r="54" spans="1:23" ht="27" customHeight="1" x14ac:dyDescent="0.2">
      <c r="A54" s="7">
        <v>35</v>
      </c>
      <c r="B54" s="294"/>
      <c r="C54" s="294"/>
      <c r="D54" s="294"/>
      <c r="E54" s="268"/>
      <c r="F54" s="149"/>
      <c r="G54" s="65"/>
      <c r="H54" s="66"/>
      <c r="I54" s="58">
        <f t="shared" si="5"/>
        <v>0</v>
      </c>
      <c r="J54" s="66"/>
      <c r="K54" s="66"/>
      <c r="L54" s="66"/>
      <c r="M54" s="66"/>
      <c r="N54" s="66"/>
      <c r="O54" s="58">
        <f t="shared" si="9"/>
        <v>0</v>
      </c>
      <c r="P54" s="59" t="str">
        <f t="shared" si="10"/>
        <v/>
      </c>
      <c r="Q54" s="60"/>
      <c r="R54" s="67"/>
      <c r="S54" s="68">
        <f t="shared" si="11"/>
        <v>0</v>
      </c>
      <c r="U54" s="49" t="str">
        <f t="shared" si="6"/>
        <v>ok</v>
      </c>
      <c r="V54" s="49">
        <f t="shared" si="7"/>
        <v>0</v>
      </c>
      <c r="W54" s="49">
        <f t="shared" si="8"/>
        <v>0</v>
      </c>
    </row>
    <row r="55" spans="1:23" ht="27" customHeight="1" x14ac:dyDescent="0.2">
      <c r="A55" s="7">
        <v>36</v>
      </c>
      <c r="B55" s="294"/>
      <c r="C55" s="294"/>
      <c r="D55" s="294"/>
      <c r="E55" s="268"/>
      <c r="F55" s="149"/>
      <c r="G55" s="65"/>
      <c r="H55" s="66"/>
      <c r="I55" s="58">
        <f t="shared" si="5"/>
        <v>0</v>
      </c>
      <c r="J55" s="66"/>
      <c r="K55" s="66"/>
      <c r="L55" s="66"/>
      <c r="M55" s="66"/>
      <c r="N55" s="66"/>
      <c r="O55" s="58">
        <f t="shared" si="9"/>
        <v>0</v>
      </c>
      <c r="P55" s="59" t="str">
        <f t="shared" si="10"/>
        <v/>
      </c>
      <c r="Q55" s="60"/>
      <c r="R55" s="67"/>
      <c r="S55" s="68">
        <f t="shared" si="11"/>
        <v>0</v>
      </c>
      <c r="U55" s="49" t="str">
        <f t="shared" si="6"/>
        <v>ok</v>
      </c>
      <c r="V55" s="49">
        <f t="shared" si="7"/>
        <v>0</v>
      </c>
      <c r="W55" s="49">
        <f t="shared" si="8"/>
        <v>0</v>
      </c>
    </row>
    <row r="56" spans="1:23" ht="27" customHeight="1" x14ac:dyDescent="0.2">
      <c r="A56" s="7">
        <v>37</v>
      </c>
      <c r="B56" s="294"/>
      <c r="C56" s="294"/>
      <c r="D56" s="294"/>
      <c r="E56" s="268"/>
      <c r="F56" s="149"/>
      <c r="G56" s="65"/>
      <c r="H56" s="66"/>
      <c r="I56" s="58">
        <f t="shared" si="5"/>
        <v>0</v>
      </c>
      <c r="J56" s="66"/>
      <c r="K56" s="66"/>
      <c r="L56" s="66"/>
      <c r="M56" s="66"/>
      <c r="N56" s="66"/>
      <c r="O56" s="58">
        <f t="shared" si="9"/>
        <v>0</v>
      </c>
      <c r="P56" s="59" t="str">
        <f t="shared" si="10"/>
        <v/>
      </c>
      <c r="Q56" s="60"/>
      <c r="R56" s="67"/>
      <c r="S56" s="68">
        <f t="shared" si="11"/>
        <v>0</v>
      </c>
      <c r="U56" s="49" t="str">
        <f t="shared" si="6"/>
        <v>ok</v>
      </c>
      <c r="V56" s="49">
        <f t="shared" si="7"/>
        <v>0</v>
      </c>
      <c r="W56" s="49">
        <f t="shared" si="8"/>
        <v>0</v>
      </c>
    </row>
    <row r="57" spans="1:23" ht="27" customHeight="1" x14ac:dyDescent="0.2">
      <c r="A57" s="7">
        <v>38</v>
      </c>
      <c r="B57" s="294"/>
      <c r="C57" s="294"/>
      <c r="D57" s="294"/>
      <c r="E57" s="268"/>
      <c r="F57" s="149"/>
      <c r="G57" s="65"/>
      <c r="H57" s="66"/>
      <c r="I57" s="58">
        <f t="shared" si="5"/>
        <v>0</v>
      </c>
      <c r="J57" s="66"/>
      <c r="K57" s="66"/>
      <c r="L57" s="66"/>
      <c r="M57" s="66"/>
      <c r="N57" s="66"/>
      <c r="O57" s="58">
        <f t="shared" si="9"/>
        <v>0</v>
      </c>
      <c r="P57" s="59" t="str">
        <f t="shared" si="10"/>
        <v/>
      </c>
      <c r="Q57" s="60"/>
      <c r="R57" s="67"/>
      <c r="S57" s="68">
        <f t="shared" si="11"/>
        <v>0</v>
      </c>
      <c r="U57" s="49" t="str">
        <f t="shared" si="6"/>
        <v>ok</v>
      </c>
      <c r="V57" s="49">
        <f t="shared" si="7"/>
        <v>0</v>
      </c>
      <c r="W57" s="49">
        <f t="shared" si="8"/>
        <v>0</v>
      </c>
    </row>
    <row r="58" spans="1:23" ht="27" customHeight="1" x14ac:dyDescent="0.2">
      <c r="A58" s="7">
        <v>39</v>
      </c>
      <c r="B58" s="294"/>
      <c r="C58" s="294"/>
      <c r="D58" s="294"/>
      <c r="E58" s="268"/>
      <c r="F58" s="149"/>
      <c r="G58" s="65"/>
      <c r="H58" s="66"/>
      <c r="I58" s="58">
        <f t="shared" si="5"/>
        <v>0</v>
      </c>
      <c r="J58" s="66"/>
      <c r="K58" s="66"/>
      <c r="L58" s="66"/>
      <c r="M58" s="66"/>
      <c r="N58" s="66"/>
      <c r="O58" s="58">
        <f t="shared" si="9"/>
        <v>0</v>
      </c>
      <c r="P58" s="59" t="str">
        <f t="shared" si="10"/>
        <v/>
      </c>
      <c r="Q58" s="60"/>
      <c r="R58" s="67"/>
      <c r="S58" s="68">
        <f t="shared" si="11"/>
        <v>0</v>
      </c>
      <c r="U58" s="49" t="str">
        <f t="shared" si="6"/>
        <v>ok</v>
      </c>
      <c r="V58" s="49">
        <f t="shared" si="7"/>
        <v>0</v>
      </c>
      <c r="W58" s="49">
        <f t="shared" si="8"/>
        <v>0</v>
      </c>
    </row>
    <row r="59" spans="1:23" ht="27" customHeight="1" x14ac:dyDescent="0.2">
      <c r="A59" s="7">
        <v>40</v>
      </c>
      <c r="B59" s="294"/>
      <c r="C59" s="294"/>
      <c r="D59" s="294"/>
      <c r="E59" s="268"/>
      <c r="F59" s="149"/>
      <c r="G59" s="65"/>
      <c r="H59" s="66"/>
      <c r="I59" s="58">
        <f t="shared" si="5"/>
        <v>0</v>
      </c>
      <c r="J59" s="66"/>
      <c r="K59" s="66"/>
      <c r="L59" s="66"/>
      <c r="M59" s="66"/>
      <c r="N59" s="66"/>
      <c r="O59" s="58">
        <f t="shared" si="9"/>
        <v>0</v>
      </c>
      <c r="P59" s="59" t="str">
        <f t="shared" si="10"/>
        <v/>
      </c>
      <c r="Q59" s="60"/>
      <c r="R59" s="67"/>
      <c r="S59" s="68">
        <f t="shared" si="11"/>
        <v>0</v>
      </c>
      <c r="U59" s="49" t="str">
        <f t="shared" si="6"/>
        <v>ok</v>
      </c>
      <c r="V59" s="49">
        <f t="shared" si="7"/>
        <v>0</v>
      </c>
      <c r="W59" s="49">
        <f t="shared" si="8"/>
        <v>0</v>
      </c>
    </row>
    <row r="60" spans="1:23" ht="27" customHeight="1" x14ac:dyDescent="0.2">
      <c r="A60" s="7">
        <v>41</v>
      </c>
      <c r="B60" s="294"/>
      <c r="C60" s="294"/>
      <c r="D60" s="294"/>
      <c r="E60" s="268"/>
      <c r="F60" s="149"/>
      <c r="G60" s="65"/>
      <c r="H60" s="66"/>
      <c r="I60" s="58">
        <f t="shared" si="5"/>
        <v>0</v>
      </c>
      <c r="J60" s="66"/>
      <c r="K60" s="66"/>
      <c r="L60" s="66"/>
      <c r="M60" s="66"/>
      <c r="N60" s="66"/>
      <c r="O60" s="58">
        <f t="shared" si="9"/>
        <v>0</v>
      </c>
      <c r="P60" s="59" t="str">
        <f t="shared" si="10"/>
        <v/>
      </c>
      <c r="Q60" s="60"/>
      <c r="R60" s="67"/>
      <c r="S60" s="68">
        <f t="shared" si="11"/>
        <v>0</v>
      </c>
      <c r="U60" s="49" t="str">
        <f t="shared" si="6"/>
        <v>ok</v>
      </c>
      <c r="V60" s="49">
        <f t="shared" si="7"/>
        <v>0</v>
      </c>
      <c r="W60" s="49">
        <f t="shared" si="8"/>
        <v>0</v>
      </c>
    </row>
    <row r="61" spans="1:23" ht="27" customHeight="1" x14ac:dyDescent="0.2">
      <c r="A61" s="7">
        <v>42</v>
      </c>
      <c r="B61" s="294"/>
      <c r="C61" s="294"/>
      <c r="D61" s="294"/>
      <c r="E61" s="268"/>
      <c r="F61" s="149"/>
      <c r="G61" s="65"/>
      <c r="H61" s="66"/>
      <c r="I61" s="58">
        <f t="shared" si="5"/>
        <v>0</v>
      </c>
      <c r="J61" s="66"/>
      <c r="K61" s="66"/>
      <c r="L61" s="66"/>
      <c r="M61" s="66"/>
      <c r="N61" s="66"/>
      <c r="O61" s="58">
        <f t="shared" si="9"/>
        <v>0</v>
      </c>
      <c r="P61" s="59" t="str">
        <f t="shared" si="10"/>
        <v/>
      </c>
      <c r="Q61" s="60"/>
      <c r="R61" s="67"/>
      <c r="S61" s="68">
        <f t="shared" si="11"/>
        <v>0</v>
      </c>
      <c r="U61" s="49" t="str">
        <f t="shared" si="6"/>
        <v>ok</v>
      </c>
      <c r="V61" s="49">
        <f t="shared" si="7"/>
        <v>0</v>
      </c>
      <c r="W61" s="49">
        <f t="shared" si="8"/>
        <v>0</v>
      </c>
    </row>
    <row r="62" spans="1:23" ht="27" customHeight="1" x14ac:dyDescent="0.2">
      <c r="A62" s="7">
        <v>43</v>
      </c>
      <c r="B62" s="294"/>
      <c r="C62" s="294"/>
      <c r="D62" s="294"/>
      <c r="E62" s="268"/>
      <c r="F62" s="149"/>
      <c r="G62" s="65"/>
      <c r="H62" s="66"/>
      <c r="I62" s="58">
        <f t="shared" si="5"/>
        <v>0</v>
      </c>
      <c r="J62" s="66"/>
      <c r="K62" s="66"/>
      <c r="L62" s="66"/>
      <c r="M62" s="66"/>
      <c r="N62" s="66"/>
      <c r="O62" s="58">
        <f t="shared" si="9"/>
        <v>0</v>
      </c>
      <c r="P62" s="59" t="str">
        <f t="shared" si="10"/>
        <v/>
      </c>
      <c r="Q62" s="60"/>
      <c r="R62" s="67"/>
      <c r="S62" s="68">
        <f t="shared" si="11"/>
        <v>0</v>
      </c>
      <c r="U62" s="49" t="str">
        <f t="shared" si="6"/>
        <v>ok</v>
      </c>
      <c r="V62" s="49">
        <f t="shared" si="7"/>
        <v>0</v>
      </c>
      <c r="W62" s="49">
        <f t="shared" si="8"/>
        <v>0</v>
      </c>
    </row>
    <row r="63" spans="1:23" ht="27" customHeight="1" x14ac:dyDescent="0.2">
      <c r="A63" s="7">
        <v>44</v>
      </c>
      <c r="B63" s="294"/>
      <c r="C63" s="294"/>
      <c r="D63" s="294"/>
      <c r="E63" s="268"/>
      <c r="F63" s="149"/>
      <c r="G63" s="65"/>
      <c r="H63" s="66"/>
      <c r="I63" s="58">
        <f t="shared" si="5"/>
        <v>0</v>
      </c>
      <c r="J63" s="66"/>
      <c r="K63" s="66"/>
      <c r="L63" s="66"/>
      <c r="M63" s="66"/>
      <c r="N63" s="66"/>
      <c r="O63" s="58">
        <f t="shared" si="9"/>
        <v>0</v>
      </c>
      <c r="P63" s="59" t="str">
        <f t="shared" si="10"/>
        <v/>
      </c>
      <c r="Q63" s="60"/>
      <c r="R63" s="67"/>
      <c r="S63" s="68">
        <f t="shared" si="11"/>
        <v>0</v>
      </c>
      <c r="U63" s="49" t="str">
        <f t="shared" si="6"/>
        <v>ok</v>
      </c>
      <c r="V63" s="49">
        <f t="shared" si="7"/>
        <v>0</v>
      </c>
      <c r="W63" s="49">
        <f t="shared" si="8"/>
        <v>0</v>
      </c>
    </row>
    <row r="64" spans="1:23" ht="27" customHeight="1" x14ac:dyDescent="0.2">
      <c r="A64" s="7">
        <v>45</v>
      </c>
      <c r="B64" s="294"/>
      <c r="C64" s="294"/>
      <c r="D64" s="294"/>
      <c r="E64" s="268"/>
      <c r="F64" s="149"/>
      <c r="G64" s="65"/>
      <c r="H64" s="66"/>
      <c r="I64" s="58">
        <f t="shared" si="5"/>
        <v>0</v>
      </c>
      <c r="J64" s="66"/>
      <c r="K64" s="66"/>
      <c r="L64" s="66"/>
      <c r="M64" s="66"/>
      <c r="N64" s="66"/>
      <c r="O64" s="58">
        <f t="shared" si="9"/>
        <v>0</v>
      </c>
      <c r="P64" s="59" t="str">
        <f t="shared" si="10"/>
        <v/>
      </c>
      <c r="Q64" s="60"/>
      <c r="R64" s="67"/>
      <c r="S64" s="68">
        <f t="shared" si="11"/>
        <v>0</v>
      </c>
      <c r="U64" s="49" t="str">
        <f t="shared" si="6"/>
        <v>ok</v>
      </c>
      <c r="V64" s="49">
        <f t="shared" si="7"/>
        <v>0</v>
      </c>
      <c r="W64" s="49">
        <f t="shared" si="8"/>
        <v>0</v>
      </c>
    </row>
    <row r="65" spans="1:23" ht="27" customHeight="1" x14ac:dyDescent="0.2">
      <c r="A65" s="7">
        <v>46</v>
      </c>
      <c r="B65" s="294"/>
      <c r="C65" s="294"/>
      <c r="D65" s="294"/>
      <c r="E65" s="268"/>
      <c r="F65" s="149"/>
      <c r="G65" s="65"/>
      <c r="H65" s="66"/>
      <c r="I65" s="58">
        <f t="shared" si="5"/>
        <v>0</v>
      </c>
      <c r="J65" s="66"/>
      <c r="K65" s="66"/>
      <c r="L65" s="66"/>
      <c r="M65" s="66"/>
      <c r="N65" s="66"/>
      <c r="O65" s="58">
        <f t="shared" si="9"/>
        <v>0</v>
      </c>
      <c r="P65" s="59" t="str">
        <f t="shared" si="10"/>
        <v/>
      </c>
      <c r="Q65" s="60"/>
      <c r="R65" s="67"/>
      <c r="S65" s="68">
        <f t="shared" si="11"/>
        <v>0</v>
      </c>
      <c r="U65" s="49" t="str">
        <f t="shared" si="6"/>
        <v>ok</v>
      </c>
      <c r="V65" s="49">
        <f t="shared" si="7"/>
        <v>0</v>
      </c>
      <c r="W65" s="49">
        <f t="shared" si="8"/>
        <v>0</v>
      </c>
    </row>
    <row r="66" spans="1:23" ht="27" customHeight="1" x14ac:dyDescent="0.2">
      <c r="A66" s="7">
        <v>47</v>
      </c>
      <c r="B66" s="294"/>
      <c r="C66" s="294"/>
      <c r="D66" s="294"/>
      <c r="E66" s="268"/>
      <c r="F66" s="149"/>
      <c r="G66" s="65"/>
      <c r="H66" s="66"/>
      <c r="I66" s="58">
        <f t="shared" si="5"/>
        <v>0</v>
      </c>
      <c r="J66" s="66"/>
      <c r="K66" s="66"/>
      <c r="L66" s="66"/>
      <c r="M66" s="66"/>
      <c r="N66" s="66"/>
      <c r="O66" s="58">
        <f t="shared" si="9"/>
        <v>0</v>
      </c>
      <c r="P66" s="59" t="str">
        <f t="shared" si="10"/>
        <v/>
      </c>
      <c r="Q66" s="60"/>
      <c r="R66" s="67"/>
      <c r="S66" s="68">
        <f t="shared" si="11"/>
        <v>0</v>
      </c>
      <c r="U66" s="49" t="str">
        <f t="shared" si="6"/>
        <v>ok</v>
      </c>
      <c r="V66" s="49">
        <f t="shared" si="7"/>
        <v>0</v>
      </c>
      <c r="W66" s="49">
        <f t="shared" si="8"/>
        <v>0</v>
      </c>
    </row>
    <row r="67" spans="1:23" ht="27" customHeight="1" x14ac:dyDescent="0.2">
      <c r="A67" s="7">
        <v>48</v>
      </c>
      <c r="B67" s="294"/>
      <c r="C67" s="294"/>
      <c r="D67" s="294"/>
      <c r="E67" s="268"/>
      <c r="F67" s="149"/>
      <c r="G67" s="65"/>
      <c r="H67" s="66"/>
      <c r="I67" s="58">
        <f t="shared" si="5"/>
        <v>0</v>
      </c>
      <c r="J67" s="66"/>
      <c r="K67" s="66"/>
      <c r="L67" s="66"/>
      <c r="M67" s="66"/>
      <c r="N67" s="66"/>
      <c r="O67" s="58">
        <f t="shared" si="9"/>
        <v>0</v>
      </c>
      <c r="P67" s="59" t="str">
        <f t="shared" si="10"/>
        <v/>
      </c>
      <c r="Q67" s="60"/>
      <c r="R67" s="67"/>
      <c r="S67" s="68">
        <f t="shared" si="11"/>
        <v>0</v>
      </c>
      <c r="U67" s="49" t="str">
        <f t="shared" si="6"/>
        <v>ok</v>
      </c>
      <c r="V67" s="49">
        <f t="shared" si="7"/>
        <v>0</v>
      </c>
      <c r="W67" s="49">
        <f t="shared" si="8"/>
        <v>0</v>
      </c>
    </row>
    <row r="68" spans="1:23" ht="27" customHeight="1" x14ac:dyDescent="0.2">
      <c r="A68" s="7">
        <v>49</v>
      </c>
      <c r="B68" s="294"/>
      <c r="C68" s="294"/>
      <c r="D68" s="294"/>
      <c r="E68" s="268"/>
      <c r="F68" s="149"/>
      <c r="G68" s="65"/>
      <c r="H68" s="66"/>
      <c r="I68" s="58">
        <f t="shared" si="5"/>
        <v>0</v>
      </c>
      <c r="J68" s="66"/>
      <c r="K68" s="66"/>
      <c r="L68" s="66"/>
      <c r="M68" s="66"/>
      <c r="N68" s="66"/>
      <c r="O68" s="58">
        <f t="shared" si="9"/>
        <v>0</v>
      </c>
      <c r="P68" s="59" t="str">
        <f t="shared" si="10"/>
        <v/>
      </c>
      <c r="Q68" s="60"/>
      <c r="R68" s="67"/>
      <c r="S68" s="68">
        <f t="shared" si="11"/>
        <v>0</v>
      </c>
      <c r="U68" s="49" t="str">
        <f t="shared" si="6"/>
        <v>ok</v>
      </c>
      <c r="V68" s="49">
        <f t="shared" si="7"/>
        <v>0</v>
      </c>
      <c r="W68" s="49">
        <f t="shared" si="8"/>
        <v>0</v>
      </c>
    </row>
    <row r="69" spans="1:23" ht="27" customHeight="1" x14ac:dyDescent="0.2">
      <c r="A69" s="7">
        <v>50</v>
      </c>
      <c r="B69" s="294"/>
      <c r="C69" s="294"/>
      <c r="D69" s="294"/>
      <c r="E69" s="268"/>
      <c r="F69" s="149"/>
      <c r="G69" s="65"/>
      <c r="H69" s="66"/>
      <c r="I69" s="58">
        <f t="shared" si="5"/>
        <v>0</v>
      </c>
      <c r="J69" s="66"/>
      <c r="K69" s="66"/>
      <c r="L69" s="66"/>
      <c r="M69" s="66"/>
      <c r="N69" s="66"/>
      <c r="O69" s="58">
        <f t="shared" si="9"/>
        <v>0</v>
      </c>
      <c r="P69" s="59" t="str">
        <f t="shared" si="10"/>
        <v/>
      </c>
      <c r="Q69" s="60"/>
      <c r="R69" s="67"/>
      <c r="S69" s="68">
        <f t="shared" si="11"/>
        <v>0</v>
      </c>
      <c r="U69" s="49" t="str">
        <f t="shared" si="6"/>
        <v>ok</v>
      </c>
      <c r="V69" s="49">
        <f t="shared" si="7"/>
        <v>0</v>
      </c>
      <c r="W69" s="49">
        <f t="shared" si="8"/>
        <v>0</v>
      </c>
    </row>
    <row r="70" spans="1:23" ht="27" customHeight="1" x14ac:dyDescent="0.2">
      <c r="A70" s="7">
        <v>51</v>
      </c>
      <c r="B70" s="294"/>
      <c r="C70" s="294"/>
      <c r="D70" s="294"/>
      <c r="E70" s="268"/>
      <c r="F70" s="149"/>
      <c r="G70" s="65"/>
      <c r="H70" s="66"/>
      <c r="I70" s="58">
        <f t="shared" si="5"/>
        <v>0</v>
      </c>
      <c r="J70" s="66"/>
      <c r="K70" s="66"/>
      <c r="L70" s="66"/>
      <c r="M70" s="66"/>
      <c r="N70" s="66"/>
      <c r="O70" s="58">
        <f t="shared" si="9"/>
        <v>0</v>
      </c>
      <c r="P70" s="59" t="str">
        <f t="shared" si="10"/>
        <v/>
      </c>
      <c r="Q70" s="60"/>
      <c r="R70" s="67"/>
      <c r="S70" s="68">
        <f t="shared" si="11"/>
        <v>0</v>
      </c>
      <c r="U70" s="49" t="str">
        <f t="shared" si="6"/>
        <v>ok</v>
      </c>
      <c r="V70" s="49">
        <f t="shared" si="7"/>
        <v>0</v>
      </c>
      <c r="W70" s="49">
        <f t="shared" si="8"/>
        <v>0</v>
      </c>
    </row>
    <row r="71" spans="1:23" ht="27" customHeight="1" x14ac:dyDescent="0.2">
      <c r="A71" s="7">
        <v>52</v>
      </c>
      <c r="B71" s="294"/>
      <c r="C71" s="294"/>
      <c r="D71" s="294"/>
      <c r="E71" s="268"/>
      <c r="F71" s="149"/>
      <c r="G71" s="65"/>
      <c r="H71" s="66"/>
      <c r="I71" s="58">
        <f t="shared" si="5"/>
        <v>0</v>
      </c>
      <c r="J71" s="66"/>
      <c r="K71" s="66"/>
      <c r="L71" s="66"/>
      <c r="M71" s="66"/>
      <c r="N71" s="66"/>
      <c r="O71" s="58">
        <f t="shared" si="9"/>
        <v>0</v>
      </c>
      <c r="P71" s="59" t="str">
        <f t="shared" si="10"/>
        <v/>
      </c>
      <c r="Q71" s="60"/>
      <c r="R71" s="67"/>
      <c r="S71" s="68">
        <f t="shared" si="11"/>
        <v>0</v>
      </c>
      <c r="U71" s="49" t="str">
        <f t="shared" si="6"/>
        <v>ok</v>
      </c>
      <c r="V71" s="49">
        <f t="shared" si="7"/>
        <v>0</v>
      </c>
      <c r="W71" s="49">
        <f t="shared" si="8"/>
        <v>0</v>
      </c>
    </row>
    <row r="72" spans="1:23" ht="27" customHeight="1" x14ac:dyDescent="0.2">
      <c r="A72" s="7">
        <v>53</v>
      </c>
      <c r="B72" s="294"/>
      <c r="C72" s="294"/>
      <c r="D72" s="294"/>
      <c r="E72" s="268"/>
      <c r="F72" s="149"/>
      <c r="G72" s="65"/>
      <c r="H72" s="66"/>
      <c r="I72" s="58">
        <f t="shared" si="5"/>
        <v>0</v>
      </c>
      <c r="J72" s="66"/>
      <c r="K72" s="66"/>
      <c r="L72" s="66"/>
      <c r="M72" s="66"/>
      <c r="N72" s="66"/>
      <c r="O72" s="58">
        <f t="shared" si="9"/>
        <v>0</v>
      </c>
      <c r="P72" s="59" t="str">
        <f t="shared" si="10"/>
        <v/>
      </c>
      <c r="Q72" s="60"/>
      <c r="R72" s="67"/>
      <c r="S72" s="68">
        <f t="shared" si="11"/>
        <v>0</v>
      </c>
      <c r="U72" s="49" t="str">
        <f t="shared" si="6"/>
        <v>ok</v>
      </c>
      <c r="V72" s="49">
        <f t="shared" si="7"/>
        <v>0</v>
      </c>
      <c r="W72" s="49">
        <f t="shared" si="8"/>
        <v>0</v>
      </c>
    </row>
    <row r="73" spans="1:23" ht="27" customHeight="1" x14ac:dyDescent="0.2">
      <c r="A73" s="7">
        <v>54</v>
      </c>
      <c r="B73" s="294"/>
      <c r="C73" s="294"/>
      <c r="D73" s="294"/>
      <c r="E73" s="268"/>
      <c r="F73" s="149"/>
      <c r="G73" s="65"/>
      <c r="H73" s="66"/>
      <c r="I73" s="58">
        <f t="shared" si="5"/>
        <v>0</v>
      </c>
      <c r="J73" s="66"/>
      <c r="K73" s="66"/>
      <c r="L73" s="66"/>
      <c r="M73" s="66"/>
      <c r="N73" s="66"/>
      <c r="O73" s="58">
        <f t="shared" si="9"/>
        <v>0</v>
      </c>
      <c r="P73" s="59" t="str">
        <f t="shared" si="10"/>
        <v/>
      </c>
      <c r="Q73" s="60"/>
      <c r="R73" s="67"/>
      <c r="S73" s="68">
        <f t="shared" si="11"/>
        <v>0</v>
      </c>
      <c r="U73" s="49" t="str">
        <f t="shared" si="6"/>
        <v>ok</v>
      </c>
      <c r="V73" s="49">
        <f t="shared" si="7"/>
        <v>0</v>
      </c>
      <c r="W73" s="49">
        <f t="shared" si="8"/>
        <v>0</v>
      </c>
    </row>
    <row r="74" spans="1:23" ht="27" customHeight="1" x14ac:dyDescent="0.2">
      <c r="A74" s="7">
        <v>55</v>
      </c>
      <c r="B74" s="294"/>
      <c r="C74" s="294"/>
      <c r="D74" s="294"/>
      <c r="E74" s="268"/>
      <c r="F74" s="149"/>
      <c r="G74" s="65"/>
      <c r="H74" s="66"/>
      <c r="I74" s="58">
        <f t="shared" si="5"/>
        <v>0</v>
      </c>
      <c r="J74" s="66"/>
      <c r="K74" s="66"/>
      <c r="L74" s="66"/>
      <c r="M74" s="66"/>
      <c r="N74" s="66"/>
      <c r="O74" s="58">
        <f t="shared" si="9"/>
        <v>0</v>
      </c>
      <c r="P74" s="59" t="str">
        <f t="shared" si="10"/>
        <v/>
      </c>
      <c r="Q74" s="60"/>
      <c r="R74" s="67"/>
      <c r="S74" s="68">
        <f t="shared" si="11"/>
        <v>0</v>
      </c>
      <c r="U74" s="49" t="str">
        <f t="shared" si="6"/>
        <v>ok</v>
      </c>
      <c r="V74" s="49">
        <f t="shared" si="7"/>
        <v>0</v>
      </c>
      <c r="W74" s="49">
        <f t="shared" si="8"/>
        <v>0</v>
      </c>
    </row>
    <row r="75" spans="1:23" ht="27" customHeight="1" x14ac:dyDescent="0.2">
      <c r="A75" s="7">
        <v>56</v>
      </c>
      <c r="B75" s="294"/>
      <c r="C75" s="294"/>
      <c r="D75" s="294"/>
      <c r="E75" s="268"/>
      <c r="F75" s="149"/>
      <c r="G75" s="65"/>
      <c r="H75" s="66"/>
      <c r="I75" s="58">
        <f t="shared" si="5"/>
        <v>0</v>
      </c>
      <c r="J75" s="66"/>
      <c r="K75" s="66"/>
      <c r="L75" s="66"/>
      <c r="M75" s="66"/>
      <c r="N75" s="66"/>
      <c r="O75" s="58">
        <f t="shared" si="9"/>
        <v>0</v>
      </c>
      <c r="P75" s="59" t="str">
        <f t="shared" si="10"/>
        <v/>
      </c>
      <c r="Q75" s="60"/>
      <c r="R75" s="67"/>
      <c r="S75" s="68">
        <f t="shared" si="11"/>
        <v>0</v>
      </c>
      <c r="U75" s="49" t="str">
        <f t="shared" si="6"/>
        <v>ok</v>
      </c>
      <c r="V75" s="49">
        <f t="shared" si="7"/>
        <v>0</v>
      </c>
      <c r="W75" s="49">
        <f t="shared" si="8"/>
        <v>0</v>
      </c>
    </row>
    <row r="76" spans="1:23" ht="27" customHeight="1" x14ac:dyDescent="0.2">
      <c r="A76" s="7">
        <v>57</v>
      </c>
      <c r="B76" s="294"/>
      <c r="C76" s="294"/>
      <c r="D76" s="294"/>
      <c r="E76" s="268"/>
      <c r="F76" s="149"/>
      <c r="G76" s="65"/>
      <c r="H76" s="66"/>
      <c r="I76" s="58">
        <f t="shared" si="5"/>
        <v>0</v>
      </c>
      <c r="J76" s="66"/>
      <c r="K76" s="66"/>
      <c r="L76" s="66"/>
      <c r="M76" s="66"/>
      <c r="N76" s="66"/>
      <c r="O76" s="58">
        <f t="shared" si="9"/>
        <v>0</v>
      </c>
      <c r="P76" s="59" t="str">
        <f t="shared" si="10"/>
        <v/>
      </c>
      <c r="Q76" s="60"/>
      <c r="R76" s="67"/>
      <c r="S76" s="68">
        <f t="shared" si="11"/>
        <v>0</v>
      </c>
      <c r="U76" s="49" t="str">
        <f t="shared" si="6"/>
        <v>ok</v>
      </c>
      <c r="V76" s="49">
        <f t="shared" si="7"/>
        <v>0</v>
      </c>
      <c r="W76" s="49">
        <f t="shared" si="8"/>
        <v>0</v>
      </c>
    </row>
    <row r="77" spans="1:23" ht="27" customHeight="1" x14ac:dyDescent="0.2">
      <c r="A77" s="7">
        <v>58</v>
      </c>
      <c r="B77" s="294"/>
      <c r="C77" s="294"/>
      <c r="D77" s="294"/>
      <c r="E77" s="268"/>
      <c r="F77" s="149"/>
      <c r="G77" s="65"/>
      <c r="H77" s="66"/>
      <c r="I77" s="58">
        <f t="shared" si="5"/>
        <v>0</v>
      </c>
      <c r="J77" s="66"/>
      <c r="K77" s="66"/>
      <c r="L77" s="66"/>
      <c r="M77" s="66"/>
      <c r="N77" s="66"/>
      <c r="O77" s="58">
        <f t="shared" si="9"/>
        <v>0</v>
      </c>
      <c r="P77" s="59" t="str">
        <f t="shared" si="10"/>
        <v/>
      </c>
      <c r="Q77" s="60"/>
      <c r="R77" s="67"/>
      <c r="S77" s="68">
        <f t="shared" si="11"/>
        <v>0</v>
      </c>
      <c r="U77" s="49" t="str">
        <f t="shared" si="6"/>
        <v>ok</v>
      </c>
      <c r="V77" s="49">
        <f t="shared" si="7"/>
        <v>0</v>
      </c>
      <c r="W77" s="49">
        <f t="shared" si="8"/>
        <v>0</v>
      </c>
    </row>
    <row r="78" spans="1:23" ht="27" customHeight="1" x14ac:dyDescent="0.2">
      <c r="A78" s="7">
        <v>59</v>
      </c>
      <c r="B78" s="294"/>
      <c r="C78" s="294"/>
      <c r="D78" s="294"/>
      <c r="E78" s="268"/>
      <c r="F78" s="149"/>
      <c r="G78" s="65"/>
      <c r="H78" s="66"/>
      <c r="I78" s="58">
        <f t="shared" si="5"/>
        <v>0</v>
      </c>
      <c r="J78" s="66"/>
      <c r="K78" s="66"/>
      <c r="L78" s="66"/>
      <c r="M78" s="66"/>
      <c r="N78" s="66"/>
      <c r="O78" s="58">
        <f t="shared" si="9"/>
        <v>0</v>
      </c>
      <c r="P78" s="59" t="str">
        <f t="shared" si="10"/>
        <v/>
      </c>
      <c r="Q78" s="60"/>
      <c r="R78" s="67"/>
      <c r="S78" s="68">
        <f t="shared" si="11"/>
        <v>0</v>
      </c>
      <c r="U78" s="49" t="str">
        <f t="shared" si="6"/>
        <v>ok</v>
      </c>
      <c r="V78" s="49">
        <f t="shared" si="7"/>
        <v>0</v>
      </c>
      <c r="W78" s="49">
        <f t="shared" si="8"/>
        <v>0</v>
      </c>
    </row>
    <row r="79" spans="1:23" ht="27" customHeight="1" x14ac:dyDescent="0.2">
      <c r="A79" s="7">
        <v>60</v>
      </c>
      <c r="B79" s="294"/>
      <c r="C79" s="294"/>
      <c r="D79" s="294"/>
      <c r="E79" s="268"/>
      <c r="F79" s="149"/>
      <c r="G79" s="65"/>
      <c r="H79" s="66"/>
      <c r="I79" s="58">
        <f t="shared" si="5"/>
        <v>0</v>
      </c>
      <c r="J79" s="66"/>
      <c r="K79" s="66"/>
      <c r="L79" s="66"/>
      <c r="M79" s="66"/>
      <c r="N79" s="66"/>
      <c r="O79" s="58">
        <f t="shared" si="9"/>
        <v>0</v>
      </c>
      <c r="P79" s="59" t="str">
        <f t="shared" si="10"/>
        <v/>
      </c>
      <c r="Q79" s="60"/>
      <c r="R79" s="67"/>
      <c r="S79" s="68">
        <f t="shared" si="11"/>
        <v>0</v>
      </c>
      <c r="U79" s="49" t="str">
        <f t="shared" si="6"/>
        <v>ok</v>
      </c>
      <c r="V79" s="49">
        <f t="shared" si="7"/>
        <v>0</v>
      </c>
      <c r="W79" s="49">
        <f t="shared" si="8"/>
        <v>0</v>
      </c>
    </row>
    <row r="80" spans="1:23" ht="27" customHeight="1" x14ac:dyDescent="0.2">
      <c r="A80" s="7">
        <v>61</v>
      </c>
      <c r="B80" s="294"/>
      <c r="C80" s="294"/>
      <c r="D80" s="294"/>
      <c r="E80" s="268"/>
      <c r="F80" s="149"/>
      <c r="G80" s="65"/>
      <c r="H80" s="66"/>
      <c r="I80" s="58">
        <f t="shared" si="5"/>
        <v>0</v>
      </c>
      <c r="J80" s="66"/>
      <c r="K80" s="66"/>
      <c r="L80" s="66"/>
      <c r="M80" s="66"/>
      <c r="N80" s="66"/>
      <c r="O80" s="58">
        <f t="shared" si="9"/>
        <v>0</v>
      </c>
      <c r="P80" s="59" t="str">
        <f t="shared" si="10"/>
        <v/>
      </c>
      <c r="Q80" s="60"/>
      <c r="R80" s="67"/>
      <c r="S80" s="68">
        <f t="shared" si="11"/>
        <v>0</v>
      </c>
      <c r="U80" s="49" t="str">
        <f t="shared" si="6"/>
        <v>ok</v>
      </c>
      <c r="V80" s="49">
        <f t="shared" si="7"/>
        <v>0</v>
      </c>
      <c r="W80" s="49">
        <f t="shared" si="8"/>
        <v>0</v>
      </c>
    </row>
    <row r="81" spans="1:23" ht="27" customHeight="1" x14ac:dyDescent="0.2">
      <c r="A81" s="7">
        <v>62</v>
      </c>
      <c r="B81" s="294"/>
      <c r="C81" s="294"/>
      <c r="D81" s="294"/>
      <c r="E81" s="268"/>
      <c r="F81" s="149"/>
      <c r="G81" s="65"/>
      <c r="H81" s="66"/>
      <c r="I81" s="58">
        <f t="shared" si="5"/>
        <v>0</v>
      </c>
      <c r="J81" s="66"/>
      <c r="K81" s="66"/>
      <c r="L81" s="66"/>
      <c r="M81" s="66"/>
      <c r="N81" s="66"/>
      <c r="O81" s="58">
        <f t="shared" si="9"/>
        <v>0</v>
      </c>
      <c r="P81" s="59" t="str">
        <f t="shared" si="10"/>
        <v/>
      </c>
      <c r="Q81" s="60"/>
      <c r="R81" s="67"/>
      <c r="S81" s="68">
        <f t="shared" si="11"/>
        <v>0</v>
      </c>
      <c r="U81" s="49" t="str">
        <f t="shared" si="6"/>
        <v>ok</v>
      </c>
      <c r="V81" s="49">
        <f t="shared" si="7"/>
        <v>0</v>
      </c>
      <c r="W81" s="49">
        <f t="shared" si="8"/>
        <v>0</v>
      </c>
    </row>
    <row r="82" spans="1:23" ht="27" customHeight="1" x14ac:dyDescent="0.2">
      <c r="A82" s="7">
        <v>63</v>
      </c>
      <c r="B82" s="294"/>
      <c r="C82" s="294"/>
      <c r="D82" s="294"/>
      <c r="E82" s="268"/>
      <c r="F82" s="149"/>
      <c r="G82" s="65"/>
      <c r="H82" s="66"/>
      <c r="I82" s="58">
        <f t="shared" si="5"/>
        <v>0</v>
      </c>
      <c r="J82" s="66"/>
      <c r="K82" s="66"/>
      <c r="L82" s="66"/>
      <c r="M82" s="66"/>
      <c r="N82" s="66"/>
      <c r="O82" s="58">
        <f t="shared" si="9"/>
        <v>0</v>
      </c>
      <c r="P82" s="59" t="str">
        <f t="shared" si="10"/>
        <v/>
      </c>
      <c r="Q82" s="60"/>
      <c r="R82" s="67"/>
      <c r="S82" s="68">
        <f t="shared" si="11"/>
        <v>0</v>
      </c>
      <c r="U82" s="49" t="str">
        <f t="shared" si="6"/>
        <v>ok</v>
      </c>
      <c r="V82" s="49">
        <f t="shared" si="7"/>
        <v>0</v>
      </c>
      <c r="W82" s="49">
        <f t="shared" si="8"/>
        <v>0</v>
      </c>
    </row>
    <row r="83" spans="1:23" ht="27" customHeight="1" x14ac:dyDescent="0.2">
      <c r="A83" s="7">
        <v>64</v>
      </c>
      <c r="B83" s="294"/>
      <c r="C83" s="294"/>
      <c r="D83" s="294"/>
      <c r="E83" s="268"/>
      <c r="F83" s="149"/>
      <c r="G83" s="65"/>
      <c r="H83" s="66"/>
      <c r="I83" s="58">
        <f t="shared" si="5"/>
        <v>0</v>
      </c>
      <c r="J83" s="66"/>
      <c r="K83" s="66"/>
      <c r="L83" s="66"/>
      <c r="M83" s="66"/>
      <c r="N83" s="66"/>
      <c r="O83" s="58">
        <f t="shared" si="9"/>
        <v>0</v>
      </c>
      <c r="P83" s="59" t="str">
        <f t="shared" si="10"/>
        <v/>
      </c>
      <c r="Q83" s="60"/>
      <c r="R83" s="67"/>
      <c r="S83" s="68">
        <f t="shared" si="11"/>
        <v>0</v>
      </c>
      <c r="U83" s="49" t="str">
        <f t="shared" si="6"/>
        <v>ok</v>
      </c>
      <c r="V83" s="49">
        <f t="shared" si="7"/>
        <v>0</v>
      </c>
      <c r="W83" s="49">
        <f t="shared" si="8"/>
        <v>0</v>
      </c>
    </row>
    <row r="84" spans="1:23" ht="27" customHeight="1" x14ac:dyDescent="0.2">
      <c r="A84" s="7">
        <v>65</v>
      </c>
      <c r="B84" s="294"/>
      <c r="C84" s="294"/>
      <c r="D84" s="294"/>
      <c r="E84" s="268"/>
      <c r="F84" s="149"/>
      <c r="G84" s="65"/>
      <c r="H84" s="66"/>
      <c r="I84" s="58">
        <f t="shared" ref="I84:I222" si="12">ROUNDDOWN(G84*H84,2)</f>
        <v>0</v>
      </c>
      <c r="J84" s="66"/>
      <c r="K84" s="66"/>
      <c r="L84" s="66"/>
      <c r="M84" s="66"/>
      <c r="N84" s="66"/>
      <c r="O84" s="58">
        <f t="shared" ref="O84:O115" si="13">SUM(J84:N84)</f>
        <v>0</v>
      </c>
      <c r="P84" s="59" t="str">
        <f t="shared" ref="P84:P115" si="14">IF(ROUNDDOWN(G84*H84,2)-ROUNDDOWN(SUM(J84:N84),2)=0,"","zlý súčet")</f>
        <v/>
      </c>
      <c r="Q84" s="60"/>
      <c r="R84" s="67"/>
      <c r="S84" s="68">
        <f t="shared" ref="S84:S115" si="15">O84-R84</f>
        <v>0</v>
      </c>
      <c r="U84" s="49" t="str">
        <f t="shared" si="6"/>
        <v>ok</v>
      </c>
      <c r="V84" s="49">
        <f t="shared" si="7"/>
        <v>0</v>
      </c>
      <c r="W84" s="49">
        <f t="shared" si="8"/>
        <v>0</v>
      </c>
    </row>
    <row r="85" spans="1:23" ht="27" customHeight="1" x14ac:dyDescent="0.2">
      <c r="A85" s="7">
        <v>66</v>
      </c>
      <c r="B85" s="294"/>
      <c r="C85" s="294"/>
      <c r="D85" s="294"/>
      <c r="E85" s="268"/>
      <c r="F85" s="149"/>
      <c r="G85" s="65"/>
      <c r="H85" s="66"/>
      <c r="I85" s="58">
        <f t="shared" si="12"/>
        <v>0</v>
      </c>
      <c r="J85" s="66"/>
      <c r="K85" s="66"/>
      <c r="L85" s="66"/>
      <c r="M85" s="66"/>
      <c r="N85" s="66"/>
      <c r="O85" s="58">
        <f t="shared" si="13"/>
        <v>0</v>
      </c>
      <c r="P85" s="59" t="str">
        <f t="shared" si="14"/>
        <v/>
      </c>
      <c r="Q85" s="60"/>
      <c r="R85" s="67"/>
      <c r="S85" s="68">
        <f t="shared" si="15"/>
        <v>0</v>
      </c>
      <c r="U85" s="49" t="str">
        <f t="shared" ref="U85:U148" si="16">IF(AND(I85&gt;0,OR(B85="",F85="",E85="")),"chyba","ok")</f>
        <v>ok</v>
      </c>
      <c r="V85" s="49">
        <f t="shared" ref="V85:V222" si="17">IF(U85="chyba",1,0)</f>
        <v>0</v>
      </c>
      <c r="W85" s="49">
        <f t="shared" ref="W85:W222" si="18">IF(P85="zlý súčet",1,0)</f>
        <v>0</v>
      </c>
    </row>
    <row r="86" spans="1:23" ht="27" customHeight="1" x14ac:dyDescent="0.2">
      <c r="A86" s="7">
        <v>67</v>
      </c>
      <c r="B86" s="294"/>
      <c r="C86" s="294"/>
      <c r="D86" s="294"/>
      <c r="E86" s="268"/>
      <c r="F86" s="149"/>
      <c r="G86" s="65"/>
      <c r="H86" s="66"/>
      <c r="I86" s="58">
        <f t="shared" si="12"/>
        <v>0</v>
      </c>
      <c r="J86" s="66"/>
      <c r="K86" s="66"/>
      <c r="L86" s="66"/>
      <c r="M86" s="66"/>
      <c r="N86" s="66"/>
      <c r="O86" s="58">
        <f t="shared" si="13"/>
        <v>0</v>
      </c>
      <c r="P86" s="59" t="str">
        <f t="shared" si="14"/>
        <v/>
      </c>
      <c r="Q86" s="60"/>
      <c r="R86" s="67"/>
      <c r="S86" s="68">
        <f t="shared" si="15"/>
        <v>0</v>
      </c>
      <c r="U86" s="49" t="str">
        <f t="shared" si="16"/>
        <v>ok</v>
      </c>
      <c r="V86" s="49">
        <f t="shared" si="17"/>
        <v>0</v>
      </c>
      <c r="W86" s="49">
        <f t="shared" si="18"/>
        <v>0</v>
      </c>
    </row>
    <row r="87" spans="1:23" ht="27" customHeight="1" x14ac:dyDescent="0.2">
      <c r="A87" s="7">
        <v>68</v>
      </c>
      <c r="B87" s="294"/>
      <c r="C87" s="294"/>
      <c r="D87" s="294"/>
      <c r="E87" s="268"/>
      <c r="F87" s="149"/>
      <c r="G87" s="65"/>
      <c r="H87" s="66"/>
      <c r="I87" s="58">
        <f t="shared" si="12"/>
        <v>0</v>
      </c>
      <c r="J87" s="66"/>
      <c r="K87" s="66"/>
      <c r="L87" s="66"/>
      <c r="M87" s="66"/>
      <c r="N87" s="66"/>
      <c r="O87" s="58">
        <f t="shared" si="13"/>
        <v>0</v>
      </c>
      <c r="P87" s="59" t="str">
        <f t="shared" si="14"/>
        <v/>
      </c>
      <c r="Q87" s="60"/>
      <c r="R87" s="67"/>
      <c r="S87" s="68">
        <f t="shared" si="15"/>
        <v>0</v>
      </c>
      <c r="U87" s="49" t="str">
        <f t="shared" si="16"/>
        <v>ok</v>
      </c>
      <c r="V87" s="49">
        <f t="shared" si="17"/>
        <v>0</v>
      </c>
      <c r="W87" s="49">
        <f t="shared" si="18"/>
        <v>0</v>
      </c>
    </row>
    <row r="88" spans="1:23" ht="27" customHeight="1" x14ac:dyDescent="0.2">
      <c r="A88" s="7">
        <v>69</v>
      </c>
      <c r="B88" s="294"/>
      <c r="C88" s="294"/>
      <c r="D88" s="294"/>
      <c r="E88" s="268"/>
      <c r="F88" s="149"/>
      <c r="G88" s="65"/>
      <c r="H88" s="66"/>
      <c r="I88" s="58">
        <f t="shared" si="12"/>
        <v>0</v>
      </c>
      <c r="J88" s="66"/>
      <c r="K88" s="66"/>
      <c r="L88" s="66"/>
      <c r="M88" s="66"/>
      <c r="N88" s="66"/>
      <c r="O88" s="58">
        <f t="shared" si="13"/>
        <v>0</v>
      </c>
      <c r="P88" s="59" t="str">
        <f t="shared" si="14"/>
        <v/>
      </c>
      <c r="Q88" s="60"/>
      <c r="R88" s="67"/>
      <c r="S88" s="68">
        <f t="shared" si="15"/>
        <v>0</v>
      </c>
      <c r="U88" s="49" t="str">
        <f t="shared" si="16"/>
        <v>ok</v>
      </c>
      <c r="V88" s="49">
        <f t="shared" si="17"/>
        <v>0</v>
      </c>
      <c r="W88" s="49">
        <f t="shared" si="18"/>
        <v>0</v>
      </c>
    </row>
    <row r="89" spans="1:23" ht="27" customHeight="1" x14ac:dyDescent="0.2">
      <c r="A89" s="7">
        <v>70</v>
      </c>
      <c r="B89" s="294"/>
      <c r="C89" s="294"/>
      <c r="D89" s="294"/>
      <c r="E89" s="268"/>
      <c r="F89" s="149"/>
      <c r="G89" s="65"/>
      <c r="H89" s="66"/>
      <c r="I89" s="58">
        <f t="shared" si="12"/>
        <v>0</v>
      </c>
      <c r="J89" s="66"/>
      <c r="K89" s="66"/>
      <c r="L89" s="66"/>
      <c r="M89" s="66"/>
      <c r="N89" s="66"/>
      <c r="O89" s="58">
        <f t="shared" si="13"/>
        <v>0</v>
      </c>
      <c r="P89" s="59" t="str">
        <f t="shared" si="14"/>
        <v/>
      </c>
      <c r="Q89" s="60"/>
      <c r="R89" s="67"/>
      <c r="S89" s="68">
        <f t="shared" si="15"/>
        <v>0</v>
      </c>
      <c r="U89" s="49" t="str">
        <f t="shared" si="16"/>
        <v>ok</v>
      </c>
      <c r="V89" s="49">
        <f t="shared" si="17"/>
        <v>0</v>
      </c>
      <c r="W89" s="49">
        <f t="shared" si="18"/>
        <v>0</v>
      </c>
    </row>
    <row r="90" spans="1:23" ht="27" customHeight="1" x14ac:dyDescent="0.2">
      <c r="A90" s="7">
        <v>71</v>
      </c>
      <c r="B90" s="294"/>
      <c r="C90" s="294"/>
      <c r="D90" s="294"/>
      <c r="E90" s="268"/>
      <c r="F90" s="149"/>
      <c r="G90" s="65"/>
      <c r="H90" s="66"/>
      <c r="I90" s="58">
        <f t="shared" si="12"/>
        <v>0</v>
      </c>
      <c r="J90" s="66"/>
      <c r="K90" s="66"/>
      <c r="L90" s="66"/>
      <c r="M90" s="66"/>
      <c r="N90" s="66"/>
      <c r="O90" s="58">
        <f t="shared" si="13"/>
        <v>0</v>
      </c>
      <c r="P90" s="59" t="str">
        <f t="shared" si="14"/>
        <v/>
      </c>
      <c r="Q90" s="60"/>
      <c r="R90" s="67"/>
      <c r="S90" s="68">
        <f t="shared" si="15"/>
        <v>0</v>
      </c>
      <c r="U90" s="49" t="str">
        <f t="shared" si="16"/>
        <v>ok</v>
      </c>
      <c r="V90" s="49">
        <f t="shared" si="17"/>
        <v>0</v>
      </c>
      <c r="W90" s="49">
        <f t="shared" si="18"/>
        <v>0</v>
      </c>
    </row>
    <row r="91" spans="1:23" ht="27" customHeight="1" x14ac:dyDescent="0.2">
      <c r="A91" s="7">
        <v>72</v>
      </c>
      <c r="B91" s="294"/>
      <c r="C91" s="294"/>
      <c r="D91" s="294"/>
      <c r="E91" s="268"/>
      <c r="F91" s="149"/>
      <c r="G91" s="65"/>
      <c r="H91" s="66"/>
      <c r="I91" s="58">
        <f t="shared" si="12"/>
        <v>0</v>
      </c>
      <c r="J91" s="66"/>
      <c r="K91" s="66"/>
      <c r="L91" s="66"/>
      <c r="M91" s="66"/>
      <c r="N91" s="66"/>
      <c r="O91" s="58">
        <f t="shared" si="13"/>
        <v>0</v>
      </c>
      <c r="P91" s="59" t="str">
        <f t="shared" si="14"/>
        <v/>
      </c>
      <c r="Q91" s="60"/>
      <c r="R91" s="67"/>
      <c r="S91" s="68">
        <f t="shared" si="15"/>
        <v>0</v>
      </c>
      <c r="U91" s="49" t="str">
        <f t="shared" si="16"/>
        <v>ok</v>
      </c>
      <c r="V91" s="49">
        <f t="shared" si="17"/>
        <v>0</v>
      </c>
      <c r="W91" s="49">
        <f t="shared" si="18"/>
        <v>0</v>
      </c>
    </row>
    <row r="92" spans="1:23" ht="27" customHeight="1" x14ac:dyDescent="0.2">
      <c r="A92" s="7">
        <v>73</v>
      </c>
      <c r="B92" s="294"/>
      <c r="C92" s="294"/>
      <c r="D92" s="294"/>
      <c r="E92" s="268"/>
      <c r="F92" s="149"/>
      <c r="G92" s="65"/>
      <c r="H92" s="66"/>
      <c r="I92" s="58">
        <f t="shared" si="12"/>
        <v>0</v>
      </c>
      <c r="J92" s="66"/>
      <c r="K92" s="66"/>
      <c r="L92" s="66"/>
      <c r="M92" s="66"/>
      <c r="N92" s="66"/>
      <c r="O92" s="58">
        <f t="shared" si="13"/>
        <v>0</v>
      </c>
      <c r="P92" s="59" t="str">
        <f t="shared" si="14"/>
        <v/>
      </c>
      <c r="Q92" s="60"/>
      <c r="R92" s="67"/>
      <c r="S92" s="68">
        <f t="shared" si="15"/>
        <v>0</v>
      </c>
      <c r="U92" s="49" t="str">
        <f t="shared" si="16"/>
        <v>ok</v>
      </c>
      <c r="V92" s="49">
        <f t="shared" si="17"/>
        <v>0</v>
      </c>
      <c r="W92" s="49">
        <f t="shared" si="18"/>
        <v>0</v>
      </c>
    </row>
    <row r="93" spans="1:23" ht="27" customHeight="1" x14ac:dyDescent="0.2">
      <c r="A93" s="7">
        <v>74</v>
      </c>
      <c r="B93" s="294"/>
      <c r="C93" s="294"/>
      <c r="D93" s="294"/>
      <c r="E93" s="268"/>
      <c r="F93" s="149"/>
      <c r="G93" s="65"/>
      <c r="H93" s="66"/>
      <c r="I93" s="58">
        <f t="shared" si="12"/>
        <v>0</v>
      </c>
      <c r="J93" s="66"/>
      <c r="K93" s="66"/>
      <c r="L93" s="66"/>
      <c r="M93" s="66"/>
      <c r="N93" s="66"/>
      <c r="O93" s="58">
        <f t="shared" si="13"/>
        <v>0</v>
      </c>
      <c r="P93" s="59" t="str">
        <f t="shared" si="14"/>
        <v/>
      </c>
      <c r="Q93" s="60"/>
      <c r="R93" s="67"/>
      <c r="S93" s="68">
        <f t="shared" si="15"/>
        <v>0</v>
      </c>
      <c r="U93" s="49" t="str">
        <f t="shared" si="16"/>
        <v>ok</v>
      </c>
      <c r="V93" s="49">
        <f t="shared" si="17"/>
        <v>0</v>
      </c>
      <c r="W93" s="49">
        <f t="shared" si="18"/>
        <v>0</v>
      </c>
    </row>
    <row r="94" spans="1:23" ht="27" customHeight="1" x14ac:dyDescent="0.2">
      <c r="A94" s="7">
        <v>75</v>
      </c>
      <c r="B94" s="294"/>
      <c r="C94" s="294"/>
      <c r="D94" s="294"/>
      <c r="E94" s="268"/>
      <c r="F94" s="149"/>
      <c r="G94" s="65"/>
      <c r="H94" s="66"/>
      <c r="I94" s="58">
        <f t="shared" si="12"/>
        <v>0</v>
      </c>
      <c r="J94" s="66"/>
      <c r="K94" s="66"/>
      <c r="L94" s="66"/>
      <c r="M94" s="66"/>
      <c r="N94" s="66"/>
      <c r="O94" s="58">
        <f t="shared" si="13"/>
        <v>0</v>
      </c>
      <c r="P94" s="59" t="str">
        <f t="shared" si="14"/>
        <v/>
      </c>
      <c r="Q94" s="60"/>
      <c r="R94" s="67"/>
      <c r="S94" s="68">
        <f t="shared" si="15"/>
        <v>0</v>
      </c>
      <c r="U94" s="49" t="str">
        <f t="shared" si="16"/>
        <v>ok</v>
      </c>
      <c r="V94" s="49">
        <f t="shared" si="17"/>
        <v>0</v>
      </c>
      <c r="W94" s="49">
        <f t="shared" si="18"/>
        <v>0</v>
      </c>
    </row>
    <row r="95" spans="1:23" ht="27" customHeight="1" x14ac:dyDescent="0.2">
      <c r="A95" s="7">
        <v>76</v>
      </c>
      <c r="B95" s="294"/>
      <c r="C95" s="294"/>
      <c r="D95" s="294"/>
      <c r="E95" s="268"/>
      <c r="F95" s="149"/>
      <c r="G95" s="65"/>
      <c r="H95" s="66"/>
      <c r="I95" s="58">
        <f t="shared" si="12"/>
        <v>0</v>
      </c>
      <c r="J95" s="66"/>
      <c r="K95" s="66"/>
      <c r="L95" s="66"/>
      <c r="M95" s="66"/>
      <c r="N95" s="66"/>
      <c r="O95" s="58">
        <f t="shared" si="13"/>
        <v>0</v>
      </c>
      <c r="P95" s="59" t="str">
        <f t="shared" si="14"/>
        <v/>
      </c>
      <c r="Q95" s="60"/>
      <c r="R95" s="67"/>
      <c r="S95" s="68">
        <f t="shared" si="15"/>
        <v>0</v>
      </c>
      <c r="U95" s="49" t="str">
        <f t="shared" si="16"/>
        <v>ok</v>
      </c>
      <c r="V95" s="49">
        <f t="shared" si="17"/>
        <v>0</v>
      </c>
      <c r="W95" s="49">
        <f t="shared" si="18"/>
        <v>0</v>
      </c>
    </row>
    <row r="96" spans="1:23" ht="27" customHeight="1" x14ac:dyDescent="0.2">
      <c r="A96" s="7">
        <v>77</v>
      </c>
      <c r="B96" s="294"/>
      <c r="C96" s="294"/>
      <c r="D96" s="294"/>
      <c r="E96" s="268"/>
      <c r="F96" s="149"/>
      <c r="G96" s="65"/>
      <c r="H96" s="66"/>
      <c r="I96" s="58">
        <f t="shared" si="12"/>
        <v>0</v>
      </c>
      <c r="J96" s="66"/>
      <c r="K96" s="66"/>
      <c r="L96" s="66"/>
      <c r="M96" s="66"/>
      <c r="N96" s="66"/>
      <c r="O96" s="58">
        <f t="shared" si="13"/>
        <v>0</v>
      </c>
      <c r="P96" s="59" t="str">
        <f t="shared" si="14"/>
        <v/>
      </c>
      <c r="Q96" s="60"/>
      <c r="R96" s="67"/>
      <c r="S96" s="68">
        <f t="shared" si="15"/>
        <v>0</v>
      </c>
      <c r="U96" s="49" t="str">
        <f t="shared" si="16"/>
        <v>ok</v>
      </c>
      <c r="V96" s="49">
        <f t="shared" si="17"/>
        <v>0</v>
      </c>
      <c r="W96" s="49">
        <f t="shared" si="18"/>
        <v>0</v>
      </c>
    </row>
    <row r="97" spans="1:23" ht="27" customHeight="1" x14ac:dyDescent="0.2">
      <c r="A97" s="7">
        <v>78</v>
      </c>
      <c r="B97" s="294"/>
      <c r="C97" s="294"/>
      <c r="D97" s="294"/>
      <c r="E97" s="268"/>
      <c r="F97" s="149"/>
      <c r="G97" s="65"/>
      <c r="H97" s="66"/>
      <c r="I97" s="58">
        <f t="shared" si="12"/>
        <v>0</v>
      </c>
      <c r="J97" s="66"/>
      <c r="K97" s="66"/>
      <c r="L97" s="66"/>
      <c r="M97" s="66"/>
      <c r="N97" s="66"/>
      <c r="O97" s="58">
        <f t="shared" si="13"/>
        <v>0</v>
      </c>
      <c r="P97" s="59" t="str">
        <f t="shared" si="14"/>
        <v/>
      </c>
      <c r="Q97" s="60"/>
      <c r="R97" s="67"/>
      <c r="S97" s="68">
        <f t="shared" si="15"/>
        <v>0</v>
      </c>
      <c r="U97" s="49" t="str">
        <f t="shared" si="16"/>
        <v>ok</v>
      </c>
      <c r="V97" s="49">
        <f t="shared" si="17"/>
        <v>0</v>
      </c>
      <c r="W97" s="49">
        <f t="shared" si="18"/>
        <v>0</v>
      </c>
    </row>
    <row r="98" spans="1:23" ht="27" customHeight="1" x14ac:dyDescent="0.2">
      <c r="A98" s="7">
        <v>79</v>
      </c>
      <c r="B98" s="294"/>
      <c r="C98" s="294"/>
      <c r="D98" s="294"/>
      <c r="E98" s="268"/>
      <c r="F98" s="149"/>
      <c r="G98" s="65"/>
      <c r="H98" s="66"/>
      <c r="I98" s="58">
        <f t="shared" si="12"/>
        <v>0</v>
      </c>
      <c r="J98" s="66"/>
      <c r="K98" s="66"/>
      <c r="L98" s="66"/>
      <c r="M98" s="66"/>
      <c r="N98" s="66"/>
      <c r="O98" s="58">
        <f t="shared" si="13"/>
        <v>0</v>
      </c>
      <c r="P98" s="59" t="str">
        <f t="shared" si="14"/>
        <v/>
      </c>
      <c r="Q98" s="60"/>
      <c r="R98" s="67"/>
      <c r="S98" s="68">
        <f t="shared" si="15"/>
        <v>0</v>
      </c>
      <c r="U98" s="49" t="str">
        <f t="shared" si="16"/>
        <v>ok</v>
      </c>
      <c r="V98" s="49">
        <f t="shared" si="17"/>
        <v>0</v>
      </c>
      <c r="W98" s="49">
        <f t="shared" si="18"/>
        <v>0</v>
      </c>
    </row>
    <row r="99" spans="1:23" ht="27" customHeight="1" x14ac:dyDescent="0.2">
      <c r="A99" s="7">
        <v>80</v>
      </c>
      <c r="B99" s="294"/>
      <c r="C99" s="294"/>
      <c r="D99" s="294"/>
      <c r="E99" s="268"/>
      <c r="F99" s="149"/>
      <c r="G99" s="65"/>
      <c r="H99" s="66"/>
      <c r="I99" s="58">
        <f t="shared" si="12"/>
        <v>0</v>
      </c>
      <c r="J99" s="66"/>
      <c r="K99" s="66"/>
      <c r="L99" s="66"/>
      <c r="M99" s="66"/>
      <c r="N99" s="66"/>
      <c r="O99" s="58">
        <f t="shared" si="13"/>
        <v>0</v>
      </c>
      <c r="P99" s="59" t="str">
        <f t="shared" si="14"/>
        <v/>
      </c>
      <c r="Q99" s="60"/>
      <c r="R99" s="67"/>
      <c r="S99" s="68">
        <f t="shared" si="15"/>
        <v>0</v>
      </c>
      <c r="U99" s="49" t="str">
        <f t="shared" si="16"/>
        <v>ok</v>
      </c>
      <c r="V99" s="49">
        <f t="shared" si="17"/>
        <v>0</v>
      </c>
      <c r="W99" s="49">
        <f t="shared" si="18"/>
        <v>0</v>
      </c>
    </row>
    <row r="100" spans="1:23" ht="27" customHeight="1" x14ac:dyDescent="0.2">
      <c r="A100" s="7">
        <v>81</v>
      </c>
      <c r="B100" s="294"/>
      <c r="C100" s="294"/>
      <c r="D100" s="294"/>
      <c r="E100" s="268"/>
      <c r="F100" s="149"/>
      <c r="G100" s="65"/>
      <c r="H100" s="66"/>
      <c r="I100" s="58">
        <f t="shared" si="12"/>
        <v>0</v>
      </c>
      <c r="J100" s="66"/>
      <c r="K100" s="66"/>
      <c r="L100" s="66"/>
      <c r="M100" s="66"/>
      <c r="N100" s="66"/>
      <c r="O100" s="58">
        <f t="shared" si="13"/>
        <v>0</v>
      </c>
      <c r="P100" s="59" t="str">
        <f t="shared" si="14"/>
        <v/>
      </c>
      <c r="Q100" s="60"/>
      <c r="R100" s="67"/>
      <c r="S100" s="68">
        <f t="shared" si="15"/>
        <v>0</v>
      </c>
      <c r="U100" s="49" t="str">
        <f t="shared" si="16"/>
        <v>ok</v>
      </c>
      <c r="V100" s="49">
        <f t="shared" si="17"/>
        <v>0</v>
      </c>
      <c r="W100" s="49">
        <f t="shared" si="18"/>
        <v>0</v>
      </c>
    </row>
    <row r="101" spans="1:23" ht="27" customHeight="1" x14ac:dyDescent="0.2">
      <c r="A101" s="7">
        <v>82</v>
      </c>
      <c r="B101" s="294"/>
      <c r="C101" s="294"/>
      <c r="D101" s="294"/>
      <c r="E101" s="268"/>
      <c r="F101" s="149"/>
      <c r="G101" s="65"/>
      <c r="H101" s="66"/>
      <c r="I101" s="58">
        <f t="shared" si="12"/>
        <v>0</v>
      </c>
      <c r="J101" s="66"/>
      <c r="K101" s="66"/>
      <c r="L101" s="66"/>
      <c r="M101" s="66"/>
      <c r="N101" s="66"/>
      <c r="O101" s="58">
        <f t="shared" si="13"/>
        <v>0</v>
      </c>
      <c r="P101" s="59" t="str">
        <f t="shared" si="14"/>
        <v/>
      </c>
      <c r="Q101" s="60"/>
      <c r="R101" s="67"/>
      <c r="S101" s="68">
        <f t="shared" si="15"/>
        <v>0</v>
      </c>
      <c r="U101" s="49" t="str">
        <f t="shared" si="16"/>
        <v>ok</v>
      </c>
      <c r="V101" s="49">
        <f t="shared" si="17"/>
        <v>0</v>
      </c>
      <c r="W101" s="49">
        <f t="shared" si="18"/>
        <v>0</v>
      </c>
    </row>
    <row r="102" spans="1:23" ht="27" customHeight="1" x14ac:dyDescent="0.2">
      <c r="A102" s="7">
        <v>83</v>
      </c>
      <c r="B102" s="294"/>
      <c r="C102" s="294"/>
      <c r="D102" s="294"/>
      <c r="E102" s="268"/>
      <c r="F102" s="149"/>
      <c r="G102" s="65"/>
      <c r="H102" s="66"/>
      <c r="I102" s="58">
        <f t="shared" si="12"/>
        <v>0</v>
      </c>
      <c r="J102" s="66"/>
      <c r="K102" s="66"/>
      <c r="L102" s="66"/>
      <c r="M102" s="66"/>
      <c r="N102" s="66"/>
      <c r="O102" s="58">
        <f t="shared" si="13"/>
        <v>0</v>
      </c>
      <c r="P102" s="59" t="str">
        <f t="shared" si="14"/>
        <v/>
      </c>
      <c r="Q102" s="60"/>
      <c r="R102" s="67"/>
      <c r="S102" s="68">
        <f t="shared" si="15"/>
        <v>0</v>
      </c>
      <c r="U102" s="49" t="str">
        <f t="shared" si="16"/>
        <v>ok</v>
      </c>
      <c r="V102" s="49">
        <f t="shared" si="17"/>
        <v>0</v>
      </c>
      <c r="W102" s="49">
        <f t="shared" si="18"/>
        <v>0</v>
      </c>
    </row>
    <row r="103" spans="1:23" ht="27" customHeight="1" x14ac:dyDescent="0.2">
      <c r="A103" s="7">
        <v>84</v>
      </c>
      <c r="B103" s="294"/>
      <c r="C103" s="294"/>
      <c r="D103" s="294"/>
      <c r="E103" s="268"/>
      <c r="F103" s="149"/>
      <c r="G103" s="65"/>
      <c r="H103" s="66"/>
      <c r="I103" s="58">
        <f t="shared" si="12"/>
        <v>0</v>
      </c>
      <c r="J103" s="66"/>
      <c r="K103" s="66"/>
      <c r="L103" s="66"/>
      <c r="M103" s="66"/>
      <c r="N103" s="66"/>
      <c r="O103" s="58">
        <f t="shared" si="13"/>
        <v>0</v>
      </c>
      <c r="P103" s="59" t="str">
        <f t="shared" si="14"/>
        <v/>
      </c>
      <c r="Q103" s="60"/>
      <c r="R103" s="67"/>
      <c r="S103" s="68">
        <f t="shared" si="15"/>
        <v>0</v>
      </c>
      <c r="U103" s="49" t="str">
        <f t="shared" si="16"/>
        <v>ok</v>
      </c>
      <c r="V103" s="49">
        <f t="shared" si="17"/>
        <v>0</v>
      </c>
      <c r="W103" s="49">
        <f t="shared" si="18"/>
        <v>0</v>
      </c>
    </row>
    <row r="104" spans="1:23" ht="27" customHeight="1" x14ac:dyDescent="0.2">
      <c r="A104" s="7">
        <v>85</v>
      </c>
      <c r="B104" s="294"/>
      <c r="C104" s="294"/>
      <c r="D104" s="294"/>
      <c r="E104" s="268"/>
      <c r="F104" s="149"/>
      <c r="G104" s="65"/>
      <c r="H104" s="66"/>
      <c r="I104" s="58">
        <f t="shared" si="12"/>
        <v>0</v>
      </c>
      <c r="J104" s="66"/>
      <c r="K104" s="66"/>
      <c r="L104" s="66"/>
      <c r="M104" s="66"/>
      <c r="N104" s="66"/>
      <c r="O104" s="58">
        <f t="shared" si="13"/>
        <v>0</v>
      </c>
      <c r="P104" s="59" t="str">
        <f t="shared" si="14"/>
        <v/>
      </c>
      <c r="Q104" s="60"/>
      <c r="R104" s="67"/>
      <c r="S104" s="68">
        <f t="shared" si="15"/>
        <v>0</v>
      </c>
      <c r="U104" s="49" t="str">
        <f t="shared" si="16"/>
        <v>ok</v>
      </c>
      <c r="V104" s="49">
        <f t="shared" si="17"/>
        <v>0</v>
      </c>
      <c r="W104" s="49">
        <f t="shared" si="18"/>
        <v>0</v>
      </c>
    </row>
    <row r="105" spans="1:23" ht="27" customHeight="1" x14ac:dyDescent="0.2">
      <c r="A105" s="7">
        <v>86</v>
      </c>
      <c r="B105" s="294"/>
      <c r="C105" s="294"/>
      <c r="D105" s="294"/>
      <c r="E105" s="268"/>
      <c r="F105" s="149"/>
      <c r="G105" s="65"/>
      <c r="H105" s="66"/>
      <c r="I105" s="58">
        <f t="shared" si="12"/>
        <v>0</v>
      </c>
      <c r="J105" s="66"/>
      <c r="K105" s="66"/>
      <c r="L105" s="66"/>
      <c r="M105" s="66"/>
      <c r="N105" s="66"/>
      <c r="O105" s="58">
        <f t="shared" si="13"/>
        <v>0</v>
      </c>
      <c r="P105" s="59" t="str">
        <f t="shared" si="14"/>
        <v/>
      </c>
      <c r="Q105" s="60"/>
      <c r="R105" s="67"/>
      <c r="S105" s="68">
        <f t="shared" si="15"/>
        <v>0</v>
      </c>
      <c r="U105" s="49" t="str">
        <f t="shared" si="16"/>
        <v>ok</v>
      </c>
      <c r="V105" s="49">
        <f t="shared" si="17"/>
        <v>0</v>
      </c>
      <c r="W105" s="49">
        <f t="shared" si="18"/>
        <v>0</v>
      </c>
    </row>
    <row r="106" spans="1:23" ht="27" customHeight="1" x14ac:dyDescent="0.2">
      <c r="A106" s="7">
        <v>87</v>
      </c>
      <c r="B106" s="294"/>
      <c r="C106" s="294"/>
      <c r="D106" s="294"/>
      <c r="E106" s="268"/>
      <c r="F106" s="149"/>
      <c r="G106" s="65"/>
      <c r="H106" s="66"/>
      <c r="I106" s="58">
        <f t="shared" si="12"/>
        <v>0</v>
      </c>
      <c r="J106" s="66"/>
      <c r="K106" s="66"/>
      <c r="L106" s="66"/>
      <c r="M106" s="66"/>
      <c r="N106" s="66"/>
      <c r="O106" s="58">
        <f t="shared" si="13"/>
        <v>0</v>
      </c>
      <c r="P106" s="59" t="str">
        <f t="shared" si="14"/>
        <v/>
      </c>
      <c r="Q106" s="60"/>
      <c r="R106" s="67"/>
      <c r="S106" s="68">
        <f t="shared" si="15"/>
        <v>0</v>
      </c>
      <c r="U106" s="49" t="str">
        <f t="shared" si="16"/>
        <v>ok</v>
      </c>
      <c r="V106" s="49">
        <f t="shared" si="17"/>
        <v>0</v>
      </c>
      <c r="W106" s="49">
        <f t="shared" si="18"/>
        <v>0</v>
      </c>
    </row>
    <row r="107" spans="1:23" ht="27" customHeight="1" x14ac:dyDescent="0.2">
      <c r="A107" s="7">
        <v>88</v>
      </c>
      <c r="B107" s="294"/>
      <c r="C107" s="294"/>
      <c r="D107" s="294"/>
      <c r="E107" s="268"/>
      <c r="F107" s="149"/>
      <c r="G107" s="65"/>
      <c r="H107" s="66"/>
      <c r="I107" s="58">
        <f t="shared" si="12"/>
        <v>0</v>
      </c>
      <c r="J107" s="66"/>
      <c r="K107" s="66"/>
      <c r="L107" s="66"/>
      <c r="M107" s="66"/>
      <c r="N107" s="66"/>
      <c r="O107" s="58">
        <f t="shared" si="13"/>
        <v>0</v>
      </c>
      <c r="P107" s="59" t="str">
        <f t="shared" si="14"/>
        <v/>
      </c>
      <c r="Q107" s="60"/>
      <c r="R107" s="67"/>
      <c r="S107" s="68">
        <f t="shared" si="15"/>
        <v>0</v>
      </c>
      <c r="U107" s="49" t="str">
        <f t="shared" si="16"/>
        <v>ok</v>
      </c>
      <c r="V107" s="49">
        <f t="shared" si="17"/>
        <v>0</v>
      </c>
      <c r="W107" s="49">
        <f t="shared" si="18"/>
        <v>0</v>
      </c>
    </row>
    <row r="108" spans="1:23" ht="27" customHeight="1" x14ac:dyDescent="0.2">
      <c r="A108" s="7">
        <v>89</v>
      </c>
      <c r="B108" s="294"/>
      <c r="C108" s="294"/>
      <c r="D108" s="294"/>
      <c r="E108" s="268"/>
      <c r="F108" s="149"/>
      <c r="G108" s="65"/>
      <c r="H108" s="66"/>
      <c r="I108" s="58">
        <f t="shared" si="12"/>
        <v>0</v>
      </c>
      <c r="J108" s="66"/>
      <c r="K108" s="66"/>
      <c r="L108" s="66"/>
      <c r="M108" s="66"/>
      <c r="N108" s="66"/>
      <c r="O108" s="58">
        <f t="shared" si="13"/>
        <v>0</v>
      </c>
      <c r="P108" s="59" t="str">
        <f t="shared" si="14"/>
        <v/>
      </c>
      <c r="Q108" s="60"/>
      <c r="R108" s="67"/>
      <c r="S108" s="68">
        <f t="shared" si="15"/>
        <v>0</v>
      </c>
      <c r="U108" s="49" t="str">
        <f t="shared" si="16"/>
        <v>ok</v>
      </c>
      <c r="V108" s="49">
        <f t="shared" si="17"/>
        <v>0</v>
      </c>
      <c r="W108" s="49">
        <f t="shared" si="18"/>
        <v>0</v>
      </c>
    </row>
    <row r="109" spans="1:23" ht="27" customHeight="1" x14ac:dyDescent="0.2">
      <c r="A109" s="7">
        <v>90</v>
      </c>
      <c r="B109" s="294"/>
      <c r="C109" s="294"/>
      <c r="D109" s="294"/>
      <c r="E109" s="268"/>
      <c r="F109" s="149"/>
      <c r="G109" s="65"/>
      <c r="H109" s="66"/>
      <c r="I109" s="58">
        <f t="shared" si="12"/>
        <v>0</v>
      </c>
      <c r="J109" s="66"/>
      <c r="K109" s="66"/>
      <c r="L109" s="66"/>
      <c r="M109" s="66"/>
      <c r="N109" s="66"/>
      <c r="O109" s="58">
        <f t="shared" si="13"/>
        <v>0</v>
      </c>
      <c r="P109" s="59" t="str">
        <f t="shared" si="14"/>
        <v/>
      </c>
      <c r="Q109" s="60"/>
      <c r="R109" s="67"/>
      <c r="S109" s="68">
        <f t="shared" si="15"/>
        <v>0</v>
      </c>
      <c r="U109" s="49" t="str">
        <f t="shared" si="16"/>
        <v>ok</v>
      </c>
      <c r="V109" s="49">
        <f t="shared" si="17"/>
        <v>0</v>
      </c>
      <c r="W109" s="49">
        <f t="shared" si="18"/>
        <v>0</v>
      </c>
    </row>
    <row r="110" spans="1:23" ht="27" customHeight="1" x14ac:dyDescent="0.2">
      <c r="A110" s="7">
        <v>91</v>
      </c>
      <c r="B110" s="294"/>
      <c r="C110" s="294"/>
      <c r="D110" s="294"/>
      <c r="E110" s="268"/>
      <c r="F110" s="149"/>
      <c r="G110" s="65"/>
      <c r="H110" s="66"/>
      <c r="I110" s="58">
        <f t="shared" si="12"/>
        <v>0</v>
      </c>
      <c r="J110" s="66"/>
      <c r="K110" s="66"/>
      <c r="L110" s="66"/>
      <c r="M110" s="66"/>
      <c r="N110" s="66"/>
      <c r="O110" s="58">
        <f t="shared" si="13"/>
        <v>0</v>
      </c>
      <c r="P110" s="59" t="str">
        <f t="shared" si="14"/>
        <v/>
      </c>
      <c r="Q110" s="60"/>
      <c r="R110" s="67"/>
      <c r="S110" s="68">
        <f t="shared" si="15"/>
        <v>0</v>
      </c>
      <c r="U110" s="49" t="str">
        <f t="shared" si="16"/>
        <v>ok</v>
      </c>
      <c r="V110" s="49">
        <f t="shared" si="17"/>
        <v>0</v>
      </c>
      <c r="W110" s="49">
        <f t="shared" si="18"/>
        <v>0</v>
      </c>
    </row>
    <row r="111" spans="1:23" ht="27" customHeight="1" x14ac:dyDescent="0.2">
      <c r="A111" s="7">
        <v>92</v>
      </c>
      <c r="B111" s="294"/>
      <c r="C111" s="294"/>
      <c r="D111" s="294"/>
      <c r="E111" s="268"/>
      <c r="F111" s="149"/>
      <c r="G111" s="65"/>
      <c r="H111" s="66"/>
      <c r="I111" s="58">
        <f t="shared" si="12"/>
        <v>0</v>
      </c>
      <c r="J111" s="66"/>
      <c r="K111" s="66"/>
      <c r="L111" s="66"/>
      <c r="M111" s="66"/>
      <c r="N111" s="66"/>
      <c r="O111" s="58">
        <f t="shared" si="13"/>
        <v>0</v>
      </c>
      <c r="P111" s="59" t="str">
        <f t="shared" si="14"/>
        <v/>
      </c>
      <c r="Q111" s="60"/>
      <c r="R111" s="67"/>
      <c r="S111" s="68">
        <f t="shared" si="15"/>
        <v>0</v>
      </c>
      <c r="U111" s="49" t="str">
        <f t="shared" si="16"/>
        <v>ok</v>
      </c>
      <c r="V111" s="49">
        <f t="shared" si="17"/>
        <v>0</v>
      </c>
      <c r="W111" s="49">
        <f t="shared" si="18"/>
        <v>0</v>
      </c>
    </row>
    <row r="112" spans="1:23" ht="27" customHeight="1" x14ac:dyDescent="0.2">
      <c r="A112" s="7">
        <v>93</v>
      </c>
      <c r="B112" s="294"/>
      <c r="C112" s="294"/>
      <c r="D112" s="294"/>
      <c r="E112" s="268"/>
      <c r="F112" s="149"/>
      <c r="G112" s="65"/>
      <c r="H112" s="66"/>
      <c r="I112" s="58">
        <f t="shared" si="12"/>
        <v>0</v>
      </c>
      <c r="J112" s="66"/>
      <c r="K112" s="66"/>
      <c r="L112" s="66"/>
      <c r="M112" s="66"/>
      <c r="N112" s="66"/>
      <c r="O112" s="58">
        <f t="shared" si="13"/>
        <v>0</v>
      </c>
      <c r="P112" s="59" t="str">
        <f t="shared" si="14"/>
        <v/>
      </c>
      <c r="Q112" s="60"/>
      <c r="R112" s="67"/>
      <c r="S112" s="68">
        <f t="shared" si="15"/>
        <v>0</v>
      </c>
      <c r="U112" s="49" t="str">
        <f t="shared" si="16"/>
        <v>ok</v>
      </c>
      <c r="V112" s="49">
        <f t="shared" si="17"/>
        <v>0</v>
      </c>
      <c r="W112" s="49">
        <f t="shared" si="18"/>
        <v>0</v>
      </c>
    </row>
    <row r="113" spans="1:23" ht="27" customHeight="1" x14ac:dyDescent="0.2">
      <c r="A113" s="7">
        <v>94</v>
      </c>
      <c r="B113" s="294"/>
      <c r="C113" s="294"/>
      <c r="D113" s="294"/>
      <c r="E113" s="268"/>
      <c r="F113" s="149"/>
      <c r="G113" s="65"/>
      <c r="H113" s="66"/>
      <c r="I113" s="58">
        <f t="shared" si="12"/>
        <v>0</v>
      </c>
      <c r="J113" s="66"/>
      <c r="K113" s="66"/>
      <c r="L113" s="66"/>
      <c r="M113" s="66"/>
      <c r="N113" s="66"/>
      <c r="O113" s="58">
        <f t="shared" si="13"/>
        <v>0</v>
      </c>
      <c r="P113" s="59" t="str">
        <f t="shared" si="14"/>
        <v/>
      </c>
      <c r="Q113" s="60"/>
      <c r="R113" s="67"/>
      <c r="S113" s="68">
        <f t="shared" si="15"/>
        <v>0</v>
      </c>
      <c r="U113" s="49" t="str">
        <f t="shared" si="16"/>
        <v>ok</v>
      </c>
      <c r="V113" s="49">
        <f t="shared" si="17"/>
        <v>0</v>
      </c>
      <c r="W113" s="49">
        <f t="shared" si="18"/>
        <v>0</v>
      </c>
    </row>
    <row r="114" spans="1:23" ht="27" customHeight="1" x14ac:dyDescent="0.2">
      <c r="A114" s="7">
        <v>95</v>
      </c>
      <c r="B114" s="294"/>
      <c r="C114" s="294"/>
      <c r="D114" s="294"/>
      <c r="E114" s="268"/>
      <c r="F114" s="149"/>
      <c r="G114" s="65"/>
      <c r="H114" s="66"/>
      <c r="I114" s="58">
        <f t="shared" si="12"/>
        <v>0</v>
      </c>
      <c r="J114" s="66"/>
      <c r="K114" s="66"/>
      <c r="L114" s="66"/>
      <c r="M114" s="66"/>
      <c r="N114" s="66"/>
      <c r="O114" s="58">
        <f t="shared" si="13"/>
        <v>0</v>
      </c>
      <c r="P114" s="59" t="str">
        <f t="shared" si="14"/>
        <v/>
      </c>
      <c r="Q114" s="60"/>
      <c r="R114" s="67"/>
      <c r="S114" s="68">
        <f t="shared" si="15"/>
        <v>0</v>
      </c>
      <c r="U114" s="49" t="str">
        <f t="shared" si="16"/>
        <v>ok</v>
      </c>
      <c r="V114" s="49">
        <f t="shared" si="17"/>
        <v>0</v>
      </c>
      <c r="W114" s="49">
        <f t="shared" si="18"/>
        <v>0</v>
      </c>
    </row>
    <row r="115" spans="1:23" ht="27" customHeight="1" x14ac:dyDescent="0.2">
      <c r="A115" s="7">
        <v>96</v>
      </c>
      <c r="B115" s="294"/>
      <c r="C115" s="294"/>
      <c r="D115" s="294"/>
      <c r="E115" s="268"/>
      <c r="F115" s="149"/>
      <c r="G115" s="65"/>
      <c r="H115" s="66"/>
      <c r="I115" s="58">
        <f t="shared" si="12"/>
        <v>0</v>
      </c>
      <c r="J115" s="66"/>
      <c r="K115" s="66"/>
      <c r="L115" s="66"/>
      <c r="M115" s="66"/>
      <c r="N115" s="66"/>
      <c r="O115" s="58">
        <f t="shared" si="13"/>
        <v>0</v>
      </c>
      <c r="P115" s="59" t="str">
        <f t="shared" si="14"/>
        <v/>
      </c>
      <c r="Q115" s="60"/>
      <c r="R115" s="67"/>
      <c r="S115" s="68">
        <f t="shared" si="15"/>
        <v>0</v>
      </c>
      <c r="U115" s="49" t="str">
        <f t="shared" si="16"/>
        <v>ok</v>
      </c>
      <c r="V115" s="49">
        <f t="shared" si="17"/>
        <v>0</v>
      </c>
      <c r="W115" s="49">
        <f t="shared" si="18"/>
        <v>0</v>
      </c>
    </row>
    <row r="116" spans="1:23" ht="27" customHeight="1" x14ac:dyDescent="0.2">
      <c r="A116" s="7">
        <v>97</v>
      </c>
      <c r="B116" s="294"/>
      <c r="C116" s="294"/>
      <c r="D116" s="294"/>
      <c r="E116" s="268"/>
      <c r="F116" s="149"/>
      <c r="G116" s="65"/>
      <c r="H116" s="66"/>
      <c r="I116" s="58">
        <f t="shared" si="12"/>
        <v>0</v>
      </c>
      <c r="J116" s="66"/>
      <c r="K116" s="66"/>
      <c r="L116" s="66"/>
      <c r="M116" s="66"/>
      <c r="N116" s="66"/>
      <c r="O116" s="58">
        <f t="shared" ref="O116:O222" si="19">SUM(J116:N116)</f>
        <v>0</v>
      </c>
      <c r="P116" s="59" t="str">
        <f t="shared" ref="P116:P222" si="20">IF(ROUNDDOWN(G116*H116,2)-ROUNDDOWN(SUM(J116:N116),2)=0,"","zlý súčet")</f>
        <v/>
      </c>
      <c r="Q116" s="60"/>
      <c r="R116" s="67"/>
      <c r="S116" s="68">
        <f t="shared" ref="S116:S222" si="21">O116-R116</f>
        <v>0</v>
      </c>
      <c r="U116" s="49" t="str">
        <f t="shared" si="16"/>
        <v>ok</v>
      </c>
      <c r="V116" s="49">
        <f t="shared" si="17"/>
        <v>0</v>
      </c>
      <c r="W116" s="49">
        <f t="shared" si="18"/>
        <v>0</v>
      </c>
    </row>
    <row r="117" spans="1:23" ht="27" customHeight="1" x14ac:dyDescent="0.2">
      <c r="A117" s="7">
        <v>98</v>
      </c>
      <c r="B117" s="294"/>
      <c r="C117" s="294"/>
      <c r="D117" s="294"/>
      <c r="E117" s="268"/>
      <c r="F117" s="149"/>
      <c r="G117" s="65"/>
      <c r="H117" s="66"/>
      <c r="I117" s="58">
        <f t="shared" si="12"/>
        <v>0</v>
      </c>
      <c r="J117" s="66"/>
      <c r="K117" s="66"/>
      <c r="L117" s="66"/>
      <c r="M117" s="66"/>
      <c r="N117" s="66"/>
      <c r="O117" s="58">
        <f t="shared" si="19"/>
        <v>0</v>
      </c>
      <c r="P117" s="59" t="str">
        <f t="shared" si="20"/>
        <v/>
      </c>
      <c r="Q117" s="60"/>
      <c r="R117" s="67"/>
      <c r="S117" s="68">
        <f t="shared" si="21"/>
        <v>0</v>
      </c>
      <c r="U117" s="49" t="str">
        <f t="shared" si="16"/>
        <v>ok</v>
      </c>
      <c r="V117" s="49">
        <f t="shared" si="17"/>
        <v>0</v>
      </c>
      <c r="W117" s="49">
        <f t="shared" si="18"/>
        <v>0</v>
      </c>
    </row>
    <row r="118" spans="1:23" ht="27" customHeight="1" x14ac:dyDescent="0.2">
      <c r="A118" s="7">
        <v>99</v>
      </c>
      <c r="B118" s="294"/>
      <c r="C118" s="294"/>
      <c r="D118" s="294"/>
      <c r="E118" s="268"/>
      <c r="F118" s="149"/>
      <c r="G118" s="65"/>
      <c r="H118" s="66"/>
      <c r="I118" s="58">
        <f t="shared" si="12"/>
        <v>0</v>
      </c>
      <c r="J118" s="66"/>
      <c r="K118" s="66"/>
      <c r="L118" s="66"/>
      <c r="M118" s="66"/>
      <c r="N118" s="66"/>
      <c r="O118" s="58">
        <f t="shared" si="19"/>
        <v>0</v>
      </c>
      <c r="P118" s="59" t="str">
        <f t="shared" si="20"/>
        <v/>
      </c>
      <c r="Q118" s="60"/>
      <c r="R118" s="67"/>
      <c r="S118" s="68">
        <f t="shared" si="21"/>
        <v>0</v>
      </c>
      <c r="U118" s="49" t="str">
        <f t="shared" si="16"/>
        <v>ok</v>
      </c>
      <c r="V118" s="49">
        <f t="shared" si="17"/>
        <v>0</v>
      </c>
      <c r="W118" s="49">
        <f t="shared" si="18"/>
        <v>0</v>
      </c>
    </row>
    <row r="119" spans="1:23" ht="27" customHeight="1" x14ac:dyDescent="0.2">
      <c r="A119" s="7">
        <v>100</v>
      </c>
      <c r="B119" s="294"/>
      <c r="C119" s="294"/>
      <c r="D119" s="294"/>
      <c r="E119" s="268"/>
      <c r="F119" s="149"/>
      <c r="G119" s="65"/>
      <c r="H119" s="66"/>
      <c r="I119" s="58">
        <f t="shared" si="12"/>
        <v>0</v>
      </c>
      <c r="J119" s="66"/>
      <c r="K119" s="66"/>
      <c r="L119" s="66"/>
      <c r="M119" s="66"/>
      <c r="N119" s="66"/>
      <c r="O119" s="58">
        <f t="shared" si="19"/>
        <v>0</v>
      </c>
      <c r="P119" s="59" t="str">
        <f t="shared" si="20"/>
        <v/>
      </c>
      <c r="Q119" s="60"/>
      <c r="R119" s="67"/>
      <c r="S119" s="68">
        <f t="shared" si="21"/>
        <v>0</v>
      </c>
      <c r="U119" s="49" t="str">
        <f t="shared" si="16"/>
        <v>ok</v>
      </c>
      <c r="V119" s="49">
        <f t="shared" si="17"/>
        <v>0</v>
      </c>
      <c r="W119" s="49">
        <f t="shared" si="18"/>
        <v>0</v>
      </c>
    </row>
    <row r="120" spans="1:23" ht="27" customHeight="1" x14ac:dyDescent="0.2">
      <c r="A120" s="7">
        <v>101</v>
      </c>
      <c r="B120" s="294"/>
      <c r="C120" s="294"/>
      <c r="D120" s="294"/>
      <c r="E120" s="268"/>
      <c r="F120" s="149"/>
      <c r="G120" s="65"/>
      <c r="H120" s="66"/>
      <c r="I120" s="58">
        <f t="shared" ref="I120:I129" si="22">ROUNDDOWN(G120*H120,2)</f>
        <v>0</v>
      </c>
      <c r="J120" s="66"/>
      <c r="K120" s="66"/>
      <c r="L120" s="66"/>
      <c r="M120" s="66"/>
      <c r="N120" s="66"/>
      <c r="O120" s="58">
        <f t="shared" ref="O120:O129" si="23">SUM(J120:N120)</f>
        <v>0</v>
      </c>
      <c r="P120" s="59" t="str">
        <f t="shared" ref="P120:P129" si="24">IF(ROUNDDOWN(G120*H120,2)-ROUNDDOWN(SUM(J120:N120),2)=0,"","zlý súčet")</f>
        <v/>
      </c>
      <c r="Q120" s="60"/>
      <c r="R120" s="67"/>
      <c r="S120" s="68">
        <f t="shared" ref="S120:S129" si="25">O120-R120</f>
        <v>0</v>
      </c>
      <c r="U120" s="49" t="str">
        <f t="shared" si="16"/>
        <v>ok</v>
      </c>
      <c r="V120" s="49">
        <f t="shared" ref="V120:V129" si="26">IF(U120="chyba",1,0)</f>
        <v>0</v>
      </c>
      <c r="W120" s="49">
        <f t="shared" ref="W120:W129" si="27">IF(P120="zlý súčet",1,0)</f>
        <v>0</v>
      </c>
    </row>
    <row r="121" spans="1:23" ht="27" customHeight="1" x14ac:dyDescent="0.2">
      <c r="A121" s="7">
        <v>102</v>
      </c>
      <c r="B121" s="294"/>
      <c r="C121" s="294"/>
      <c r="D121" s="294"/>
      <c r="E121" s="268"/>
      <c r="F121" s="149"/>
      <c r="G121" s="65"/>
      <c r="H121" s="66"/>
      <c r="I121" s="58">
        <f t="shared" si="22"/>
        <v>0</v>
      </c>
      <c r="J121" s="66"/>
      <c r="K121" s="66"/>
      <c r="L121" s="66"/>
      <c r="M121" s="66"/>
      <c r="N121" s="66"/>
      <c r="O121" s="58">
        <f t="shared" si="23"/>
        <v>0</v>
      </c>
      <c r="P121" s="59" t="str">
        <f t="shared" si="24"/>
        <v/>
      </c>
      <c r="Q121" s="60"/>
      <c r="R121" s="67"/>
      <c r="S121" s="68">
        <f t="shared" si="25"/>
        <v>0</v>
      </c>
      <c r="U121" s="49" t="str">
        <f t="shared" si="16"/>
        <v>ok</v>
      </c>
      <c r="V121" s="49">
        <f t="shared" si="26"/>
        <v>0</v>
      </c>
      <c r="W121" s="49">
        <f t="shared" si="27"/>
        <v>0</v>
      </c>
    </row>
    <row r="122" spans="1:23" ht="27" customHeight="1" x14ac:dyDescent="0.2">
      <c r="A122" s="7">
        <v>103</v>
      </c>
      <c r="B122" s="294"/>
      <c r="C122" s="294"/>
      <c r="D122" s="294"/>
      <c r="E122" s="268"/>
      <c r="F122" s="149"/>
      <c r="G122" s="65"/>
      <c r="H122" s="66"/>
      <c r="I122" s="58">
        <f t="shared" si="22"/>
        <v>0</v>
      </c>
      <c r="J122" s="66"/>
      <c r="K122" s="66"/>
      <c r="L122" s="66"/>
      <c r="M122" s="66"/>
      <c r="N122" s="66"/>
      <c r="O122" s="58">
        <f t="shared" si="23"/>
        <v>0</v>
      </c>
      <c r="P122" s="59" t="str">
        <f t="shared" si="24"/>
        <v/>
      </c>
      <c r="Q122" s="60"/>
      <c r="R122" s="67"/>
      <c r="S122" s="68">
        <f t="shared" si="25"/>
        <v>0</v>
      </c>
      <c r="U122" s="49" t="str">
        <f t="shared" si="16"/>
        <v>ok</v>
      </c>
      <c r="V122" s="49">
        <f t="shared" si="26"/>
        <v>0</v>
      </c>
      <c r="W122" s="49">
        <f t="shared" si="27"/>
        <v>0</v>
      </c>
    </row>
    <row r="123" spans="1:23" ht="27" customHeight="1" x14ac:dyDescent="0.2">
      <c r="A123" s="7">
        <v>104</v>
      </c>
      <c r="B123" s="294"/>
      <c r="C123" s="294"/>
      <c r="D123" s="294"/>
      <c r="E123" s="268"/>
      <c r="F123" s="149"/>
      <c r="G123" s="65"/>
      <c r="H123" s="66"/>
      <c r="I123" s="58">
        <f t="shared" si="22"/>
        <v>0</v>
      </c>
      <c r="J123" s="66"/>
      <c r="K123" s="66"/>
      <c r="L123" s="66"/>
      <c r="M123" s="66"/>
      <c r="N123" s="66"/>
      <c r="O123" s="58">
        <f t="shared" si="23"/>
        <v>0</v>
      </c>
      <c r="P123" s="59" t="str">
        <f t="shared" si="24"/>
        <v/>
      </c>
      <c r="Q123" s="60"/>
      <c r="R123" s="67"/>
      <c r="S123" s="68">
        <f t="shared" si="25"/>
        <v>0</v>
      </c>
      <c r="U123" s="49" t="str">
        <f t="shared" si="16"/>
        <v>ok</v>
      </c>
      <c r="V123" s="49">
        <f t="shared" si="26"/>
        <v>0</v>
      </c>
      <c r="W123" s="49">
        <f t="shared" si="27"/>
        <v>0</v>
      </c>
    </row>
    <row r="124" spans="1:23" ht="27" customHeight="1" x14ac:dyDescent="0.2">
      <c r="A124" s="7">
        <v>105</v>
      </c>
      <c r="B124" s="294"/>
      <c r="C124" s="294"/>
      <c r="D124" s="294"/>
      <c r="E124" s="268"/>
      <c r="F124" s="149"/>
      <c r="G124" s="65"/>
      <c r="H124" s="66"/>
      <c r="I124" s="58">
        <f t="shared" si="22"/>
        <v>0</v>
      </c>
      <c r="J124" s="66"/>
      <c r="K124" s="66"/>
      <c r="L124" s="66"/>
      <c r="M124" s="66"/>
      <c r="N124" s="66"/>
      <c r="O124" s="58">
        <f t="shared" si="23"/>
        <v>0</v>
      </c>
      <c r="P124" s="59" t="str">
        <f t="shared" si="24"/>
        <v/>
      </c>
      <c r="Q124" s="60"/>
      <c r="R124" s="67"/>
      <c r="S124" s="68">
        <f t="shared" si="25"/>
        <v>0</v>
      </c>
      <c r="U124" s="49" t="str">
        <f t="shared" si="16"/>
        <v>ok</v>
      </c>
      <c r="V124" s="49">
        <f t="shared" si="26"/>
        <v>0</v>
      </c>
      <c r="W124" s="49">
        <f t="shared" si="27"/>
        <v>0</v>
      </c>
    </row>
    <row r="125" spans="1:23" ht="27" customHeight="1" x14ac:dyDescent="0.2">
      <c r="A125" s="7">
        <v>106</v>
      </c>
      <c r="B125" s="294"/>
      <c r="C125" s="294"/>
      <c r="D125" s="294"/>
      <c r="E125" s="268"/>
      <c r="F125" s="149"/>
      <c r="G125" s="65"/>
      <c r="H125" s="66"/>
      <c r="I125" s="58">
        <f t="shared" si="22"/>
        <v>0</v>
      </c>
      <c r="J125" s="66"/>
      <c r="K125" s="66"/>
      <c r="L125" s="66"/>
      <c r="M125" s="66"/>
      <c r="N125" s="66"/>
      <c r="O125" s="58">
        <f t="shared" si="23"/>
        <v>0</v>
      </c>
      <c r="P125" s="59" t="str">
        <f t="shared" si="24"/>
        <v/>
      </c>
      <c r="Q125" s="60"/>
      <c r="R125" s="67"/>
      <c r="S125" s="68">
        <f t="shared" si="25"/>
        <v>0</v>
      </c>
      <c r="U125" s="49" t="str">
        <f t="shared" si="16"/>
        <v>ok</v>
      </c>
      <c r="V125" s="49">
        <f t="shared" si="26"/>
        <v>0</v>
      </c>
      <c r="W125" s="49">
        <f t="shared" si="27"/>
        <v>0</v>
      </c>
    </row>
    <row r="126" spans="1:23" ht="27" customHeight="1" x14ac:dyDescent="0.2">
      <c r="A126" s="7">
        <v>107</v>
      </c>
      <c r="B126" s="294"/>
      <c r="C126" s="294"/>
      <c r="D126" s="294"/>
      <c r="E126" s="268"/>
      <c r="F126" s="149"/>
      <c r="G126" s="65"/>
      <c r="H126" s="66"/>
      <c r="I126" s="58">
        <f t="shared" si="22"/>
        <v>0</v>
      </c>
      <c r="J126" s="66"/>
      <c r="K126" s="66"/>
      <c r="L126" s="66"/>
      <c r="M126" s="66"/>
      <c r="N126" s="66"/>
      <c r="O126" s="58">
        <f t="shared" si="23"/>
        <v>0</v>
      </c>
      <c r="P126" s="59" t="str">
        <f t="shared" si="24"/>
        <v/>
      </c>
      <c r="Q126" s="60"/>
      <c r="R126" s="67"/>
      <c r="S126" s="68">
        <f t="shared" si="25"/>
        <v>0</v>
      </c>
      <c r="U126" s="49" t="str">
        <f t="shared" si="16"/>
        <v>ok</v>
      </c>
      <c r="V126" s="49">
        <f t="shared" si="26"/>
        <v>0</v>
      </c>
      <c r="W126" s="49">
        <f t="shared" si="27"/>
        <v>0</v>
      </c>
    </row>
    <row r="127" spans="1:23" ht="27" customHeight="1" x14ac:dyDescent="0.2">
      <c r="A127" s="7">
        <v>108</v>
      </c>
      <c r="B127" s="294"/>
      <c r="C127" s="294"/>
      <c r="D127" s="294"/>
      <c r="E127" s="268"/>
      <c r="F127" s="149"/>
      <c r="G127" s="65"/>
      <c r="H127" s="66"/>
      <c r="I127" s="58">
        <f t="shared" si="22"/>
        <v>0</v>
      </c>
      <c r="J127" s="66"/>
      <c r="K127" s="66"/>
      <c r="L127" s="66"/>
      <c r="M127" s="66"/>
      <c r="N127" s="66"/>
      <c r="O127" s="58">
        <f t="shared" si="23"/>
        <v>0</v>
      </c>
      <c r="P127" s="59" t="str">
        <f t="shared" si="24"/>
        <v/>
      </c>
      <c r="Q127" s="60"/>
      <c r="R127" s="67"/>
      <c r="S127" s="68">
        <f t="shared" si="25"/>
        <v>0</v>
      </c>
      <c r="U127" s="49" t="str">
        <f t="shared" si="16"/>
        <v>ok</v>
      </c>
      <c r="V127" s="49">
        <f t="shared" si="26"/>
        <v>0</v>
      </c>
      <c r="W127" s="49">
        <f t="shared" si="27"/>
        <v>0</v>
      </c>
    </row>
    <row r="128" spans="1:23" ht="27" customHeight="1" x14ac:dyDescent="0.2">
      <c r="A128" s="7">
        <v>109</v>
      </c>
      <c r="B128" s="294"/>
      <c r="C128" s="294"/>
      <c r="D128" s="294"/>
      <c r="E128" s="268"/>
      <c r="F128" s="149"/>
      <c r="G128" s="65"/>
      <c r="H128" s="66"/>
      <c r="I128" s="58">
        <f t="shared" si="22"/>
        <v>0</v>
      </c>
      <c r="J128" s="66"/>
      <c r="K128" s="66"/>
      <c r="L128" s="66"/>
      <c r="M128" s="66"/>
      <c r="N128" s="66"/>
      <c r="O128" s="58">
        <f t="shared" si="23"/>
        <v>0</v>
      </c>
      <c r="P128" s="59" t="str">
        <f t="shared" si="24"/>
        <v/>
      </c>
      <c r="Q128" s="60"/>
      <c r="R128" s="67"/>
      <c r="S128" s="68">
        <f t="shared" si="25"/>
        <v>0</v>
      </c>
      <c r="U128" s="49" t="str">
        <f t="shared" si="16"/>
        <v>ok</v>
      </c>
      <c r="V128" s="49">
        <f t="shared" si="26"/>
        <v>0</v>
      </c>
      <c r="W128" s="49">
        <f t="shared" si="27"/>
        <v>0</v>
      </c>
    </row>
    <row r="129" spans="1:23" ht="27" customHeight="1" x14ac:dyDescent="0.2">
      <c r="A129" s="7">
        <v>110</v>
      </c>
      <c r="B129" s="294"/>
      <c r="C129" s="294"/>
      <c r="D129" s="294"/>
      <c r="E129" s="268"/>
      <c r="F129" s="149"/>
      <c r="G129" s="65"/>
      <c r="H129" s="66"/>
      <c r="I129" s="58">
        <f t="shared" si="22"/>
        <v>0</v>
      </c>
      <c r="J129" s="66"/>
      <c r="K129" s="66"/>
      <c r="L129" s="66"/>
      <c r="M129" s="66"/>
      <c r="N129" s="66"/>
      <c r="O129" s="58">
        <f t="shared" si="23"/>
        <v>0</v>
      </c>
      <c r="P129" s="59" t="str">
        <f t="shared" si="24"/>
        <v/>
      </c>
      <c r="Q129" s="60"/>
      <c r="R129" s="67"/>
      <c r="S129" s="68">
        <f t="shared" si="25"/>
        <v>0</v>
      </c>
      <c r="U129" s="49" t="str">
        <f t="shared" si="16"/>
        <v>ok</v>
      </c>
      <c r="V129" s="49">
        <f t="shared" si="26"/>
        <v>0</v>
      </c>
      <c r="W129" s="49">
        <f t="shared" si="27"/>
        <v>0</v>
      </c>
    </row>
    <row r="130" spans="1:23" ht="27" customHeight="1" x14ac:dyDescent="0.2">
      <c r="A130" s="7">
        <v>111</v>
      </c>
      <c r="B130" s="294"/>
      <c r="C130" s="294"/>
      <c r="D130" s="294"/>
      <c r="E130" s="268"/>
      <c r="F130" s="149"/>
      <c r="G130" s="65"/>
      <c r="H130" s="66"/>
      <c r="I130" s="58">
        <f t="shared" si="12"/>
        <v>0</v>
      </c>
      <c r="J130" s="66"/>
      <c r="K130" s="66"/>
      <c r="L130" s="66"/>
      <c r="M130" s="66"/>
      <c r="N130" s="66"/>
      <c r="O130" s="58">
        <f t="shared" si="19"/>
        <v>0</v>
      </c>
      <c r="P130" s="59" t="str">
        <f t="shared" si="20"/>
        <v/>
      </c>
      <c r="Q130" s="60"/>
      <c r="R130" s="67"/>
      <c r="S130" s="68">
        <f t="shared" si="21"/>
        <v>0</v>
      </c>
      <c r="U130" s="49" t="str">
        <f t="shared" si="16"/>
        <v>ok</v>
      </c>
      <c r="V130" s="49">
        <f t="shared" si="17"/>
        <v>0</v>
      </c>
      <c r="W130" s="49">
        <f t="shared" si="18"/>
        <v>0</v>
      </c>
    </row>
    <row r="131" spans="1:23" ht="27" customHeight="1" x14ac:dyDescent="0.2">
      <c r="A131" s="7">
        <v>112</v>
      </c>
      <c r="B131" s="294"/>
      <c r="C131" s="294"/>
      <c r="D131" s="294"/>
      <c r="E131" s="268"/>
      <c r="F131" s="149"/>
      <c r="G131" s="65"/>
      <c r="H131" s="66"/>
      <c r="I131" s="58">
        <f t="shared" si="12"/>
        <v>0</v>
      </c>
      <c r="J131" s="66"/>
      <c r="K131" s="66"/>
      <c r="L131" s="66"/>
      <c r="M131" s="66"/>
      <c r="N131" s="66"/>
      <c r="O131" s="58">
        <f t="shared" si="19"/>
        <v>0</v>
      </c>
      <c r="P131" s="59" t="str">
        <f t="shared" si="20"/>
        <v/>
      </c>
      <c r="Q131" s="60"/>
      <c r="R131" s="67"/>
      <c r="S131" s="68">
        <f t="shared" si="21"/>
        <v>0</v>
      </c>
      <c r="U131" s="49" t="str">
        <f t="shared" si="16"/>
        <v>ok</v>
      </c>
      <c r="V131" s="49">
        <f t="shared" si="17"/>
        <v>0</v>
      </c>
      <c r="W131" s="49">
        <f t="shared" si="18"/>
        <v>0</v>
      </c>
    </row>
    <row r="132" spans="1:23" ht="27" customHeight="1" x14ac:dyDescent="0.2">
      <c r="A132" s="7">
        <v>113</v>
      </c>
      <c r="B132" s="294"/>
      <c r="C132" s="294"/>
      <c r="D132" s="294"/>
      <c r="E132" s="268"/>
      <c r="F132" s="149"/>
      <c r="G132" s="65"/>
      <c r="H132" s="66"/>
      <c r="I132" s="58">
        <f t="shared" si="12"/>
        <v>0</v>
      </c>
      <c r="J132" s="66"/>
      <c r="K132" s="66"/>
      <c r="L132" s="66"/>
      <c r="M132" s="66"/>
      <c r="N132" s="66"/>
      <c r="O132" s="58">
        <f t="shared" si="19"/>
        <v>0</v>
      </c>
      <c r="P132" s="59" t="str">
        <f t="shared" si="20"/>
        <v/>
      </c>
      <c r="Q132" s="60"/>
      <c r="R132" s="67"/>
      <c r="S132" s="68">
        <f t="shared" si="21"/>
        <v>0</v>
      </c>
      <c r="U132" s="49" t="str">
        <f t="shared" si="16"/>
        <v>ok</v>
      </c>
      <c r="V132" s="49">
        <f t="shared" si="17"/>
        <v>0</v>
      </c>
      <c r="W132" s="49">
        <f t="shared" si="18"/>
        <v>0</v>
      </c>
    </row>
    <row r="133" spans="1:23" ht="27" customHeight="1" x14ac:dyDescent="0.2">
      <c r="A133" s="7">
        <v>114</v>
      </c>
      <c r="B133" s="294"/>
      <c r="C133" s="294"/>
      <c r="D133" s="294"/>
      <c r="E133" s="268"/>
      <c r="F133" s="149"/>
      <c r="G133" s="65"/>
      <c r="H133" s="66"/>
      <c r="I133" s="58">
        <f t="shared" si="12"/>
        <v>0</v>
      </c>
      <c r="J133" s="66"/>
      <c r="K133" s="66"/>
      <c r="L133" s="66"/>
      <c r="M133" s="66"/>
      <c r="N133" s="66"/>
      <c r="O133" s="58">
        <f t="shared" si="19"/>
        <v>0</v>
      </c>
      <c r="P133" s="59" t="str">
        <f t="shared" si="20"/>
        <v/>
      </c>
      <c r="Q133" s="60"/>
      <c r="R133" s="67"/>
      <c r="S133" s="68">
        <f t="shared" si="21"/>
        <v>0</v>
      </c>
      <c r="U133" s="49" t="str">
        <f t="shared" si="16"/>
        <v>ok</v>
      </c>
      <c r="V133" s="49">
        <f t="shared" si="17"/>
        <v>0</v>
      </c>
      <c r="W133" s="49">
        <f t="shared" si="18"/>
        <v>0</v>
      </c>
    </row>
    <row r="134" spans="1:23" ht="27" customHeight="1" x14ac:dyDescent="0.2">
      <c r="A134" s="7">
        <v>115</v>
      </c>
      <c r="B134" s="294"/>
      <c r="C134" s="294"/>
      <c r="D134" s="294"/>
      <c r="E134" s="268"/>
      <c r="F134" s="149"/>
      <c r="G134" s="65"/>
      <c r="H134" s="66"/>
      <c r="I134" s="58">
        <f t="shared" si="12"/>
        <v>0</v>
      </c>
      <c r="J134" s="66"/>
      <c r="K134" s="66"/>
      <c r="L134" s="66"/>
      <c r="M134" s="66"/>
      <c r="N134" s="66"/>
      <c r="O134" s="58">
        <f t="shared" si="19"/>
        <v>0</v>
      </c>
      <c r="P134" s="59" t="str">
        <f t="shared" si="20"/>
        <v/>
      </c>
      <c r="Q134" s="60"/>
      <c r="R134" s="67"/>
      <c r="S134" s="68">
        <f t="shared" si="21"/>
        <v>0</v>
      </c>
      <c r="U134" s="49" t="str">
        <f t="shared" si="16"/>
        <v>ok</v>
      </c>
      <c r="V134" s="49">
        <f t="shared" si="17"/>
        <v>0</v>
      </c>
      <c r="W134" s="49">
        <f t="shared" si="18"/>
        <v>0</v>
      </c>
    </row>
    <row r="135" spans="1:23" ht="27" customHeight="1" x14ac:dyDescent="0.2">
      <c r="A135" s="7">
        <v>116</v>
      </c>
      <c r="B135" s="294"/>
      <c r="C135" s="294"/>
      <c r="D135" s="294"/>
      <c r="E135" s="268"/>
      <c r="F135" s="149"/>
      <c r="G135" s="65"/>
      <c r="H135" s="66"/>
      <c r="I135" s="58">
        <f t="shared" si="12"/>
        <v>0</v>
      </c>
      <c r="J135" s="66"/>
      <c r="K135" s="66"/>
      <c r="L135" s="66"/>
      <c r="M135" s="66"/>
      <c r="N135" s="66"/>
      <c r="O135" s="58">
        <f t="shared" si="19"/>
        <v>0</v>
      </c>
      <c r="P135" s="59" t="str">
        <f t="shared" si="20"/>
        <v/>
      </c>
      <c r="Q135" s="60"/>
      <c r="R135" s="67"/>
      <c r="S135" s="68">
        <f t="shared" si="21"/>
        <v>0</v>
      </c>
      <c r="U135" s="49" t="str">
        <f t="shared" si="16"/>
        <v>ok</v>
      </c>
      <c r="V135" s="49">
        <f t="shared" si="17"/>
        <v>0</v>
      </c>
      <c r="W135" s="49">
        <f t="shared" si="18"/>
        <v>0</v>
      </c>
    </row>
    <row r="136" spans="1:23" ht="27" customHeight="1" x14ac:dyDescent="0.2">
      <c r="A136" s="7">
        <v>117</v>
      </c>
      <c r="B136" s="294"/>
      <c r="C136" s="294"/>
      <c r="D136" s="294"/>
      <c r="E136" s="268"/>
      <c r="F136" s="149"/>
      <c r="G136" s="65"/>
      <c r="H136" s="66"/>
      <c r="I136" s="58">
        <f t="shared" si="12"/>
        <v>0</v>
      </c>
      <c r="J136" s="66"/>
      <c r="K136" s="66"/>
      <c r="L136" s="66"/>
      <c r="M136" s="66"/>
      <c r="N136" s="66"/>
      <c r="O136" s="58">
        <f t="shared" si="19"/>
        <v>0</v>
      </c>
      <c r="P136" s="59" t="str">
        <f t="shared" si="20"/>
        <v/>
      </c>
      <c r="Q136" s="60"/>
      <c r="R136" s="67"/>
      <c r="S136" s="68">
        <f t="shared" si="21"/>
        <v>0</v>
      </c>
      <c r="U136" s="49" t="str">
        <f t="shared" si="16"/>
        <v>ok</v>
      </c>
      <c r="V136" s="49">
        <f t="shared" si="17"/>
        <v>0</v>
      </c>
      <c r="W136" s="49">
        <f t="shared" si="18"/>
        <v>0</v>
      </c>
    </row>
    <row r="137" spans="1:23" ht="27" customHeight="1" x14ac:dyDescent="0.2">
      <c r="A137" s="7">
        <v>118</v>
      </c>
      <c r="B137" s="294"/>
      <c r="C137" s="294"/>
      <c r="D137" s="294"/>
      <c r="E137" s="268"/>
      <c r="F137" s="149"/>
      <c r="G137" s="65"/>
      <c r="H137" s="66"/>
      <c r="I137" s="58">
        <f t="shared" si="12"/>
        <v>0</v>
      </c>
      <c r="J137" s="66"/>
      <c r="K137" s="66"/>
      <c r="L137" s="66"/>
      <c r="M137" s="66"/>
      <c r="N137" s="66"/>
      <c r="O137" s="58">
        <f t="shared" si="19"/>
        <v>0</v>
      </c>
      <c r="P137" s="59" t="str">
        <f t="shared" si="20"/>
        <v/>
      </c>
      <c r="Q137" s="60"/>
      <c r="R137" s="67"/>
      <c r="S137" s="68">
        <f t="shared" si="21"/>
        <v>0</v>
      </c>
      <c r="U137" s="49" t="str">
        <f t="shared" si="16"/>
        <v>ok</v>
      </c>
      <c r="V137" s="49">
        <f t="shared" si="17"/>
        <v>0</v>
      </c>
      <c r="W137" s="49">
        <f t="shared" si="18"/>
        <v>0</v>
      </c>
    </row>
    <row r="138" spans="1:23" ht="27" customHeight="1" x14ac:dyDescent="0.2">
      <c r="A138" s="7">
        <v>119</v>
      </c>
      <c r="B138" s="294"/>
      <c r="C138" s="294"/>
      <c r="D138" s="294"/>
      <c r="E138" s="268"/>
      <c r="F138" s="149"/>
      <c r="G138" s="65"/>
      <c r="H138" s="66"/>
      <c r="I138" s="58">
        <f t="shared" si="12"/>
        <v>0</v>
      </c>
      <c r="J138" s="66"/>
      <c r="K138" s="66"/>
      <c r="L138" s="66"/>
      <c r="M138" s="66"/>
      <c r="N138" s="66"/>
      <c r="O138" s="58">
        <f t="shared" si="19"/>
        <v>0</v>
      </c>
      <c r="P138" s="59" t="str">
        <f t="shared" si="20"/>
        <v/>
      </c>
      <c r="Q138" s="60"/>
      <c r="R138" s="67"/>
      <c r="S138" s="68">
        <f t="shared" si="21"/>
        <v>0</v>
      </c>
      <c r="U138" s="49" t="str">
        <f t="shared" si="16"/>
        <v>ok</v>
      </c>
      <c r="V138" s="49">
        <f t="shared" si="17"/>
        <v>0</v>
      </c>
      <c r="W138" s="49">
        <f t="shared" si="18"/>
        <v>0</v>
      </c>
    </row>
    <row r="139" spans="1:23" ht="27" customHeight="1" x14ac:dyDescent="0.2">
      <c r="A139" s="7">
        <v>120</v>
      </c>
      <c r="B139" s="294"/>
      <c r="C139" s="294"/>
      <c r="D139" s="294"/>
      <c r="E139" s="268"/>
      <c r="F139" s="149"/>
      <c r="G139" s="65"/>
      <c r="H139" s="66"/>
      <c r="I139" s="58">
        <f t="shared" si="12"/>
        <v>0</v>
      </c>
      <c r="J139" s="66"/>
      <c r="K139" s="66"/>
      <c r="L139" s="66"/>
      <c r="M139" s="66"/>
      <c r="N139" s="66"/>
      <c r="O139" s="58">
        <f t="shared" si="19"/>
        <v>0</v>
      </c>
      <c r="P139" s="59" t="str">
        <f t="shared" si="20"/>
        <v/>
      </c>
      <c r="Q139" s="60"/>
      <c r="R139" s="67"/>
      <c r="S139" s="68">
        <f t="shared" si="21"/>
        <v>0</v>
      </c>
      <c r="U139" s="49" t="str">
        <f t="shared" si="16"/>
        <v>ok</v>
      </c>
      <c r="V139" s="49">
        <f t="shared" si="17"/>
        <v>0</v>
      </c>
      <c r="W139" s="49">
        <f t="shared" si="18"/>
        <v>0</v>
      </c>
    </row>
    <row r="140" spans="1:23" ht="27" customHeight="1" x14ac:dyDescent="0.2">
      <c r="A140" s="7">
        <v>121</v>
      </c>
      <c r="B140" s="294"/>
      <c r="C140" s="294"/>
      <c r="D140" s="294"/>
      <c r="E140" s="268"/>
      <c r="F140" s="149"/>
      <c r="G140" s="65"/>
      <c r="H140" s="66"/>
      <c r="I140" s="58">
        <f t="shared" ref="I140:I149" si="28">ROUNDDOWN(G140*H140,2)</f>
        <v>0</v>
      </c>
      <c r="J140" s="66"/>
      <c r="K140" s="66"/>
      <c r="L140" s="66"/>
      <c r="M140" s="66"/>
      <c r="N140" s="66"/>
      <c r="O140" s="58">
        <f t="shared" ref="O140:O149" si="29">SUM(J140:N140)</f>
        <v>0</v>
      </c>
      <c r="P140" s="59" t="str">
        <f t="shared" ref="P140:P149" si="30">IF(ROUNDDOWN(G140*H140,2)-ROUNDDOWN(SUM(J140:N140),2)=0,"","zlý súčet")</f>
        <v/>
      </c>
      <c r="Q140" s="60"/>
      <c r="R140" s="67"/>
      <c r="S140" s="68">
        <f t="shared" ref="S140:S149" si="31">O140-R140</f>
        <v>0</v>
      </c>
      <c r="U140" s="49" t="str">
        <f t="shared" si="16"/>
        <v>ok</v>
      </c>
      <c r="V140" s="49">
        <f t="shared" ref="V140:V149" si="32">IF(U140="chyba",1,0)</f>
        <v>0</v>
      </c>
      <c r="W140" s="49">
        <f t="shared" ref="W140:W149" si="33">IF(P140="zlý súčet",1,0)</f>
        <v>0</v>
      </c>
    </row>
    <row r="141" spans="1:23" ht="27" customHeight="1" x14ac:dyDescent="0.2">
      <c r="A141" s="7">
        <v>122</v>
      </c>
      <c r="B141" s="294"/>
      <c r="C141" s="294"/>
      <c r="D141" s="294"/>
      <c r="E141" s="268"/>
      <c r="F141" s="149"/>
      <c r="G141" s="65"/>
      <c r="H141" s="66"/>
      <c r="I141" s="58">
        <f t="shared" si="28"/>
        <v>0</v>
      </c>
      <c r="J141" s="66"/>
      <c r="K141" s="66"/>
      <c r="L141" s="66"/>
      <c r="M141" s="66"/>
      <c r="N141" s="66"/>
      <c r="O141" s="58">
        <f t="shared" si="29"/>
        <v>0</v>
      </c>
      <c r="P141" s="59" t="str">
        <f t="shared" si="30"/>
        <v/>
      </c>
      <c r="Q141" s="60"/>
      <c r="R141" s="67"/>
      <c r="S141" s="68">
        <f t="shared" si="31"/>
        <v>0</v>
      </c>
      <c r="U141" s="49" t="str">
        <f t="shared" si="16"/>
        <v>ok</v>
      </c>
      <c r="V141" s="49">
        <f t="shared" si="32"/>
        <v>0</v>
      </c>
      <c r="W141" s="49">
        <f t="shared" si="33"/>
        <v>0</v>
      </c>
    </row>
    <row r="142" spans="1:23" ht="27" customHeight="1" x14ac:dyDescent="0.2">
      <c r="A142" s="7">
        <v>123</v>
      </c>
      <c r="B142" s="294"/>
      <c r="C142" s="294"/>
      <c r="D142" s="294"/>
      <c r="E142" s="268"/>
      <c r="F142" s="149"/>
      <c r="G142" s="65"/>
      <c r="H142" s="66"/>
      <c r="I142" s="58">
        <f t="shared" si="28"/>
        <v>0</v>
      </c>
      <c r="J142" s="66"/>
      <c r="K142" s="66"/>
      <c r="L142" s="66"/>
      <c r="M142" s="66"/>
      <c r="N142" s="66"/>
      <c r="O142" s="58">
        <f t="shared" si="29"/>
        <v>0</v>
      </c>
      <c r="P142" s="59" t="str">
        <f t="shared" si="30"/>
        <v/>
      </c>
      <c r="Q142" s="60"/>
      <c r="R142" s="67"/>
      <c r="S142" s="68">
        <f t="shared" si="31"/>
        <v>0</v>
      </c>
      <c r="U142" s="49" t="str">
        <f t="shared" si="16"/>
        <v>ok</v>
      </c>
      <c r="V142" s="49">
        <f t="shared" si="32"/>
        <v>0</v>
      </c>
      <c r="W142" s="49">
        <f t="shared" si="33"/>
        <v>0</v>
      </c>
    </row>
    <row r="143" spans="1:23" ht="27" customHeight="1" x14ac:dyDescent="0.2">
      <c r="A143" s="7">
        <v>124</v>
      </c>
      <c r="B143" s="294"/>
      <c r="C143" s="294"/>
      <c r="D143" s="294"/>
      <c r="E143" s="268"/>
      <c r="F143" s="149"/>
      <c r="G143" s="65"/>
      <c r="H143" s="66"/>
      <c r="I143" s="58">
        <f t="shared" si="28"/>
        <v>0</v>
      </c>
      <c r="J143" s="66"/>
      <c r="K143" s="66"/>
      <c r="L143" s="66"/>
      <c r="M143" s="66"/>
      <c r="N143" s="66"/>
      <c r="O143" s="58">
        <f t="shared" si="29"/>
        <v>0</v>
      </c>
      <c r="P143" s="59" t="str">
        <f t="shared" si="30"/>
        <v/>
      </c>
      <c r="Q143" s="60"/>
      <c r="R143" s="67"/>
      <c r="S143" s="68">
        <f t="shared" si="31"/>
        <v>0</v>
      </c>
      <c r="U143" s="49" t="str">
        <f t="shared" si="16"/>
        <v>ok</v>
      </c>
      <c r="V143" s="49">
        <f t="shared" si="32"/>
        <v>0</v>
      </c>
      <c r="W143" s="49">
        <f t="shared" si="33"/>
        <v>0</v>
      </c>
    </row>
    <row r="144" spans="1:23" ht="27" customHeight="1" x14ac:dyDescent="0.2">
      <c r="A144" s="7">
        <v>125</v>
      </c>
      <c r="B144" s="294"/>
      <c r="C144" s="294"/>
      <c r="D144" s="294"/>
      <c r="E144" s="268"/>
      <c r="F144" s="149"/>
      <c r="G144" s="65"/>
      <c r="H144" s="66"/>
      <c r="I144" s="58">
        <f t="shared" si="28"/>
        <v>0</v>
      </c>
      <c r="J144" s="66"/>
      <c r="K144" s="66"/>
      <c r="L144" s="66"/>
      <c r="M144" s="66"/>
      <c r="N144" s="66"/>
      <c r="O144" s="58">
        <f t="shared" si="29"/>
        <v>0</v>
      </c>
      <c r="P144" s="59" t="str">
        <f t="shared" si="30"/>
        <v/>
      </c>
      <c r="Q144" s="60"/>
      <c r="R144" s="67"/>
      <c r="S144" s="68">
        <f t="shared" si="31"/>
        <v>0</v>
      </c>
      <c r="U144" s="49" t="str">
        <f t="shared" si="16"/>
        <v>ok</v>
      </c>
      <c r="V144" s="49">
        <f t="shared" si="32"/>
        <v>0</v>
      </c>
      <c r="W144" s="49">
        <f t="shared" si="33"/>
        <v>0</v>
      </c>
    </row>
    <row r="145" spans="1:23" ht="27" customHeight="1" x14ac:dyDescent="0.2">
      <c r="A145" s="7">
        <v>126</v>
      </c>
      <c r="B145" s="294"/>
      <c r="C145" s="294"/>
      <c r="D145" s="294"/>
      <c r="E145" s="268"/>
      <c r="F145" s="149"/>
      <c r="G145" s="65"/>
      <c r="H145" s="66"/>
      <c r="I145" s="58">
        <f t="shared" si="28"/>
        <v>0</v>
      </c>
      <c r="J145" s="66"/>
      <c r="K145" s="66"/>
      <c r="L145" s="66"/>
      <c r="M145" s="66"/>
      <c r="N145" s="66"/>
      <c r="O145" s="58">
        <f t="shared" si="29"/>
        <v>0</v>
      </c>
      <c r="P145" s="59" t="str">
        <f t="shared" si="30"/>
        <v/>
      </c>
      <c r="Q145" s="60"/>
      <c r="R145" s="67"/>
      <c r="S145" s="68">
        <f t="shared" si="31"/>
        <v>0</v>
      </c>
      <c r="U145" s="49" t="str">
        <f t="shared" si="16"/>
        <v>ok</v>
      </c>
      <c r="V145" s="49">
        <f t="shared" si="32"/>
        <v>0</v>
      </c>
      <c r="W145" s="49">
        <f t="shared" si="33"/>
        <v>0</v>
      </c>
    </row>
    <row r="146" spans="1:23" ht="27" customHeight="1" x14ac:dyDescent="0.2">
      <c r="A146" s="7">
        <v>127</v>
      </c>
      <c r="B146" s="294"/>
      <c r="C146" s="294"/>
      <c r="D146" s="294"/>
      <c r="E146" s="268"/>
      <c r="F146" s="149"/>
      <c r="G146" s="65"/>
      <c r="H146" s="66"/>
      <c r="I146" s="58">
        <f t="shared" si="28"/>
        <v>0</v>
      </c>
      <c r="J146" s="66"/>
      <c r="K146" s="66"/>
      <c r="L146" s="66"/>
      <c r="M146" s="66"/>
      <c r="N146" s="66"/>
      <c r="O146" s="58">
        <f t="shared" si="29"/>
        <v>0</v>
      </c>
      <c r="P146" s="59" t="str">
        <f t="shared" si="30"/>
        <v/>
      </c>
      <c r="Q146" s="60"/>
      <c r="R146" s="67"/>
      <c r="S146" s="68">
        <f t="shared" si="31"/>
        <v>0</v>
      </c>
      <c r="U146" s="49" t="str">
        <f t="shared" si="16"/>
        <v>ok</v>
      </c>
      <c r="V146" s="49">
        <f t="shared" si="32"/>
        <v>0</v>
      </c>
      <c r="W146" s="49">
        <f t="shared" si="33"/>
        <v>0</v>
      </c>
    </row>
    <row r="147" spans="1:23" ht="27" customHeight="1" x14ac:dyDescent="0.2">
      <c r="A147" s="7">
        <v>128</v>
      </c>
      <c r="B147" s="294"/>
      <c r="C147" s="294"/>
      <c r="D147" s="294"/>
      <c r="E147" s="268"/>
      <c r="F147" s="149"/>
      <c r="G147" s="65"/>
      <c r="H147" s="66"/>
      <c r="I147" s="58">
        <f t="shared" si="28"/>
        <v>0</v>
      </c>
      <c r="J147" s="66"/>
      <c r="K147" s="66"/>
      <c r="L147" s="66"/>
      <c r="M147" s="66"/>
      <c r="N147" s="66"/>
      <c r="O147" s="58">
        <f t="shared" si="29"/>
        <v>0</v>
      </c>
      <c r="P147" s="59" t="str">
        <f t="shared" si="30"/>
        <v/>
      </c>
      <c r="Q147" s="60"/>
      <c r="R147" s="67"/>
      <c r="S147" s="68">
        <f t="shared" si="31"/>
        <v>0</v>
      </c>
      <c r="U147" s="49" t="str">
        <f t="shared" si="16"/>
        <v>ok</v>
      </c>
      <c r="V147" s="49">
        <f t="shared" si="32"/>
        <v>0</v>
      </c>
      <c r="W147" s="49">
        <f t="shared" si="33"/>
        <v>0</v>
      </c>
    </row>
    <row r="148" spans="1:23" ht="27" customHeight="1" x14ac:dyDescent="0.2">
      <c r="A148" s="7">
        <v>129</v>
      </c>
      <c r="B148" s="294"/>
      <c r="C148" s="294"/>
      <c r="D148" s="294"/>
      <c r="E148" s="268"/>
      <c r="F148" s="149"/>
      <c r="G148" s="65"/>
      <c r="H148" s="66"/>
      <c r="I148" s="58">
        <f t="shared" si="28"/>
        <v>0</v>
      </c>
      <c r="J148" s="66"/>
      <c r="K148" s="66"/>
      <c r="L148" s="66"/>
      <c r="M148" s="66"/>
      <c r="N148" s="66"/>
      <c r="O148" s="58">
        <f t="shared" si="29"/>
        <v>0</v>
      </c>
      <c r="P148" s="59" t="str">
        <f t="shared" si="30"/>
        <v/>
      </c>
      <c r="Q148" s="60"/>
      <c r="R148" s="67"/>
      <c r="S148" s="68">
        <f t="shared" si="31"/>
        <v>0</v>
      </c>
      <c r="U148" s="49" t="str">
        <f t="shared" si="16"/>
        <v>ok</v>
      </c>
      <c r="V148" s="49">
        <f t="shared" si="32"/>
        <v>0</v>
      </c>
      <c r="W148" s="49">
        <f t="shared" si="33"/>
        <v>0</v>
      </c>
    </row>
    <row r="149" spans="1:23" ht="27" customHeight="1" x14ac:dyDescent="0.2">
      <c r="A149" s="7">
        <v>130</v>
      </c>
      <c r="B149" s="294"/>
      <c r="C149" s="294"/>
      <c r="D149" s="294"/>
      <c r="E149" s="268"/>
      <c r="F149" s="149"/>
      <c r="G149" s="65"/>
      <c r="H149" s="66"/>
      <c r="I149" s="58">
        <f t="shared" si="28"/>
        <v>0</v>
      </c>
      <c r="J149" s="66"/>
      <c r="K149" s="66"/>
      <c r="L149" s="66"/>
      <c r="M149" s="66"/>
      <c r="N149" s="66"/>
      <c r="O149" s="58">
        <f t="shared" si="29"/>
        <v>0</v>
      </c>
      <c r="P149" s="59" t="str">
        <f t="shared" si="30"/>
        <v/>
      </c>
      <c r="Q149" s="60"/>
      <c r="R149" s="67"/>
      <c r="S149" s="68">
        <f t="shared" si="31"/>
        <v>0</v>
      </c>
      <c r="U149" s="49" t="str">
        <f t="shared" ref="U149:U212" si="34">IF(AND(I149&gt;0,OR(B149="",F149="",E149="")),"chyba","ok")</f>
        <v>ok</v>
      </c>
      <c r="V149" s="49">
        <f t="shared" si="32"/>
        <v>0</v>
      </c>
      <c r="W149" s="49">
        <f t="shared" si="33"/>
        <v>0</v>
      </c>
    </row>
    <row r="150" spans="1:23" ht="27" customHeight="1" x14ac:dyDescent="0.2">
      <c r="A150" s="7">
        <v>131</v>
      </c>
      <c r="B150" s="294"/>
      <c r="C150" s="294"/>
      <c r="D150" s="294"/>
      <c r="E150" s="268"/>
      <c r="F150" s="149"/>
      <c r="G150" s="65"/>
      <c r="H150" s="66"/>
      <c r="I150" s="58">
        <f t="shared" si="12"/>
        <v>0</v>
      </c>
      <c r="J150" s="66"/>
      <c r="K150" s="66"/>
      <c r="L150" s="66"/>
      <c r="M150" s="66"/>
      <c r="N150" s="66"/>
      <c r="O150" s="58">
        <f t="shared" si="19"/>
        <v>0</v>
      </c>
      <c r="P150" s="59" t="str">
        <f t="shared" si="20"/>
        <v/>
      </c>
      <c r="Q150" s="60"/>
      <c r="R150" s="67"/>
      <c r="S150" s="68">
        <f t="shared" si="21"/>
        <v>0</v>
      </c>
      <c r="U150" s="49" t="str">
        <f t="shared" si="34"/>
        <v>ok</v>
      </c>
      <c r="V150" s="49">
        <f t="shared" si="17"/>
        <v>0</v>
      </c>
      <c r="W150" s="49">
        <f t="shared" si="18"/>
        <v>0</v>
      </c>
    </row>
    <row r="151" spans="1:23" ht="27" customHeight="1" x14ac:dyDescent="0.2">
      <c r="A151" s="7">
        <v>132</v>
      </c>
      <c r="B151" s="294"/>
      <c r="C151" s="294"/>
      <c r="D151" s="294"/>
      <c r="E151" s="268"/>
      <c r="F151" s="149"/>
      <c r="G151" s="65"/>
      <c r="H151" s="66"/>
      <c r="I151" s="58">
        <f t="shared" si="12"/>
        <v>0</v>
      </c>
      <c r="J151" s="66"/>
      <c r="K151" s="66"/>
      <c r="L151" s="66"/>
      <c r="M151" s="66"/>
      <c r="N151" s="66"/>
      <c r="O151" s="58">
        <f t="shared" si="19"/>
        <v>0</v>
      </c>
      <c r="P151" s="59" t="str">
        <f t="shared" si="20"/>
        <v/>
      </c>
      <c r="Q151" s="60"/>
      <c r="R151" s="67"/>
      <c r="S151" s="68">
        <f t="shared" si="21"/>
        <v>0</v>
      </c>
      <c r="U151" s="49" t="str">
        <f t="shared" si="34"/>
        <v>ok</v>
      </c>
      <c r="V151" s="49">
        <f t="shared" si="17"/>
        <v>0</v>
      </c>
      <c r="W151" s="49">
        <f t="shared" si="18"/>
        <v>0</v>
      </c>
    </row>
    <row r="152" spans="1:23" ht="27" customHeight="1" x14ac:dyDescent="0.2">
      <c r="A152" s="7">
        <v>133</v>
      </c>
      <c r="B152" s="294"/>
      <c r="C152" s="294"/>
      <c r="D152" s="294"/>
      <c r="E152" s="268"/>
      <c r="F152" s="149"/>
      <c r="G152" s="65"/>
      <c r="H152" s="66"/>
      <c r="I152" s="58">
        <f t="shared" si="12"/>
        <v>0</v>
      </c>
      <c r="J152" s="66"/>
      <c r="K152" s="66"/>
      <c r="L152" s="66"/>
      <c r="M152" s="66"/>
      <c r="N152" s="66"/>
      <c r="O152" s="58">
        <f t="shared" si="19"/>
        <v>0</v>
      </c>
      <c r="P152" s="59" t="str">
        <f t="shared" si="20"/>
        <v/>
      </c>
      <c r="Q152" s="60"/>
      <c r="R152" s="67"/>
      <c r="S152" s="68">
        <f t="shared" si="21"/>
        <v>0</v>
      </c>
      <c r="U152" s="49" t="str">
        <f t="shared" si="34"/>
        <v>ok</v>
      </c>
      <c r="V152" s="49">
        <f t="shared" si="17"/>
        <v>0</v>
      </c>
      <c r="W152" s="49">
        <f t="shared" si="18"/>
        <v>0</v>
      </c>
    </row>
    <row r="153" spans="1:23" ht="27" customHeight="1" x14ac:dyDescent="0.2">
      <c r="A153" s="7">
        <v>134</v>
      </c>
      <c r="B153" s="294"/>
      <c r="C153" s="294"/>
      <c r="D153" s="294"/>
      <c r="E153" s="268"/>
      <c r="F153" s="149"/>
      <c r="G153" s="65"/>
      <c r="H153" s="66"/>
      <c r="I153" s="58">
        <f t="shared" si="12"/>
        <v>0</v>
      </c>
      <c r="J153" s="66"/>
      <c r="K153" s="66"/>
      <c r="L153" s="66"/>
      <c r="M153" s="66"/>
      <c r="N153" s="66"/>
      <c r="O153" s="58">
        <f t="shared" si="19"/>
        <v>0</v>
      </c>
      <c r="P153" s="59" t="str">
        <f t="shared" si="20"/>
        <v/>
      </c>
      <c r="Q153" s="60"/>
      <c r="R153" s="67"/>
      <c r="S153" s="68">
        <f t="shared" si="21"/>
        <v>0</v>
      </c>
      <c r="U153" s="49" t="str">
        <f t="shared" si="34"/>
        <v>ok</v>
      </c>
      <c r="V153" s="49">
        <f t="shared" si="17"/>
        <v>0</v>
      </c>
      <c r="W153" s="49">
        <f t="shared" si="18"/>
        <v>0</v>
      </c>
    </row>
    <row r="154" spans="1:23" ht="27" customHeight="1" x14ac:dyDescent="0.2">
      <c r="A154" s="7">
        <v>135</v>
      </c>
      <c r="B154" s="294"/>
      <c r="C154" s="294"/>
      <c r="D154" s="294"/>
      <c r="E154" s="268"/>
      <c r="F154" s="149"/>
      <c r="G154" s="65"/>
      <c r="H154" s="66"/>
      <c r="I154" s="58">
        <f t="shared" si="12"/>
        <v>0</v>
      </c>
      <c r="J154" s="66"/>
      <c r="K154" s="66"/>
      <c r="L154" s="66"/>
      <c r="M154" s="66"/>
      <c r="N154" s="66"/>
      <c r="O154" s="58">
        <f t="shared" si="19"/>
        <v>0</v>
      </c>
      <c r="P154" s="59" t="str">
        <f t="shared" si="20"/>
        <v/>
      </c>
      <c r="Q154" s="60"/>
      <c r="R154" s="67"/>
      <c r="S154" s="68">
        <f t="shared" si="21"/>
        <v>0</v>
      </c>
      <c r="U154" s="49" t="str">
        <f t="shared" si="34"/>
        <v>ok</v>
      </c>
      <c r="V154" s="49">
        <f t="shared" si="17"/>
        <v>0</v>
      </c>
      <c r="W154" s="49">
        <f t="shared" si="18"/>
        <v>0</v>
      </c>
    </row>
    <row r="155" spans="1:23" ht="27" customHeight="1" x14ac:dyDescent="0.2">
      <c r="A155" s="7">
        <v>136</v>
      </c>
      <c r="B155" s="294"/>
      <c r="C155" s="294"/>
      <c r="D155" s="294"/>
      <c r="E155" s="268"/>
      <c r="F155" s="149"/>
      <c r="G155" s="65"/>
      <c r="H155" s="66"/>
      <c r="I155" s="58">
        <f t="shared" si="12"/>
        <v>0</v>
      </c>
      <c r="J155" s="66"/>
      <c r="K155" s="66"/>
      <c r="L155" s="66"/>
      <c r="M155" s="66"/>
      <c r="N155" s="66"/>
      <c r="O155" s="58">
        <f t="shared" si="19"/>
        <v>0</v>
      </c>
      <c r="P155" s="59" t="str">
        <f t="shared" si="20"/>
        <v/>
      </c>
      <c r="Q155" s="60"/>
      <c r="R155" s="67"/>
      <c r="S155" s="68">
        <f t="shared" si="21"/>
        <v>0</v>
      </c>
      <c r="U155" s="49" t="str">
        <f t="shared" si="34"/>
        <v>ok</v>
      </c>
      <c r="V155" s="49">
        <f t="shared" si="17"/>
        <v>0</v>
      </c>
      <c r="W155" s="49">
        <f t="shared" si="18"/>
        <v>0</v>
      </c>
    </row>
    <row r="156" spans="1:23" ht="27" customHeight="1" x14ac:dyDescent="0.2">
      <c r="A156" s="7">
        <v>137</v>
      </c>
      <c r="B156" s="294"/>
      <c r="C156" s="294"/>
      <c r="D156" s="294"/>
      <c r="E156" s="268"/>
      <c r="F156" s="149"/>
      <c r="G156" s="65"/>
      <c r="H156" s="66"/>
      <c r="I156" s="58">
        <f t="shared" si="12"/>
        <v>0</v>
      </c>
      <c r="J156" s="66"/>
      <c r="K156" s="66"/>
      <c r="L156" s="66"/>
      <c r="M156" s="66"/>
      <c r="N156" s="66"/>
      <c r="O156" s="58">
        <f t="shared" si="19"/>
        <v>0</v>
      </c>
      <c r="P156" s="59" t="str">
        <f t="shared" si="20"/>
        <v/>
      </c>
      <c r="Q156" s="60"/>
      <c r="R156" s="67"/>
      <c r="S156" s="68">
        <f t="shared" si="21"/>
        <v>0</v>
      </c>
      <c r="U156" s="49" t="str">
        <f t="shared" si="34"/>
        <v>ok</v>
      </c>
      <c r="V156" s="49">
        <f t="shared" si="17"/>
        <v>0</v>
      </c>
      <c r="W156" s="49">
        <f t="shared" si="18"/>
        <v>0</v>
      </c>
    </row>
    <row r="157" spans="1:23" ht="27" customHeight="1" x14ac:dyDescent="0.2">
      <c r="A157" s="7">
        <v>138</v>
      </c>
      <c r="B157" s="294"/>
      <c r="C157" s="294"/>
      <c r="D157" s="294"/>
      <c r="E157" s="268"/>
      <c r="F157" s="149"/>
      <c r="G157" s="65"/>
      <c r="H157" s="66"/>
      <c r="I157" s="58">
        <f t="shared" si="12"/>
        <v>0</v>
      </c>
      <c r="J157" s="66"/>
      <c r="K157" s="66"/>
      <c r="L157" s="66"/>
      <c r="M157" s="66"/>
      <c r="N157" s="66"/>
      <c r="O157" s="58">
        <f t="shared" si="19"/>
        <v>0</v>
      </c>
      <c r="P157" s="59" t="str">
        <f t="shared" si="20"/>
        <v/>
      </c>
      <c r="Q157" s="60"/>
      <c r="R157" s="67"/>
      <c r="S157" s="68">
        <f t="shared" si="21"/>
        <v>0</v>
      </c>
      <c r="U157" s="49" t="str">
        <f t="shared" si="34"/>
        <v>ok</v>
      </c>
      <c r="V157" s="49">
        <f t="shared" si="17"/>
        <v>0</v>
      </c>
      <c r="W157" s="49">
        <f t="shared" si="18"/>
        <v>0</v>
      </c>
    </row>
    <row r="158" spans="1:23" ht="27" customHeight="1" x14ac:dyDescent="0.2">
      <c r="A158" s="7">
        <v>139</v>
      </c>
      <c r="B158" s="294"/>
      <c r="C158" s="294"/>
      <c r="D158" s="294"/>
      <c r="E158" s="268"/>
      <c r="F158" s="149"/>
      <c r="G158" s="65"/>
      <c r="H158" s="66"/>
      <c r="I158" s="58">
        <f t="shared" si="12"/>
        <v>0</v>
      </c>
      <c r="J158" s="66"/>
      <c r="K158" s="66"/>
      <c r="L158" s="66"/>
      <c r="M158" s="66"/>
      <c r="N158" s="66"/>
      <c r="O158" s="58">
        <f t="shared" si="19"/>
        <v>0</v>
      </c>
      <c r="P158" s="59" t="str">
        <f t="shared" si="20"/>
        <v/>
      </c>
      <c r="Q158" s="60"/>
      <c r="R158" s="67"/>
      <c r="S158" s="68">
        <f t="shared" si="21"/>
        <v>0</v>
      </c>
      <c r="U158" s="49" t="str">
        <f t="shared" si="34"/>
        <v>ok</v>
      </c>
      <c r="V158" s="49">
        <f t="shared" si="17"/>
        <v>0</v>
      </c>
      <c r="W158" s="49">
        <f t="shared" si="18"/>
        <v>0</v>
      </c>
    </row>
    <row r="159" spans="1:23" ht="27" customHeight="1" x14ac:dyDescent="0.2">
      <c r="A159" s="7">
        <v>140</v>
      </c>
      <c r="B159" s="294"/>
      <c r="C159" s="294"/>
      <c r="D159" s="294"/>
      <c r="E159" s="268"/>
      <c r="F159" s="149"/>
      <c r="G159" s="65"/>
      <c r="H159" s="66"/>
      <c r="I159" s="58">
        <f t="shared" si="12"/>
        <v>0</v>
      </c>
      <c r="J159" s="66"/>
      <c r="K159" s="66"/>
      <c r="L159" s="66"/>
      <c r="M159" s="66"/>
      <c r="N159" s="66"/>
      <c r="O159" s="58">
        <f t="shared" si="19"/>
        <v>0</v>
      </c>
      <c r="P159" s="59" t="str">
        <f t="shared" si="20"/>
        <v/>
      </c>
      <c r="Q159" s="60"/>
      <c r="R159" s="67"/>
      <c r="S159" s="68">
        <f t="shared" si="21"/>
        <v>0</v>
      </c>
      <c r="U159" s="49" t="str">
        <f t="shared" si="34"/>
        <v>ok</v>
      </c>
      <c r="V159" s="49">
        <f t="shared" si="17"/>
        <v>0</v>
      </c>
      <c r="W159" s="49">
        <f t="shared" si="18"/>
        <v>0</v>
      </c>
    </row>
    <row r="160" spans="1:23" ht="27" customHeight="1" x14ac:dyDescent="0.2">
      <c r="A160" s="7">
        <v>141</v>
      </c>
      <c r="B160" s="294"/>
      <c r="C160" s="294"/>
      <c r="D160" s="294"/>
      <c r="E160" s="268"/>
      <c r="F160" s="149"/>
      <c r="G160" s="65"/>
      <c r="H160" s="66"/>
      <c r="I160" s="58">
        <f t="shared" ref="I160:I211" si="35">ROUNDDOWN(G160*H160,2)</f>
        <v>0</v>
      </c>
      <c r="J160" s="66"/>
      <c r="K160" s="66"/>
      <c r="L160" s="66"/>
      <c r="M160" s="66"/>
      <c r="N160" s="66"/>
      <c r="O160" s="58">
        <f t="shared" ref="O160:O211" si="36">SUM(J160:N160)</f>
        <v>0</v>
      </c>
      <c r="P160" s="59" t="str">
        <f t="shared" ref="P160:P211" si="37">IF(ROUNDDOWN(G160*H160,2)-ROUNDDOWN(SUM(J160:N160),2)=0,"","zlý súčet")</f>
        <v/>
      </c>
      <c r="Q160" s="60"/>
      <c r="R160" s="67"/>
      <c r="S160" s="68">
        <f t="shared" ref="S160:S211" si="38">O160-R160</f>
        <v>0</v>
      </c>
      <c r="U160" s="49" t="str">
        <f t="shared" si="34"/>
        <v>ok</v>
      </c>
      <c r="V160" s="49">
        <f t="shared" ref="V160:V211" si="39">IF(U160="chyba",1,0)</f>
        <v>0</v>
      </c>
      <c r="W160" s="49">
        <f t="shared" ref="W160:W211" si="40">IF(P160="zlý súčet",1,0)</f>
        <v>0</v>
      </c>
    </row>
    <row r="161" spans="1:23" ht="27" customHeight="1" x14ac:dyDescent="0.2">
      <c r="A161" s="7">
        <v>142</v>
      </c>
      <c r="B161" s="294"/>
      <c r="C161" s="294"/>
      <c r="D161" s="294"/>
      <c r="E161" s="268"/>
      <c r="F161" s="149"/>
      <c r="G161" s="65"/>
      <c r="H161" s="66"/>
      <c r="I161" s="58">
        <f t="shared" si="35"/>
        <v>0</v>
      </c>
      <c r="J161" s="66"/>
      <c r="K161" s="66"/>
      <c r="L161" s="66"/>
      <c r="M161" s="66"/>
      <c r="N161" s="66"/>
      <c r="O161" s="58">
        <f t="shared" si="36"/>
        <v>0</v>
      </c>
      <c r="P161" s="59" t="str">
        <f t="shared" si="37"/>
        <v/>
      </c>
      <c r="Q161" s="60"/>
      <c r="R161" s="67"/>
      <c r="S161" s="68">
        <f t="shared" si="38"/>
        <v>0</v>
      </c>
      <c r="U161" s="49" t="str">
        <f t="shared" si="34"/>
        <v>ok</v>
      </c>
      <c r="V161" s="49">
        <f t="shared" si="39"/>
        <v>0</v>
      </c>
      <c r="W161" s="49">
        <f t="shared" si="40"/>
        <v>0</v>
      </c>
    </row>
    <row r="162" spans="1:23" ht="27" customHeight="1" x14ac:dyDescent="0.2">
      <c r="A162" s="7">
        <v>143</v>
      </c>
      <c r="B162" s="294"/>
      <c r="C162" s="294"/>
      <c r="D162" s="294"/>
      <c r="E162" s="268"/>
      <c r="F162" s="149"/>
      <c r="G162" s="65"/>
      <c r="H162" s="66"/>
      <c r="I162" s="58">
        <f t="shared" si="35"/>
        <v>0</v>
      </c>
      <c r="J162" s="66"/>
      <c r="K162" s="66"/>
      <c r="L162" s="66"/>
      <c r="M162" s="66"/>
      <c r="N162" s="66"/>
      <c r="O162" s="58">
        <f t="shared" si="36"/>
        <v>0</v>
      </c>
      <c r="P162" s="59" t="str">
        <f t="shared" si="37"/>
        <v/>
      </c>
      <c r="Q162" s="60"/>
      <c r="R162" s="67"/>
      <c r="S162" s="68">
        <f t="shared" si="38"/>
        <v>0</v>
      </c>
      <c r="U162" s="49" t="str">
        <f t="shared" si="34"/>
        <v>ok</v>
      </c>
      <c r="V162" s="49">
        <f t="shared" si="39"/>
        <v>0</v>
      </c>
      <c r="W162" s="49">
        <f t="shared" si="40"/>
        <v>0</v>
      </c>
    </row>
    <row r="163" spans="1:23" ht="27" customHeight="1" x14ac:dyDescent="0.2">
      <c r="A163" s="7">
        <v>144</v>
      </c>
      <c r="B163" s="294"/>
      <c r="C163" s="294"/>
      <c r="D163" s="294"/>
      <c r="E163" s="268"/>
      <c r="F163" s="149"/>
      <c r="G163" s="65"/>
      <c r="H163" s="66"/>
      <c r="I163" s="58">
        <f t="shared" si="35"/>
        <v>0</v>
      </c>
      <c r="J163" s="66"/>
      <c r="K163" s="66"/>
      <c r="L163" s="66"/>
      <c r="M163" s="66"/>
      <c r="N163" s="66"/>
      <c r="O163" s="58">
        <f t="shared" si="36"/>
        <v>0</v>
      </c>
      <c r="P163" s="59" t="str">
        <f t="shared" si="37"/>
        <v/>
      </c>
      <c r="Q163" s="60"/>
      <c r="R163" s="67"/>
      <c r="S163" s="68">
        <f t="shared" si="38"/>
        <v>0</v>
      </c>
      <c r="U163" s="49" t="str">
        <f t="shared" si="34"/>
        <v>ok</v>
      </c>
      <c r="V163" s="49">
        <f t="shared" si="39"/>
        <v>0</v>
      </c>
      <c r="W163" s="49">
        <f t="shared" si="40"/>
        <v>0</v>
      </c>
    </row>
    <row r="164" spans="1:23" ht="27" customHeight="1" x14ac:dyDescent="0.2">
      <c r="A164" s="7">
        <v>145</v>
      </c>
      <c r="B164" s="294"/>
      <c r="C164" s="294"/>
      <c r="D164" s="294"/>
      <c r="E164" s="268"/>
      <c r="F164" s="149"/>
      <c r="G164" s="65"/>
      <c r="H164" s="66"/>
      <c r="I164" s="58">
        <f t="shared" si="35"/>
        <v>0</v>
      </c>
      <c r="J164" s="66"/>
      <c r="K164" s="66"/>
      <c r="L164" s="66"/>
      <c r="M164" s="66"/>
      <c r="N164" s="66"/>
      <c r="O164" s="58">
        <f t="shared" si="36"/>
        <v>0</v>
      </c>
      <c r="P164" s="59" t="str">
        <f t="shared" si="37"/>
        <v/>
      </c>
      <c r="Q164" s="60"/>
      <c r="R164" s="67"/>
      <c r="S164" s="68">
        <f t="shared" si="38"/>
        <v>0</v>
      </c>
      <c r="U164" s="49" t="str">
        <f t="shared" si="34"/>
        <v>ok</v>
      </c>
      <c r="V164" s="49">
        <f t="shared" si="39"/>
        <v>0</v>
      </c>
      <c r="W164" s="49">
        <f t="shared" si="40"/>
        <v>0</v>
      </c>
    </row>
    <row r="165" spans="1:23" ht="27" customHeight="1" x14ac:dyDescent="0.2">
      <c r="A165" s="7">
        <v>146</v>
      </c>
      <c r="B165" s="294"/>
      <c r="C165" s="294"/>
      <c r="D165" s="294"/>
      <c r="E165" s="268"/>
      <c r="F165" s="149"/>
      <c r="G165" s="65"/>
      <c r="H165" s="66"/>
      <c r="I165" s="58">
        <f t="shared" si="35"/>
        <v>0</v>
      </c>
      <c r="J165" s="66"/>
      <c r="K165" s="66"/>
      <c r="L165" s="66"/>
      <c r="M165" s="66"/>
      <c r="N165" s="66"/>
      <c r="O165" s="58">
        <f t="shared" si="36"/>
        <v>0</v>
      </c>
      <c r="P165" s="59" t="str">
        <f t="shared" si="37"/>
        <v/>
      </c>
      <c r="Q165" s="60"/>
      <c r="R165" s="67"/>
      <c r="S165" s="68">
        <f t="shared" si="38"/>
        <v>0</v>
      </c>
      <c r="U165" s="49" t="str">
        <f t="shared" si="34"/>
        <v>ok</v>
      </c>
      <c r="V165" s="49">
        <f t="shared" si="39"/>
        <v>0</v>
      </c>
      <c r="W165" s="49">
        <f t="shared" si="40"/>
        <v>0</v>
      </c>
    </row>
    <row r="166" spans="1:23" ht="27" customHeight="1" x14ac:dyDescent="0.2">
      <c r="A166" s="7">
        <v>147</v>
      </c>
      <c r="B166" s="294"/>
      <c r="C166" s="294"/>
      <c r="D166" s="294"/>
      <c r="E166" s="268"/>
      <c r="F166" s="149"/>
      <c r="G166" s="65"/>
      <c r="H166" s="66"/>
      <c r="I166" s="58">
        <f t="shared" ref="I166:I179" si="41">ROUNDDOWN(G166*H166,2)</f>
        <v>0</v>
      </c>
      <c r="J166" s="66"/>
      <c r="K166" s="66"/>
      <c r="L166" s="66"/>
      <c r="M166" s="66"/>
      <c r="N166" s="66"/>
      <c r="O166" s="58">
        <f t="shared" ref="O166:O179" si="42">SUM(J166:N166)</f>
        <v>0</v>
      </c>
      <c r="P166" s="59" t="str">
        <f t="shared" ref="P166:P179" si="43">IF(ROUNDDOWN(G166*H166,2)-ROUNDDOWN(SUM(J166:N166),2)=0,"","zlý súčet")</f>
        <v/>
      </c>
      <c r="Q166" s="60"/>
      <c r="R166" s="67"/>
      <c r="S166" s="68">
        <f t="shared" ref="S166:S179" si="44">O166-R166</f>
        <v>0</v>
      </c>
      <c r="U166" s="49" t="str">
        <f t="shared" si="34"/>
        <v>ok</v>
      </c>
      <c r="V166" s="49">
        <f t="shared" ref="V166:V179" si="45">IF(U166="chyba",1,0)</f>
        <v>0</v>
      </c>
      <c r="W166" s="49">
        <f t="shared" ref="W166:W179" si="46">IF(P166="zlý súčet",1,0)</f>
        <v>0</v>
      </c>
    </row>
    <row r="167" spans="1:23" ht="27" customHeight="1" x14ac:dyDescent="0.2">
      <c r="A167" s="7">
        <v>148</v>
      </c>
      <c r="B167" s="294"/>
      <c r="C167" s="294"/>
      <c r="D167" s="294"/>
      <c r="E167" s="268"/>
      <c r="F167" s="149"/>
      <c r="G167" s="65"/>
      <c r="H167" s="66"/>
      <c r="I167" s="58">
        <f t="shared" si="41"/>
        <v>0</v>
      </c>
      <c r="J167" s="66"/>
      <c r="K167" s="66"/>
      <c r="L167" s="66"/>
      <c r="M167" s="66"/>
      <c r="N167" s="66"/>
      <c r="O167" s="58">
        <f t="shared" si="42"/>
        <v>0</v>
      </c>
      <c r="P167" s="59" t="str">
        <f t="shared" si="43"/>
        <v/>
      </c>
      <c r="Q167" s="60"/>
      <c r="R167" s="67"/>
      <c r="S167" s="68">
        <f t="shared" si="44"/>
        <v>0</v>
      </c>
      <c r="U167" s="49" t="str">
        <f t="shared" si="34"/>
        <v>ok</v>
      </c>
      <c r="V167" s="49">
        <f t="shared" si="45"/>
        <v>0</v>
      </c>
      <c r="W167" s="49">
        <f t="shared" si="46"/>
        <v>0</v>
      </c>
    </row>
    <row r="168" spans="1:23" ht="27" customHeight="1" x14ac:dyDescent="0.2">
      <c r="A168" s="7">
        <v>149</v>
      </c>
      <c r="B168" s="294"/>
      <c r="C168" s="294"/>
      <c r="D168" s="294"/>
      <c r="E168" s="268"/>
      <c r="F168" s="149"/>
      <c r="G168" s="65"/>
      <c r="H168" s="66"/>
      <c r="I168" s="58">
        <f t="shared" si="41"/>
        <v>0</v>
      </c>
      <c r="J168" s="66"/>
      <c r="K168" s="66"/>
      <c r="L168" s="66"/>
      <c r="M168" s="66"/>
      <c r="N168" s="66"/>
      <c r="O168" s="58">
        <f t="shared" si="42"/>
        <v>0</v>
      </c>
      <c r="P168" s="59" t="str">
        <f t="shared" si="43"/>
        <v/>
      </c>
      <c r="Q168" s="60"/>
      <c r="R168" s="67"/>
      <c r="S168" s="68">
        <f t="shared" si="44"/>
        <v>0</v>
      </c>
      <c r="U168" s="49" t="str">
        <f t="shared" si="34"/>
        <v>ok</v>
      </c>
      <c r="V168" s="49">
        <f t="shared" si="45"/>
        <v>0</v>
      </c>
      <c r="W168" s="49">
        <f t="shared" si="46"/>
        <v>0</v>
      </c>
    </row>
    <row r="169" spans="1:23" ht="27" customHeight="1" x14ac:dyDescent="0.2">
      <c r="A169" s="7">
        <v>150</v>
      </c>
      <c r="B169" s="294"/>
      <c r="C169" s="294"/>
      <c r="D169" s="294"/>
      <c r="E169" s="268"/>
      <c r="F169" s="149"/>
      <c r="G169" s="65"/>
      <c r="H169" s="66"/>
      <c r="I169" s="58">
        <f t="shared" si="41"/>
        <v>0</v>
      </c>
      <c r="J169" s="66"/>
      <c r="K169" s="66"/>
      <c r="L169" s="66"/>
      <c r="M169" s="66"/>
      <c r="N169" s="66"/>
      <c r="O169" s="58">
        <f t="shared" si="42"/>
        <v>0</v>
      </c>
      <c r="P169" s="59" t="str">
        <f t="shared" si="43"/>
        <v/>
      </c>
      <c r="Q169" s="60"/>
      <c r="R169" s="67"/>
      <c r="S169" s="68">
        <f t="shared" si="44"/>
        <v>0</v>
      </c>
      <c r="U169" s="49" t="str">
        <f t="shared" si="34"/>
        <v>ok</v>
      </c>
      <c r="V169" s="49">
        <f t="shared" si="45"/>
        <v>0</v>
      </c>
      <c r="W169" s="49">
        <f t="shared" si="46"/>
        <v>0</v>
      </c>
    </row>
    <row r="170" spans="1:23" ht="27" customHeight="1" x14ac:dyDescent="0.2">
      <c r="A170" s="7">
        <v>151</v>
      </c>
      <c r="B170" s="294"/>
      <c r="C170" s="294"/>
      <c r="D170" s="294"/>
      <c r="E170" s="268"/>
      <c r="F170" s="149"/>
      <c r="G170" s="65"/>
      <c r="H170" s="66"/>
      <c r="I170" s="58">
        <f t="shared" si="41"/>
        <v>0</v>
      </c>
      <c r="J170" s="66"/>
      <c r="K170" s="66"/>
      <c r="L170" s="66"/>
      <c r="M170" s="66"/>
      <c r="N170" s="66"/>
      <c r="O170" s="58">
        <f t="shared" si="42"/>
        <v>0</v>
      </c>
      <c r="P170" s="59" t="str">
        <f t="shared" si="43"/>
        <v/>
      </c>
      <c r="Q170" s="60"/>
      <c r="R170" s="67"/>
      <c r="S170" s="68">
        <f t="shared" si="44"/>
        <v>0</v>
      </c>
      <c r="U170" s="49" t="str">
        <f t="shared" si="34"/>
        <v>ok</v>
      </c>
      <c r="V170" s="49">
        <f t="shared" si="45"/>
        <v>0</v>
      </c>
      <c r="W170" s="49">
        <f t="shared" si="46"/>
        <v>0</v>
      </c>
    </row>
    <row r="171" spans="1:23" ht="27" customHeight="1" x14ac:dyDescent="0.2">
      <c r="A171" s="7">
        <v>152</v>
      </c>
      <c r="B171" s="294"/>
      <c r="C171" s="294"/>
      <c r="D171" s="294"/>
      <c r="E171" s="268"/>
      <c r="F171" s="149"/>
      <c r="G171" s="65"/>
      <c r="H171" s="66"/>
      <c r="I171" s="58">
        <f t="shared" si="41"/>
        <v>0</v>
      </c>
      <c r="J171" s="66"/>
      <c r="K171" s="66"/>
      <c r="L171" s="66"/>
      <c r="M171" s="66"/>
      <c r="N171" s="66"/>
      <c r="O171" s="58">
        <f t="shared" si="42"/>
        <v>0</v>
      </c>
      <c r="P171" s="59" t="str">
        <f t="shared" si="43"/>
        <v/>
      </c>
      <c r="Q171" s="60"/>
      <c r="R171" s="67"/>
      <c r="S171" s="68">
        <f t="shared" si="44"/>
        <v>0</v>
      </c>
      <c r="U171" s="49" t="str">
        <f t="shared" si="34"/>
        <v>ok</v>
      </c>
      <c r="V171" s="49">
        <f t="shared" si="45"/>
        <v>0</v>
      </c>
      <c r="W171" s="49">
        <f t="shared" si="46"/>
        <v>0</v>
      </c>
    </row>
    <row r="172" spans="1:23" ht="27" customHeight="1" x14ac:dyDescent="0.2">
      <c r="A172" s="7">
        <v>153</v>
      </c>
      <c r="B172" s="294"/>
      <c r="C172" s="294"/>
      <c r="D172" s="294"/>
      <c r="E172" s="268"/>
      <c r="F172" s="149"/>
      <c r="G172" s="65"/>
      <c r="H172" s="66"/>
      <c r="I172" s="58">
        <f t="shared" si="41"/>
        <v>0</v>
      </c>
      <c r="J172" s="66"/>
      <c r="K172" s="66"/>
      <c r="L172" s="66"/>
      <c r="M172" s="66"/>
      <c r="N172" s="66"/>
      <c r="O172" s="58">
        <f t="shared" si="42"/>
        <v>0</v>
      </c>
      <c r="P172" s="59" t="str">
        <f t="shared" si="43"/>
        <v/>
      </c>
      <c r="Q172" s="60"/>
      <c r="R172" s="67"/>
      <c r="S172" s="68">
        <f t="shared" si="44"/>
        <v>0</v>
      </c>
      <c r="U172" s="49" t="str">
        <f t="shared" si="34"/>
        <v>ok</v>
      </c>
      <c r="V172" s="49">
        <f t="shared" si="45"/>
        <v>0</v>
      </c>
      <c r="W172" s="49">
        <f t="shared" si="46"/>
        <v>0</v>
      </c>
    </row>
    <row r="173" spans="1:23" ht="27" customHeight="1" x14ac:dyDescent="0.2">
      <c r="A173" s="7">
        <v>154</v>
      </c>
      <c r="B173" s="294"/>
      <c r="C173" s="294"/>
      <c r="D173" s="294"/>
      <c r="E173" s="268"/>
      <c r="F173" s="149"/>
      <c r="G173" s="65"/>
      <c r="H173" s="66"/>
      <c r="I173" s="58">
        <f t="shared" si="41"/>
        <v>0</v>
      </c>
      <c r="J173" s="66"/>
      <c r="K173" s="66"/>
      <c r="L173" s="66"/>
      <c r="M173" s="66"/>
      <c r="N173" s="66"/>
      <c r="O173" s="58">
        <f t="shared" si="42"/>
        <v>0</v>
      </c>
      <c r="P173" s="59" t="str">
        <f t="shared" si="43"/>
        <v/>
      </c>
      <c r="Q173" s="60"/>
      <c r="R173" s="67"/>
      <c r="S173" s="68">
        <f t="shared" si="44"/>
        <v>0</v>
      </c>
      <c r="U173" s="49" t="str">
        <f t="shared" si="34"/>
        <v>ok</v>
      </c>
      <c r="V173" s="49">
        <f t="shared" si="45"/>
        <v>0</v>
      </c>
      <c r="W173" s="49">
        <f t="shared" si="46"/>
        <v>0</v>
      </c>
    </row>
    <row r="174" spans="1:23" ht="27" customHeight="1" x14ac:dyDescent="0.2">
      <c r="A174" s="7">
        <v>155</v>
      </c>
      <c r="B174" s="294"/>
      <c r="C174" s="294"/>
      <c r="D174" s="294"/>
      <c r="E174" s="268"/>
      <c r="F174" s="149"/>
      <c r="G174" s="65"/>
      <c r="H174" s="66"/>
      <c r="I174" s="58">
        <f t="shared" si="41"/>
        <v>0</v>
      </c>
      <c r="J174" s="66"/>
      <c r="K174" s="66"/>
      <c r="L174" s="66"/>
      <c r="M174" s="66"/>
      <c r="N174" s="66"/>
      <c r="O174" s="58">
        <f t="shared" si="42"/>
        <v>0</v>
      </c>
      <c r="P174" s="59" t="str">
        <f t="shared" si="43"/>
        <v/>
      </c>
      <c r="Q174" s="60"/>
      <c r="R174" s="67"/>
      <c r="S174" s="68">
        <f t="shared" si="44"/>
        <v>0</v>
      </c>
      <c r="U174" s="49" t="str">
        <f t="shared" si="34"/>
        <v>ok</v>
      </c>
      <c r="V174" s="49">
        <f t="shared" si="45"/>
        <v>0</v>
      </c>
      <c r="W174" s="49">
        <f t="shared" si="46"/>
        <v>0</v>
      </c>
    </row>
    <row r="175" spans="1:23" ht="27" customHeight="1" x14ac:dyDescent="0.2">
      <c r="A175" s="7">
        <v>156</v>
      </c>
      <c r="B175" s="294"/>
      <c r="C175" s="294"/>
      <c r="D175" s="294"/>
      <c r="E175" s="268"/>
      <c r="F175" s="149"/>
      <c r="G175" s="65"/>
      <c r="H175" s="66"/>
      <c r="I175" s="58">
        <f t="shared" si="41"/>
        <v>0</v>
      </c>
      <c r="J175" s="66"/>
      <c r="K175" s="66"/>
      <c r="L175" s="66"/>
      <c r="M175" s="66"/>
      <c r="N175" s="66"/>
      <c r="O175" s="58">
        <f t="shared" si="42"/>
        <v>0</v>
      </c>
      <c r="P175" s="59" t="str">
        <f t="shared" si="43"/>
        <v/>
      </c>
      <c r="Q175" s="60"/>
      <c r="R175" s="67"/>
      <c r="S175" s="68">
        <f t="shared" si="44"/>
        <v>0</v>
      </c>
      <c r="U175" s="49" t="str">
        <f t="shared" si="34"/>
        <v>ok</v>
      </c>
      <c r="V175" s="49">
        <f t="shared" si="45"/>
        <v>0</v>
      </c>
      <c r="W175" s="49">
        <f t="shared" si="46"/>
        <v>0</v>
      </c>
    </row>
    <row r="176" spans="1:23" ht="27" customHeight="1" x14ac:dyDescent="0.2">
      <c r="A176" s="7">
        <v>157</v>
      </c>
      <c r="B176" s="294"/>
      <c r="C176" s="294"/>
      <c r="D176" s="294"/>
      <c r="E176" s="268"/>
      <c r="F176" s="149"/>
      <c r="G176" s="65"/>
      <c r="H176" s="66"/>
      <c r="I176" s="58">
        <f t="shared" si="41"/>
        <v>0</v>
      </c>
      <c r="J176" s="66"/>
      <c r="K176" s="66"/>
      <c r="L176" s="66"/>
      <c r="M176" s="66"/>
      <c r="N176" s="66"/>
      <c r="O176" s="58">
        <f t="shared" si="42"/>
        <v>0</v>
      </c>
      <c r="P176" s="59" t="str">
        <f t="shared" si="43"/>
        <v/>
      </c>
      <c r="Q176" s="60"/>
      <c r="R176" s="67"/>
      <c r="S176" s="68">
        <f t="shared" si="44"/>
        <v>0</v>
      </c>
      <c r="U176" s="49" t="str">
        <f t="shared" si="34"/>
        <v>ok</v>
      </c>
      <c r="V176" s="49">
        <f t="shared" si="45"/>
        <v>0</v>
      </c>
      <c r="W176" s="49">
        <f t="shared" si="46"/>
        <v>0</v>
      </c>
    </row>
    <row r="177" spans="1:23" ht="27" customHeight="1" x14ac:dyDescent="0.2">
      <c r="A177" s="7">
        <v>158</v>
      </c>
      <c r="B177" s="294"/>
      <c r="C177" s="294"/>
      <c r="D177" s="294"/>
      <c r="E177" s="268"/>
      <c r="F177" s="149"/>
      <c r="G177" s="65"/>
      <c r="H177" s="66"/>
      <c r="I177" s="58">
        <f t="shared" si="41"/>
        <v>0</v>
      </c>
      <c r="J177" s="66"/>
      <c r="K177" s="66"/>
      <c r="L177" s="66"/>
      <c r="M177" s="66"/>
      <c r="N177" s="66"/>
      <c r="O177" s="58">
        <f t="shared" si="42"/>
        <v>0</v>
      </c>
      <c r="P177" s="59" t="str">
        <f t="shared" si="43"/>
        <v/>
      </c>
      <c r="Q177" s="60"/>
      <c r="R177" s="67"/>
      <c r="S177" s="68">
        <f t="shared" si="44"/>
        <v>0</v>
      </c>
      <c r="U177" s="49" t="str">
        <f t="shared" si="34"/>
        <v>ok</v>
      </c>
      <c r="V177" s="49">
        <f t="shared" si="45"/>
        <v>0</v>
      </c>
      <c r="W177" s="49">
        <f t="shared" si="46"/>
        <v>0</v>
      </c>
    </row>
    <row r="178" spans="1:23" ht="27" customHeight="1" x14ac:dyDescent="0.2">
      <c r="A178" s="7">
        <v>159</v>
      </c>
      <c r="B178" s="294"/>
      <c r="C178" s="294"/>
      <c r="D178" s="294"/>
      <c r="E178" s="268"/>
      <c r="F178" s="149"/>
      <c r="G178" s="65"/>
      <c r="H178" s="66"/>
      <c r="I178" s="58">
        <f t="shared" si="41"/>
        <v>0</v>
      </c>
      <c r="J178" s="66"/>
      <c r="K178" s="66"/>
      <c r="L178" s="66"/>
      <c r="M178" s="66"/>
      <c r="N178" s="66"/>
      <c r="O178" s="58">
        <f t="shared" si="42"/>
        <v>0</v>
      </c>
      <c r="P178" s="59" t="str">
        <f t="shared" si="43"/>
        <v/>
      </c>
      <c r="Q178" s="60"/>
      <c r="R178" s="67"/>
      <c r="S178" s="68">
        <f t="shared" si="44"/>
        <v>0</v>
      </c>
      <c r="U178" s="49" t="str">
        <f t="shared" si="34"/>
        <v>ok</v>
      </c>
      <c r="V178" s="49">
        <f t="shared" si="45"/>
        <v>0</v>
      </c>
      <c r="W178" s="49">
        <f t="shared" si="46"/>
        <v>0</v>
      </c>
    </row>
    <row r="179" spans="1:23" ht="27" customHeight="1" x14ac:dyDescent="0.2">
      <c r="A179" s="7">
        <v>160</v>
      </c>
      <c r="B179" s="294"/>
      <c r="C179" s="294"/>
      <c r="D179" s="294"/>
      <c r="E179" s="268"/>
      <c r="F179" s="149"/>
      <c r="G179" s="65"/>
      <c r="H179" s="66"/>
      <c r="I179" s="58">
        <f t="shared" si="41"/>
        <v>0</v>
      </c>
      <c r="J179" s="66"/>
      <c r="K179" s="66"/>
      <c r="L179" s="66"/>
      <c r="M179" s="66"/>
      <c r="N179" s="66"/>
      <c r="O179" s="58">
        <f t="shared" si="42"/>
        <v>0</v>
      </c>
      <c r="P179" s="59" t="str">
        <f t="shared" si="43"/>
        <v/>
      </c>
      <c r="Q179" s="60"/>
      <c r="R179" s="67"/>
      <c r="S179" s="68">
        <f t="shared" si="44"/>
        <v>0</v>
      </c>
      <c r="U179" s="49" t="str">
        <f t="shared" si="34"/>
        <v>ok</v>
      </c>
      <c r="V179" s="49">
        <f t="shared" si="45"/>
        <v>0</v>
      </c>
      <c r="W179" s="49">
        <f t="shared" si="46"/>
        <v>0</v>
      </c>
    </row>
    <row r="180" spans="1:23" ht="27" customHeight="1" x14ac:dyDescent="0.2">
      <c r="A180" s="7">
        <v>161</v>
      </c>
      <c r="B180" s="294"/>
      <c r="C180" s="294"/>
      <c r="D180" s="294"/>
      <c r="E180" s="268"/>
      <c r="F180" s="149"/>
      <c r="G180" s="65"/>
      <c r="H180" s="66"/>
      <c r="I180" s="58">
        <f t="shared" si="35"/>
        <v>0</v>
      </c>
      <c r="J180" s="66"/>
      <c r="K180" s="66"/>
      <c r="L180" s="66"/>
      <c r="M180" s="66"/>
      <c r="N180" s="66"/>
      <c r="O180" s="58">
        <f t="shared" si="36"/>
        <v>0</v>
      </c>
      <c r="P180" s="59" t="str">
        <f t="shared" si="37"/>
        <v/>
      </c>
      <c r="Q180" s="60"/>
      <c r="R180" s="67"/>
      <c r="S180" s="68">
        <f t="shared" si="38"/>
        <v>0</v>
      </c>
      <c r="U180" s="49" t="str">
        <f t="shared" si="34"/>
        <v>ok</v>
      </c>
      <c r="V180" s="49">
        <f t="shared" si="39"/>
        <v>0</v>
      </c>
      <c r="W180" s="49">
        <f t="shared" si="40"/>
        <v>0</v>
      </c>
    </row>
    <row r="181" spans="1:23" ht="27" customHeight="1" x14ac:dyDescent="0.2">
      <c r="A181" s="7">
        <v>162</v>
      </c>
      <c r="B181" s="294"/>
      <c r="C181" s="294"/>
      <c r="D181" s="294"/>
      <c r="E181" s="268"/>
      <c r="F181" s="149"/>
      <c r="G181" s="65"/>
      <c r="H181" s="66"/>
      <c r="I181" s="58">
        <f t="shared" si="35"/>
        <v>0</v>
      </c>
      <c r="J181" s="66"/>
      <c r="K181" s="66"/>
      <c r="L181" s="66"/>
      <c r="M181" s="66"/>
      <c r="N181" s="66"/>
      <c r="O181" s="58">
        <f t="shared" si="36"/>
        <v>0</v>
      </c>
      <c r="P181" s="59" t="str">
        <f t="shared" si="37"/>
        <v/>
      </c>
      <c r="Q181" s="60"/>
      <c r="R181" s="67"/>
      <c r="S181" s="68">
        <f t="shared" si="38"/>
        <v>0</v>
      </c>
      <c r="U181" s="49" t="str">
        <f t="shared" si="34"/>
        <v>ok</v>
      </c>
      <c r="V181" s="49">
        <f t="shared" si="39"/>
        <v>0</v>
      </c>
      <c r="W181" s="49">
        <f t="shared" si="40"/>
        <v>0</v>
      </c>
    </row>
    <row r="182" spans="1:23" ht="27" customHeight="1" x14ac:dyDescent="0.2">
      <c r="A182" s="7">
        <v>163</v>
      </c>
      <c r="B182" s="294"/>
      <c r="C182" s="294"/>
      <c r="D182" s="294"/>
      <c r="E182" s="268"/>
      <c r="F182" s="149"/>
      <c r="G182" s="65"/>
      <c r="H182" s="66"/>
      <c r="I182" s="58">
        <f t="shared" si="35"/>
        <v>0</v>
      </c>
      <c r="J182" s="66"/>
      <c r="K182" s="66"/>
      <c r="L182" s="66"/>
      <c r="M182" s="66"/>
      <c r="N182" s="66"/>
      <c r="O182" s="58">
        <f t="shared" si="36"/>
        <v>0</v>
      </c>
      <c r="P182" s="59" t="str">
        <f t="shared" si="37"/>
        <v/>
      </c>
      <c r="Q182" s="60"/>
      <c r="R182" s="67"/>
      <c r="S182" s="68">
        <f t="shared" si="38"/>
        <v>0</v>
      </c>
      <c r="U182" s="49" t="str">
        <f t="shared" si="34"/>
        <v>ok</v>
      </c>
      <c r="V182" s="49">
        <f t="shared" si="39"/>
        <v>0</v>
      </c>
      <c r="W182" s="49">
        <f t="shared" si="40"/>
        <v>0</v>
      </c>
    </row>
    <row r="183" spans="1:23" ht="27" customHeight="1" x14ac:dyDescent="0.2">
      <c r="A183" s="7">
        <v>164</v>
      </c>
      <c r="B183" s="294"/>
      <c r="C183" s="294"/>
      <c r="D183" s="294"/>
      <c r="E183" s="268"/>
      <c r="F183" s="149"/>
      <c r="G183" s="65"/>
      <c r="H183" s="66"/>
      <c r="I183" s="58">
        <f t="shared" si="35"/>
        <v>0</v>
      </c>
      <c r="J183" s="66"/>
      <c r="K183" s="66"/>
      <c r="L183" s="66"/>
      <c r="M183" s="66"/>
      <c r="N183" s="66"/>
      <c r="O183" s="58">
        <f t="shared" si="36"/>
        <v>0</v>
      </c>
      <c r="P183" s="59" t="str">
        <f t="shared" si="37"/>
        <v/>
      </c>
      <c r="Q183" s="60"/>
      <c r="R183" s="67"/>
      <c r="S183" s="68">
        <f t="shared" si="38"/>
        <v>0</v>
      </c>
      <c r="U183" s="49" t="str">
        <f t="shared" si="34"/>
        <v>ok</v>
      </c>
      <c r="V183" s="49">
        <f t="shared" si="39"/>
        <v>0</v>
      </c>
      <c r="W183" s="49">
        <f t="shared" si="40"/>
        <v>0</v>
      </c>
    </row>
    <row r="184" spans="1:23" ht="27" customHeight="1" x14ac:dyDescent="0.2">
      <c r="A184" s="7">
        <v>165</v>
      </c>
      <c r="B184" s="294"/>
      <c r="C184" s="294"/>
      <c r="D184" s="294"/>
      <c r="E184" s="268"/>
      <c r="F184" s="149"/>
      <c r="G184" s="65"/>
      <c r="H184" s="66"/>
      <c r="I184" s="58">
        <f t="shared" si="35"/>
        <v>0</v>
      </c>
      <c r="J184" s="66"/>
      <c r="K184" s="66"/>
      <c r="L184" s="66"/>
      <c r="M184" s="66"/>
      <c r="N184" s="66"/>
      <c r="O184" s="58">
        <f t="shared" si="36"/>
        <v>0</v>
      </c>
      <c r="P184" s="59" t="str">
        <f t="shared" si="37"/>
        <v/>
      </c>
      <c r="Q184" s="60"/>
      <c r="R184" s="67"/>
      <c r="S184" s="68">
        <f t="shared" si="38"/>
        <v>0</v>
      </c>
      <c r="U184" s="49" t="str">
        <f t="shared" si="34"/>
        <v>ok</v>
      </c>
      <c r="V184" s="49">
        <f t="shared" si="39"/>
        <v>0</v>
      </c>
      <c r="W184" s="49">
        <f t="shared" si="40"/>
        <v>0</v>
      </c>
    </row>
    <row r="185" spans="1:23" ht="27" customHeight="1" x14ac:dyDescent="0.2">
      <c r="A185" s="7">
        <v>166</v>
      </c>
      <c r="B185" s="294"/>
      <c r="C185" s="294"/>
      <c r="D185" s="294"/>
      <c r="E185" s="268"/>
      <c r="F185" s="149"/>
      <c r="G185" s="65"/>
      <c r="H185" s="66"/>
      <c r="I185" s="58">
        <f t="shared" si="35"/>
        <v>0</v>
      </c>
      <c r="J185" s="66"/>
      <c r="K185" s="66"/>
      <c r="L185" s="66"/>
      <c r="M185" s="66"/>
      <c r="N185" s="66"/>
      <c r="O185" s="58">
        <f t="shared" si="36"/>
        <v>0</v>
      </c>
      <c r="P185" s="59" t="str">
        <f t="shared" si="37"/>
        <v/>
      </c>
      <c r="Q185" s="60"/>
      <c r="R185" s="67"/>
      <c r="S185" s="68">
        <f t="shared" si="38"/>
        <v>0</v>
      </c>
      <c r="U185" s="49" t="str">
        <f t="shared" si="34"/>
        <v>ok</v>
      </c>
      <c r="V185" s="49">
        <f t="shared" si="39"/>
        <v>0</v>
      </c>
      <c r="W185" s="49">
        <f t="shared" si="40"/>
        <v>0</v>
      </c>
    </row>
    <row r="186" spans="1:23" ht="27" customHeight="1" x14ac:dyDescent="0.2">
      <c r="A186" s="7">
        <v>167</v>
      </c>
      <c r="B186" s="294"/>
      <c r="C186" s="294"/>
      <c r="D186" s="294"/>
      <c r="E186" s="268"/>
      <c r="F186" s="149"/>
      <c r="G186" s="65"/>
      <c r="H186" s="66"/>
      <c r="I186" s="58">
        <f t="shared" si="35"/>
        <v>0</v>
      </c>
      <c r="J186" s="66"/>
      <c r="K186" s="66"/>
      <c r="L186" s="66"/>
      <c r="M186" s="66"/>
      <c r="N186" s="66"/>
      <c r="O186" s="58">
        <f t="shared" si="36"/>
        <v>0</v>
      </c>
      <c r="P186" s="59" t="str">
        <f t="shared" si="37"/>
        <v/>
      </c>
      <c r="Q186" s="60"/>
      <c r="R186" s="67"/>
      <c r="S186" s="68">
        <f t="shared" si="38"/>
        <v>0</v>
      </c>
      <c r="U186" s="49" t="str">
        <f t="shared" si="34"/>
        <v>ok</v>
      </c>
      <c r="V186" s="49">
        <f t="shared" si="39"/>
        <v>0</v>
      </c>
      <c r="W186" s="49">
        <f t="shared" si="40"/>
        <v>0</v>
      </c>
    </row>
    <row r="187" spans="1:23" ht="27" customHeight="1" x14ac:dyDescent="0.2">
      <c r="A187" s="7">
        <v>168</v>
      </c>
      <c r="B187" s="294"/>
      <c r="C187" s="294"/>
      <c r="D187" s="294"/>
      <c r="E187" s="268"/>
      <c r="F187" s="149"/>
      <c r="G187" s="65"/>
      <c r="H187" s="66"/>
      <c r="I187" s="58">
        <f t="shared" si="35"/>
        <v>0</v>
      </c>
      <c r="J187" s="66"/>
      <c r="K187" s="66"/>
      <c r="L187" s="66"/>
      <c r="M187" s="66"/>
      <c r="N187" s="66"/>
      <c r="O187" s="58">
        <f t="shared" si="36"/>
        <v>0</v>
      </c>
      <c r="P187" s="59" t="str">
        <f t="shared" si="37"/>
        <v/>
      </c>
      <c r="Q187" s="60"/>
      <c r="R187" s="67"/>
      <c r="S187" s="68">
        <f t="shared" si="38"/>
        <v>0</v>
      </c>
      <c r="U187" s="49" t="str">
        <f t="shared" si="34"/>
        <v>ok</v>
      </c>
      <c r="V187" s="49">
        <f t="shared" si="39"/>
        <v>0</v>
      </c>
      <c r="W187" s="49">
        <f t="shared" si="40"/>
        <v>0</v>
      </c>
    </row>
    <row r="188" spans="1:23" ht="27" customHeight="1" x14ac:dyDescent="0.2">
      <c r="A188" s="7">
        <v>169</v>
      </c>
      <c r="B188" s="294"/>
      <c r="C188" s="294"/>
      <c r="D188" s="294"/>
      <c r="E188" s="268"/>
      <c r="F188" s="149"/>
      <c r="G188" s="65"/>
      <c r="H188" s="66"/>
      <c r="I188" s="58">
        <f t="shared" si="35"/>
        <v>0</v>
      </c>
      <c r="J188" s="66"/>
      <c r="K188" s="66"/>
      <c r="L188" s="66"/>
      <c r="M188" s="66"/>
      <c r="N188" s="66"/>
      <c r="O188" s="58">
        <f t="shared" si="36"/>
        <v>0</v>
      </c>
      <c r="P188" s="59" t="str">
        <f t="shared" si="37"/>
        <v/>
      </c>
      <c r="Q188" s="60"/>
      <c r="R188" s="67"/>
      <c r="S188" s="68">
        <f t="shared" si="38"/>
        <v>0</v>
      </c>
      <c r="U188" s="49" t="str">
        <f t="shared" si="34"/>
        <v>ok</v>
      </c>
      <c r="V188" s="49">
        <f t="shared" si="39"/>
        <v>0</v>
      </c>
      <c r="W188" s="49">
        <f t="shared" si="40"/>
        <v>0</v>
      </c>
    </row>
    <row r="189" spans="1:23" ht="27" customHeight="1" x14ac:dyDescent="0.2">
      <c r="A189" s="7">
        <v>170</v>
      </c>
      <c r="B189" s="294"/>
      <c r="C189" s="294"/>
      <c r="D189" s="294"/>
      <c r="E189" s="268"/>
      <c r="F189" s="149"/>
      <c r="G189" s="65"/>
      <c r="H189" s="66"/>
      <c r="I189" s="58">
        <f t="shared" si="35"/>
        <v>0</v>
      </c>
      <c r="J189" s="66"/>
      <c r="K189" s="66"/>
      <c r="L189" s="66"/>
      <c r="M189" s="66"/>
      <c r="N189" s="66"/>
      <c r="O189" s="58">
        <f t="shared" si="36"/>
        <v>0</v>
      </c>
      <c r="P189" s="59" t="str">
        <f t="shared" si="37"/>
        <v/>
      </c>
      <c r="Q189" s="60"/>
      <c r="R189" s="67"/>
      <c r="S189" s="68">
        <f t="shared" si="38"/>
        <v>0</v>
      </c>
      <c r="U189" s="49" t="str">
        <f t="shared" si="34"/>
        <v>ok</v>
      </c>
      <c r="V189" s="49">
        <f t="shared" si="39"/>
        <v>0</v>
      </c>
      <c r="W189" s="49">
        <f t="shared" si="40"/>
        <v>0</v>
      </c>
    </row>
    <row r="190" spans="1:23" ht="27" customHeight="1" x14ac:dyDescent="0.2">
      <c r="A190" s="7">
        <v>171</v>
      </c>
      <c r="B190" s="294"/>
      <c r="C190" s="294"/>
      <c r="D190" s="294"/>
      <c r="E190" s="268"/>
      <c r="F190" s="149"/>
      <c r="G190" s="65"/>
      <c r="H190" s="66"/>
      <c r="I190" s="58">
        <f t="shared" si="35"/>
        <v>0</v>
      </c>
      <c r="J190" s="66"/>
      <c r="K190" s="66"/>
      <c r="L190" s="66"/>
      <c r="M190" s="66"/>
      <c r="N190" s="66"/>
      <c r="O190" s="58">
        <f t="shared" si="36"/>
        <v>0</v>
      </c>
      <c r="P190" s="59" t="str">
        <f t="shared" si="37"/>
        <v/>
      </c>
      <c r="Q190" s="60"/>
      <c r="R190" s="67"/>
      <c r="S190" s="68">
        <f t="shared" si="38"/>
        <v>0</v>
      </c>
      <c r="U190" s="49" t="str">
        <f t="shared" si="34"/>
        <v>ok</v>
      </c>
      <c r="V190" s="49">
        <f t="shared" si="39"/>
        <v>0</v>
      </c>
      <c r="W190" s="49">
        <f t="shared" si="40"/>
        <v>0</v>
      </c>
    </row>
    <row r="191" spans="1:23" ht="27" customHeight="1" x14ac:dyDescent="0.2">
      <c r="A191" s="7">
        <v>172</v>
      </c>
      <c r="B191" s="294"/>
      <c r="C191" s="294"/>
      <c r="D191" s="294"/>
      <c r="E191" s="268"/>
      <c r="F191" s="149"/>
      <c r="G191" s="65"/>
      <c r="H191" s="66"/>
      <c r="I191" s="58">
        <f t="shared" si="35"/>
        <v>0</v>
      </c>
      <c r="J191" s="66"/>
      <c r="K191" s="66"/>
      <c r="L191" s="66"/>
      <c r="M191" s="66"/>
      <c r="N191" s="66"/>
      <c r="O191" s="58">
        <f t="shared" si="36"/>
        <v>0</v>
      </c>
      <c r="P191" s="59" t="str">
        <f t="shared" si="37"/>
        <v/>
      </c>
      <c r="Q191" s="60"/>
      <c r="R191" s="67"/>
      <c r="S191" s="68">
        <f t="shared" si="38"/>
        <v>0</v>
      </c>
      <c r="U191" s="49" t="str">
        <f t="shared" si="34"/>
        <v>ok</v>
      </c>
      <c r="V191" s="49">
        <f t="shared" si="39"/>
        <v>0</v>
      </c>
      <c r="W191" s="49">
        <f t="shared" si="40"/>
        <v>0</v>
      </c>
    </row>
    <row r="192" spans="1:23" ht="27" customHeight="1" x14ac:dyDescent="0.2">
      <c r="A192" s="7">
        <v>173</v>
      </c>
      <c r="B192" s="294"/>
      <c r="C192" s="294"/>
      <c r="D192" s="294"/>
      <c r="E192" s="268"/>
      <c r="F192" s="149"/>
      <c r="G192" s="65"/>
      <c r="H192" s="66"/>
      <c r="I192" s="58">
        <f t="shared" si="35"/>
        <v>0</v>
      </c>
      <c r="J192" s="66"/>
      <c r="K192" s="66"/>
      <c r="L192" s="66"/>
      <c r="M192" s="66"/>
      <c r="N192" s="66"/>
      <c r="O192" s="58">
        <f t="shared" si="36"/>
        <v>0</v>
      </c>
      <c r="P192" s="59" t="str">
        <f t="shared" si="37"/>
        <v/>
      </c>
      <c r="Q192" s="60"/>
      <c r="R192" s="67"/>
      <c r="S192" s="68">
        <f t="shared" si="38"/>
        <v>0</v>
      </c>
      <c r="U192" s="49" t="str">
        <f t="shared" si="34"/>
        <v>ok</v>
      </c>
      <c r="V192" s="49">
        <f t="shared" si="39"/>
        <v>0</v>
      </c>
      <c r="W192" s="49">
        <f t="shared" si="40"/>
        <v>0</v>
      </c>
    </row>
    <row r="193" spans="1:23" ht="27" customHeight="1" x14ac:dyDescent="0.2">
      <c r="A193" s="7">
        <v>174</v>
      </c>
      <c r="B193" s="294"/>
      <c r="C193" s="294"/>
      <c r="D193" s="294"/>
      <c r="E193" s="268"/>
      <c r="F193" s="149"/>
      <c r="G193" s="65"/>
      <c r="H193" s="66"/>
      <c r="I193" s="58">
        <f t="shared" si="35"/>
        <v>0</v>
      </c>
      <c r="J193" s="66"/>
      <c r="K193" s="66"/>
      <c r="L193" s="66"/>
      <c r="M193" s="66"/>
      <c r="N193" s="66"/>
      <c r="O193" s="58">
        <f t="shared" si="36"/>
        <v>0</v>
      </c>
      <c r="P193" s="59" t="str">
        <f t="shared" si="37"/>
        <v/>
      </c>
      <c r="Q193" s="60"/>
      <c r="R193" s="67"/>
      <c r="S193" s="68">
        <f t="shared" si="38"/>
        <v>0</v>
      </c>
      <c r="U193" s="49" t="str">
        <f t="shared" si="34"/>
        <v>ok</v>
      </c>
      <c r="V193" s="49">
        <f t="shared" si="39"/>
        <v>0</v>
      </c>
      <c r="W193" s="49">
        <f t="shared" si="40"/>
        <v>0</v>
      </c>
    </row>
    <row r="194" spans="1:23" ht="27" customHeight="1" x14ac:dyDescent="0.2">
      <c r="A194" s="7">
        <v>175</v>
      </c>
      <c r="B194" s="294"/>
      <c r="C194" s="294"/>
      <c r="D194" s="294"/>
      <c r="E194" s="268"/>
      <c r="F194" s="149"/>
      <c r="G194" s="65"/>
      <c r="H194" s="66"/>
      <c r="I194" s="58">
        <f t="shared" ref="I194:I207" si="47">ROUNDDOWN(G194*H194,2)</f>
        <v>0</v>
      </c>
      <c r="J194" s="66"/>
      <c r="K194" s="66"/>
      <c r="L194" s="66"/>
      <c r="M194" s="66"/>
      <c r="N194" s="66"/>
      <c r="O194" s="58">
        <f t="shared" ref="O194:O207" si="48">SUM(J194:N194)</f>
        <v>0</v>
      </c>
      <c r="P194" s="59" t="str">
        <f t="shared" ref="P194:P207" si="49">IF(ROUNDDOWN(G194*H194,2)-ROUNDDOWN(SUM(J194:N194),2)=0,"","zlý súčet")</f>
        <v/>
      </c>
      <c r="Q194" s="60"/>
      <c r="R194" s="67"/>
      <c r="S194" s="68">
        <f t="shared" ref="S194:S207" si="50">O194-R194</f>
        <v>0</v>
      </c>
      <c r="U194" s="49" t="str">
        <f t="shared" si="34"/>
        <v>ok</v>
      </c>
      <c r="V194" s="49">
        <f t="shared" ref="V194:V207" si="51">IF(U194="chyba",1,0)</f>
        <v>0</v>
      </c>
      <c r="W194" s="49">
        <f t="shared" ref="W194:W207" si="52">IF(P194="zlý súčet",1,0)</f>
        <v>0</v>
      </c>
    </row>
    <row r="195" spans="1:23" ht="27" customHeight="1" x14ac:dyDescent="0.2">
      <c r="A195" s="7">
        <v>176</v>
      </c>
      <c r="B195" s="294"/>
      <c r="C195" s="294"/>
      <c r="D195" s="294"/>
      <c r="E195" s="268"/>
      <c r="F195" s="149"/>
      <c r="G195" s="65"/>
      <c r="H195" s="66"/>
      <c r="I195" s="58">
        <f t="shared" si="47"/>
        <v>0</v>
      </c>
      <c r="J195" s="66"/>
      <c r="K195" s="66"/>
      <c r="L195" s="66"/>
      <c r="M195" s="66"/>
      <c r="N195" s="66"/>
      <c r="O195" s="58">
        <f t="shared" si="48"/>
        <v>0</v>
      </c>
      <c r="P195" s="59" t="str">
        <f t="shared" si="49"/>
        <v/>
      </c>
      <c r="Q195" s="60"/>
      <c r="R195" s="67"/>
      <c r="S195" s="68">
        <f t="shared" si="50"/>
        <v>0</v>
      </c>
      <c r="U195" s="49" t="str">
        <f t="shared" si="34"/>
        <v>ok</v>
      </c>
      <c r="V195" s="49">
        <f t="shared" si="51"/>
        <v>0</v>
      </c>
      <c r="W195" s="49">
        <f t="shared" si="52"/>
        <v>0</v>
      </c>
    </row>
    <row r="196" spans="1:23" ht="27" customHeight="1" x14ac:dyDescent="0.2">
      <c r="A196" s="7">
        <v>177</v>
      </c>
      <c r="B196" s="294"/>
      <c r="C196" s="294"/>
      <c r="D196" s="294"/>
      <c r="E196" s="268"/>
      <c r="F196" s="149"/>
      <c r="G196" s="65"/>
      <c r="H196" s="66"/>
      <c r="I196" s="58">
        <f t="shared" si="47"/>
        <v>0</v>
      </c>
      <c r="J196" s="66"/>
      <c r="K196" s="66"/>
      <c r="L196" s="66"/>
      <c r="M196" s="66"/>
      <c r="N196" s="66"/>
      <c r="O196" s="58">
        <f t="shared" si="48"/>
        <v>0</v>
      </c>
      <c r="P196" s="59" t="str">
        <f t="shared" si="49"/>
        <v/>
      </c>
      <c r="Q196" s="60"/>
      <c r="R196" s="67"/>
      <c r="S196" s="68">
        <f t="shared" si="50"/>
        <v>0</v>
      </c>
      <c r="U196" s="49" t="str">
        <f t="shared" si="34"/>
        <v>ok</v>
      </c>
      <c r="V196" s="49">
        <f t="shared" si="51"/>
        <v>0</v>
      </c>
      <c r="W196" s="49">
        <f t="shared" si="52"/>
        <v>0</v>
      </c>
    </row>
    <row r="197" spans="1:23" ht="27" customHeight="1" x14ac:dyDescent="0.2">
      <c r="A197" s="7">
        <v>178</v>
      </c>
      <c r="B197" s="294"/>
      <c r="C197" s="294"/>
      <c r="D197" s="294"/>
      <c r="E197" s="268"/>
      <c r="F197" s="149"/>
      <c r="G197" s="65"/>
      <c r="H197" s="66"/>
      <c r="I197" s="58">
        <f t="shared" si="47"/>
        <v>0</v>
      </c>
      <c r="J197" s="66"/>
      <c r="K197" s="66"/>
      <c r="L197" s="66"/>
      <c r="M197" s="66"/>
      <c r="N197" s="66"/>
      <c r="O197" s="58">
        <f t="shared" si="48"/>
        <v>0</v>
      </c>
      <c r="P197" s="59" t="str">
        <f t="shared" si="49"/>
        <v/>
      </c>
      <c r="Q197" s="60"/>
      <c r="R197" s="67"/>
      <c r="S197" s="68">
        <f t="shared" si="50"/>
        <v>0</v>
      </c>
      <c r="U197" s="49" t="str">
        <f t="shared" si="34"/>
        <v>ok</v>
      </c>
      <c r="V197" s="49">
        <f t="shared" si="51"/>
        <v>0</v>
      </c>
      <c r="W197" s="49">
        <f t="shared" si="52"/>
        <v>0</v>
      </c>
    </row>
    <row r="198" spans="1:23" ht="27" customHeight="1" x14ac:dyDescent="0.2">
      <c r="A198" s="7">
        <v>179</v>
      </c>
      <c r="B198" s="294"/>
      <c r="C198" s="294"/>
      <c r="D198" s="294"/>
      <c r="E198" s="268"/>
      <c r="F198" s="149"/>
      <c r="G198" s="65"/>
      <c r="H198" s="66"/>
      <c r="I198" s="58">
        <f t="shared" si="47"/>
        <v>0</v>
      </c>
      <c r="J198" s="66"/>
      <c r="K198" s="66"/>
      <c r="L198" s="66"/>
      <c r="M198" s="66"/>
      <c r="N198" s="66"/>
      <c r="O198" s="58">
        <f t="shared" si="48"/>
        <v>0</v>
      </c>
      <c r="P198" s="59" t="str">
        <f t="shared" si="49"/>
        <v/>
      </c>
      <c r="Q198" s="60"/>
      <c r="R198" s="67"/>
      <c r="S198" s="68">
        <f t="shared" si="50"/>
        <v>0</v>
      </c>
      <c r="U198" s="49" t="str">
        <f t="shared" si="34"/>
        <v>ok</v>
      </c>
      <c r="V198" s="49">
        <f t="shared" si="51"/>
        <v>0</v>
      </c>
      <c r="W198" s="49">
        <f t="shared" si="52"/>
        <v>0</v>
      </c>
    </row>
    <row r="199" spans="1:23" ht="27" customHeight="1" x14ac:dyDescent="0.2">
      <c r="A199" s="7">
        <v>180</v>
      </c>
      <c r="B199" s="294"/>
      <c r="C199" s="294"/>
      <c r="D199" s="294"/>
      <c r="E199" s="268"/>
      <c r="F199" s="149"/>
      <c r="G199" s="65"/>
      <c r="H199" s="66"/>
      <c r="I199" s="58">
        <f t="shared" si="47"/>
        <v>0</v>
      </c>
      <c r="J199" s="66"/>
      <c r="K199" s="66"/>
      <c r="L199" s="66"/>
      <c r="M199" s="66"/>
      <c r="N199" s="66"/>
      <c r="O199" s="58">
        <f t="shared" si="48"/>
        <v>0</v>
      </c>
      <c r="P199" s="59" t="str">
        <f t="shared" si="49"/>
        <v/>
      </c>
      <c r="Q199" s="60"/>
      <c r="R199" s="67"/>
      <c r="S199" s="68">
        <f t="shared" si="50"/>
        <v>0</v>
      </c>
      <c r="U199" s="49" t="str">
        <f t="shared" si="34"/>
        <v>ok</v>
      </c>
      <c r="V199" s="49">
        <f t="shared" si="51"/>
        <v>0</v>
      </c>
      <c r="W199" s="49">
        <f t="shared" si="52"/>
        <v>0</v>
      </c>
    </row>
    <row r="200" spans="1:23" ht="27" customHeight="1" x14ac:dyDescent="0.2">
      <c r="A200" s="7">
        <v>181</v>
      </c>
      <c r="B200" s="294"/>
      <c r="C200" s="294"/>
      <c r="D200" s="294"/>
      <c r="E200" s="268"/>
      <c r="F200" s="149"/>
      <c r="G200" s="65"/>
      <c r="H200" s="66"/>
      <c r="I200" s="58">
        <f t="shared" si="47"/>
        <v>0</v>
      </c>
      <c r="J200" s="66"/>
      <c r="K200" s="66"/>
      <c r="L200" s="66"/>
      <c r="M200" s="66"/>
      <c r="N200" s="66"/>
      <c r="O200" s="58">
        <f t="shared" si="48"/>
        <v>0</v>
      </c>
      <c r="P200" s="59" t="str">
        <f t="shared" si="49"/>
        <v/>
      </c>
      <c r="Q200" s="60"/>
      <c r="R200" s="67"/>
      <c r="S200" s="68">
        <f t="shared" si="50"/>
        <v>0</v>
      </c>
      <c r="U200" s="49" t="str">
        <f t="shared" si="34"/>
        <v>ok</v>
      </c>
      <c r="V200" s="49">
        <f t="shared" si="51"/>
        <v>0</v>
      </c>
      <c r="W200" s="49">
        <f t="shared" si="52"/>
        <v>0</v>
      </c>
    </row>
    <row r="201" spans="1:23" ht="27" customHeight="1" x14ac:dyDescent="0.2">
      <c r="A201" s="7">
        <v>182</v>
      </c>
      <c r="B201" s="294"/>
      <c r="C201" s="294"/>
      <c r="D201" s="294"/>
      <c r="E201" s="268"/>
      <c r="F201" s="149"/>
      <c r="G201" s="65"/>
      <c r="H201" s="66"/>
      <c r="I201" s="58">
        <f t="shared" si="47"/>
        <v>0</v>
      </c>
      <c r="J201" s="66"/>
      <c r="K201" s="66"/>
      <c r="L201" s="66"/>
      <c r="M201" s="66"/>
      <c r="N201" s="66"/>
      <c r="O201" s="58">
        <f t="shared" si="48"/>
        <v>0</v>
      </c>
      <c r="P201" s="59" t="str">
        <f t="shared" si="49"/>
        <v/>
      </c>
      <c r="Q201" s="60"/>
      <c r="R201" s="67"/>
      <c r="S201" s="68">
        <f t="shared" si="50"/>
        <v>0</v>
      </c>
      <c r="U201" s="49" t="str">
        <f t="shared" si="34"/>
        <v>ok</v>
      </c>
      <c r="V201" s="49">
        <f t="shared" si="51"/>
        <v>0</v>
      </c>
      <c r="W201" s="49">
        <f t="shared" si="52"/>
        <v>0</v>
      </c>
    </row>
    <row r="202" spans="1:23" ht="27" customHeight="1" x14ac:dyDescent="0.2">
      <c r="A202" s="7">
        <v>183</v>
      </c>
      <c r="B202" s="294"/>
      <c r="C202" s="294"/>
      <c r="D202" s="294"/>
      <c r="E202" s="268"/>
      <c r="F202" s="149"/>
      <c r="G202" s="65"/>
      <c r="H202" s="66"/>
      <c r="I202" s="58">
        <f t="shared" si="47"/>
        <v>0</v>
      </c>
      <c r="J202" s="66"/>
      <c r="K202" s="66"/>
      <c r="L202" s="66"/>
      <c r="M202" s="66"/>
      <c r="N202" s="66"/>
      <c r="O202" s="58">
        <f t="shared" si="48"/>
        <v>0</v>
      </c>
      <c r="P202" s="59" t="str">
        <f t="shared" si="49"/>
        <v/>
      </c>
      <c r="Q202" s="60"/>
      <c r="R202" s="67"/>
      <c r="S202" s="68">
        <f t="shared" si="50"/>
        <v>0</v>
      </c>
      <c r="U202" s="49" t="str">
        <f t="shared" si="34"/>
        <v>ok</v>
      </c>
      <c r="V202" s="49">
        <f t="shared" si="51"/>
        <v>0</v>
      </c>
      <c r="W202" s="49">
        <f t="shared" si="52"/>
        <v>0</v>
      </c>
    </row>
    <row r="203" spans="1:23" ht="27" customHeight="1" x14ac:dyDescent="0.2">
      <c r="A203" s="7">
        <v>184</v>
      </c>
      <c r="B203" s="294"/>
      <c r="C203" s="294"/>
      <c r="D203" s="294"/>
      <c r="E203" s="268"/>
      <c r="F203" s="149"/>
      <c r="G203" s="65"/>
      <c r="H203" s="66"/>
      <c r="I203" s="58">
        <f t="shared" si="47"/>
        <v>0</v>
      </c>
      <c r="J203" s="66"/>
      <c r="K203" s="66"/>
      <c r="L203" s="66"/>
      <c r="M203" s="66"/>
      <c r="N203" s="66"/>
      <c r="O203" s="58">
        <f t="shared" si="48"/>
        <v>0</v>
      </c>
      <c r="P203" s="59" t="str">
        <f t="shared" si="49"/>
        <v/>
      </c>
      <c r="Q203" s="60"/>
      <c r="R203" s="67"/>
      <c r="S203" s="68">
        <f t="shared" si="50"/>
        <v>0</v>
      </c>
      <c r="U203" s="49" t="str">
        <f t="shared" si="34"/>
        <v>ok</v>
      </c>
      <c r="V203" s="49">
        <f t="shared" si="51"/>
        <v>0</v>
      </c>
      <c r="W203" s="49">
        <f t="shared" si="52"/>
        <v>0</v>
      </c>
    </row>
    <row r="204" spans="1:23" ht="27" customHeight="1" x14ac:dyDescent="0.2">
      <c r="A204" s="7">
        <v>185</v>
      </c>
      <c r="B204" s="294"/>
      <c r="C204" s="294"/>
      <c r="D204" s="294"/>
      <c r="E204" s="268"/>
      <c r="F204" s="149"/>
      <c r="G204" s="65"/>
      <c r="H204" s="66"/>
      <c r="I204" s="58">
        <f t="shared" si="47"/>
        <v>0</v>
      </c>
      <c r="J204" s="66"/>
      <c r="K204" s="66"/>
      <c r="L204" s="66"/>
      <c r="M204" s="66"/>
      <c r="N204" s="66"/>
      <c r="O204" s="58">
        <f t="shared" si="48"/>
        <v>0</v>
      </c>
      <c r="P204" s="59" t="str">
        <f t="shared" si="49"/>
        <v/>
      </c>
      <c r="Q204" s="60"/>
      <c r="R204" s="67"/>
      <c r="S204" s="68">
        <f t="shared" si="50"/>
        <v>0</v>
      </c>
      <c r="U204" s="49" t="str">
        <f t="shared" si="34"/>
        <v>ok</v>
      </c>
      <c r="V204" s="49">
        <f t="shared" si="51"/>
        <v>0</v>
      </c>
      <c r="W204" s="49">
        <f t="shared" si="52"/>
        <v>0</v>
      </c>
    </row>
    <row r="205" spans="1:23" ht="27" customHeight="1" x14ac:dyDescent="0.2">
      <c r="A205" s="7">
        <v>186</v>
      </c>
      <c r="B205" s="294"/>
      <c r="C205" s="294"/>
      <c r="D205" s="294"/>
      <c r="E205" s="268"/>
      <c r="F205" s="149"/>
      <c r="G205" s="65"/>
      <c r="H205" s="66"/>
      <c r="I205" s="58">
        <f t="shared" si="47"/>
        <v>0</v>
      </c>
      <c r="J205" s="66"/>
      <c r="K205" s="66"/>
      <c r="L205" s="66"/>
      <c r="M205" s="66"/>
      <c r="N205" s="66"/>
      <c r="O205" s="58">
        <f t="shared" si="48"/>
        <v>0</v>
      </c>
      <c r="P205" s="59" t="str">
        <f t="shared" si="49"/>
        <v/>
      </c>
      <c r="Q205" s="60"/>
      <c r="R205" s="67"/>
      <c r="S205" s="68">
        <f t="shared" si="50"/>
        <v>0</v>
      </c>
      <c r="U205" s="49" t="str">
        <f t="shared" si="34"/>
        <v>ok</v>
      </c>
      <c r="V205" s="49">
        <f t="shared" si="51"/>
        <v>0</v>
      </c>
      <c r="W205" s="49">
        <f t="shared" si="52"/>
        <v>0</v>
      </c>
    </row>
    <row r="206" spans="1:23" ht="27" customHeight="1" x14ac:dyDescent="0.2">
      <c r="A206" s="7">
        <v>187</v>
      </c>
      <c r="B206" s="294"/>
      <c r="C206" s="294"/>
      <c r="D206" s="294"/>
      <c r="E206" s="268"/>
      <c r="F206" s="149"/>
      <c r="G206" s="65"/>
      <c r="H206" s="66"/>
      <c r="I206" s="58">
        <f t="shared" si="47"/>
        <v>0</v>
      </c>
      <c r="J206" s="66"/>
      <c r="K206" s="66"/>
      <c r="L206" s="66"/>
      <c r="M206" s="66"/>
      <c r="N206" s="66"/>
      <c r="O206" s="58">
        <f t="shared" si="48"/>
        <v>0</v>
      </c>
      <c r="P206" s="59" t="str">
        <f t="shared" si="49"/>
        <v/>
      </c>
      <c r="Q206" s="60"/>
      <c r="R206" s="67"/>
      <c r="S206" s="68">
        <f t="shared" si="50"/>
        <v>0</v>
      </c>
      <c r="U206" s="49" t="str">
        <f t="shared" si="34"/>
        <v>ok</v>
      </c>
      <c r="V206" s="49">
        <f t="shared" si="51"/>
        <v>0</v>
      </c>
      <c r="W206" s="49">
        <f t="shared" si="52"/>
        <v>0</v>
      </c>
    </row>
    <row r="207" spans="1:23" ht="27" customHeight="1" x14ac:dyDescent="0.2">
      <c r="A207" s="7">
        <v>188</v>
      </c>
      <c r="B207" s="294"/>
      <c r="C207" s="294"/>
      <c r="D207" s="294"/>
      <c r="E207" s="268"/>
      <c r="F207" s="149"/>
      <c r="G207" s="65"/>
      <c r="H207" s="66"/>
      <c r="I207" s="58">
        <f t="shared" si="47"/>
        <v>0</v>
      </c>
      <c r="J207" s="66"/>
      <c r="K207" s="66"/>
      <c r="L207" s="66"/>
      <c r="M207" s="66"/>
      <c r="N207" s="66"/>
      <c r="O207" s="58">
        <f t="shared" si="48"/>
        <v>0</v>
      </c>
      <c r="P207" s="59" t="str">
        <f t="shared" si="49"/>
        <v/>
      </c>
      <c r="Q207" s="60"/>
      <c r="R207" s="67"/>
      <c r="S207" s="68">
        <f t="shared" si="50"/>
        <v>0</v>
      </c>
      <c r="U207" s="49" t="str">
        <f t="shared" si="34"/>
        <v>ok</v>
      </c>
      <c r="V207" s="49">
        <f t="shared" si="51"/>
        <v>0</v>
      </c>
      <c r="W207" s="49">
        <f t="shared" si="52"/>
        <v>0</v>
      </c>
    </row>
    <row r="208" spans="1:23" ht="27" customHeight="1" x14ac:dyDescent="0.2">
      <c r="A208" s="7">
        <v>189</v>
      </c>
      <c r="B208" s="294"/>
      <c r="C208" s="294"/>
      <c r="D208" s="294"/>
      <c r="E208" s="268"/>
      <c r="F208" s="149"/>
      <c r="G208" s="65"/>
      <c r="H208" s="66"/>
      <c r="I208" s="58">
        <f t="shared" si="35"/>
        <v>0</v>
      </c>
      <c r="J208" s="66"/>
      <c r="K208" s="66"/>
      <c r="L208" s="66"/>
      <c r="M208" s="66"/>
      <c r="N208" s="66"/>
      <c r="O208" s="58">
        <f t="shared" si="36"/>
        <v>0</v>
      </c>
      <c r="P208" s="59" t="str">
        <f t="shared" si="37"/>
        <v/>
      </c>
      <c r="Q208" s="60"/>
      <c r="R208" s="67"/>
      <c r="S208" s="68">
        <f t="shared" si="38"/>
        <v>0</v>
      </c>
      <c r="U208" s="49" t="str">
        <f t="shared" si="34"/>
        <v>ok</v>
      </c>
      <c r="V208" s="49">
        <f t="shared" si="39"/>
        <v>0</v>
      </c>
      <c r="W208" s="49">
        <f t="shared" si="40"/>
        <v>0</v>
      </c>
    </row>
    <row r="209" spans="1:23" ht="27" customHeight="1" x14ac:dyDescent="0.2">
      <c r="A209" s="7">
        <v>190</v>
      </c>
      <c r="B209" s="294"/>
      <c r="C209" s="294"/>
      <c r="D209" s="294"/>
      <c r="E209" s="268"/>
      <c r="F209" s="149"/>
      <c r="G209" s="65"/>
      <c r="H209" s="66"/>
      <c r="I209" s="58">
        <f t="shared" si="35"/>
        <v>0</v>
      </c>
      <c r="J209" s="66"/>
      <c r="K209" s="66"/>
      <c r="L209" s="66"/>
      <c r="M209" s="66"/>
      <c r="N209" s="66"/>
      <c r="O209" s="58">
        <f t="shared" si="36"/>
        <v>0</v>
      </c>
      <c r="P209" s="59" t="str">
        <f t="shared" si="37"/>
        <v/>
      </c>
      <c r="Q209" s="60"/>
      <c r="R209" s="67"/>
      <c r="S209" s="68">
        <f t="shared" si="38"/>
        <v>0</v>
      </c>
      <c r="U209" s="49" t="str">
        <f t="shared" si="34"/>
        <v>ok</v>
      </c>
      <c r="V209" s="49">
        <f t="shared" si="39"/>
        <v>0</v>
      </c>
      <c r="W209" s="49">
        <f t="shared" si="40"/>
        <v>0</v>
      </c>
    </row>
    <row r="210" spans="1:23" ht="27" customHeight="1" x14ac:dyDescent="0.2">
      <c r="A210" s="7">
        <v>191</v>
      </c>
      <c r="B210" s="294"/>
      <c r="C210" s="294"/>
      <c r="D210" s="294"/>
      <c r="E210" s="268"/>
      <c r="F210" s="149"/>
      <c r="G210" s="65"/>
      <c r="H210" s="66"/>
      <c r="I210" s="58">
        <f t="shared" si="35"/>
        <v>0</v>
      </c>
      <c r="J210" s="66"/>
      <c r="K210" s="66"/>
      <c r="L210" s="66"/>
      <c r="M210" s="66"/>
      <c r="N210" s="66"/>
      <c r="O210" s="58">
        <f t="shared" si="36"/>
        <v>0</v>
      </c>
      <c r="P210" s="59" t="str">
        <f t="shared" si="37"/>
        <v/>
      </c>
      <c r="Q210" s="60"/>
      <c r="R210" s="67"/>
      <c r="S210" s="68">
        <f t="shared" si="38"/>
        <v>0</v>
      </c>
      <c r="U210" s="49" t="str">
        <f t="shared" si="34"/>
        <v>ok</v>
      </c>
      <c r="V210" s="49">
        <f t="shared" si="39"/>
        <v>0</v>
      </c>
      <c r="W210" s="49">
        <f t="shared" si="40"/>
        <v>0</v>
      </c>
    </row>
    <row r="211" spans="1:23" ht="27" customHeight="1" x14ac:dyDescent="0.2">
      <c r="A211" s="7">
        <v>192</v>
      </c>
      <c r="B211" s="294"/>
      <c r="C211" s="294"/>
      <c r="D211" s="294"/>
      <c r="E211" s="268"/>
      <c r="F211" s="149"/>
      <c r="G211" s="65"/>
      <c r="H211" s="66"/>
      <c r="I211" s="58">
        <f t="shared" si="35"/>
        <v>0</v>
      </c>
      <c r="J211" s="66"/>
      <c r="K211" s="66"/>
      <c r="L211" s="66"/>
      <c r="M211" s="66"/>
      <c r="N211" s="66"/>
      <c r="O211" s="58">
        <f t="shared" si="36"/>
        <v>0</v>
      </c>
      <c r="P211" s="59" t="str">
        <f t="shared" si="37"/>
        <v/>
      </c>
      <c r="Q211" s="60"/>
      <c r="R211" s="67"/>
      <c r="S211" s="68">
        <f t="shared" si="38"/>
        <v>0</v>
      </c>
      <c r="U211" s="49" t="str">
        <f t="shared" si="34"/>
        <v>ok</v>
      </c>
      <c r="V211" s="49">
        <f t="shared" si="39"/>
        <v>0</v>
      </c>
      <c r="W211" s="49">
        <f t="shared" si="40"/>
        <v>0</v>
      </c>
    </row>
    <row r="212" spans="1:23" ht="27" customHeight="1" x14ac:dyDescent="0.2">
      <c r="A212" s="7">
        <v>193</v>
      </c>
      <c r="B212" s="294"/>
      <c r="C212" s="294"/>
      <c r="D212" s="294"/>
      <c r="E212" s="268"/>
      <c r="F212" s="149"/>
      <c r="G212" s="65"/>
      <c r="H212" s="66"/>
      <c r="I212" s="58">
        <f t="shared" si="12"/>
        <v>0</v>
      </c>
      <c r="J212" s="66"/>
      <c r="K212" s="66"/>
      <c r="L212" s="66"/>
      <c r="M212" s="66"/>
      <c r="N212" s="66"/>
      <c r="O212" s="58">
        <f t="shared" si="19"/>
        <v>0</v>
      </c>
      <c r="P212" s="59" t="str">
        <f t="shared" si="20"/>
        <v/>
      </c>
      <c r="Q212" s="60"/>
      <c r="R212" s="67"/>
      <c r="S212" s="68">
        <f t="shared" si="21"/>
        <v>0</v>
      </c>
      <c r="U212" s="49" t="str">
        <f t="shared" si="34"/>
        <v>ok</v>
      </c>
      <c r="V212" s="49">
        <f t="shared" si="17"/>
        <v>0</v>
      </c>
      <c r="W212" s="49">
        <f t="shared" si="18"/>
        <v>0</v>
      </c>
    </row>
    <row r="213" spans="1:23" ht="27" customHeight="1" x14ac:dyDescent="0.2">
      <c r="A213" s="7">
        <v>194</v>
      </c>
      <c r="B213" s="294"/>
      <c r="C213" s="294"/>
      <c r="D213" s="294"/>
      <c r="E213" s="268"/>
      <c r="F213" s="149"/>
      <c r="G213" s="65"/>
      <c r="H213" s="66"/>
      <c r="I213" s="58">
        <f t="shared" si="12"/>
        <v>0</v>
      </c>
      <c r="J213" s="66"/>
      <c r="K213" s="66"/>
      <c r="L213" s="66"/>
      <c r="M213" s="66"/>
      <c r="N213" s="66"/>
      <c r="O213" s="58">
        <f t="shared" si="19"/>
        <v>0</v>
      </c>
      <c r="P213" s="59" t="str">
        <f t="shared" si="20"/>
        <v/>
      </c>
      <c r="Q213" s="60"/>
      <c r="R213" s="67"/>
      <c r="S213" s="68">
        <f t="shared" si="21"/>
        <v>0</v>
      </c>
      <c r="U213" s="49" t="str">
        <f t="shared" ref="U213:U222" si="53">IF(AND(I213&gt;0,OR(B213="",F213="",E213="")),"chyba","ok")</f>
        <v>ok</v>
      </c>
      <c r="V213" s="49">
        <f t="shared" si="17"/>
        <v>0</v>
      </c>
      <c r="W213" s="49">
        <f t="shared" si="18"/>
        <v>0</v>
      </c>
    </row>
    <row r="214" spans="1:23" ht="27" customHeight="1" x14ac:dyDescent="0.2">
      <c r="A214" s="7">
        <v>195</v>
      </c>
      <c r="B214" s="294"/>
      <c r="C214" s="294"/>
      <c r="D214" s="294"/>
      <c r="E214" s="268"/>
      <c r="F214" s="149"/>
      <c r="G214" s="65"/>
      <c r="H214" s="66"/>
      <c r="I214" s="58">
        <f t="shared" si="12"/>
        <v>0</v>
      </c>
      <c r="J214" s="66"/>
      <c r="K214" s="66"/>
      <c r="L214" s="66"/>
      <c r="M214" s="66"/>
      <c r="N214" s="66"/>
      <c r="O214" s="58">
        <f t="shared" si="19"/>
        <v>0</v>
      </c>
      <c r="P214" s="59" t="str">
        <f t="shared" si="20"/>
        <v/>
      </c>
      <c r="Q214" s="60"/>
      <c r="R214" s="67"/>
      <c r="S214" s="68">
        <f t="shared" si="21"/>
        <v>0</v>
      </c>
      <c r="U214" s="49" t="str">
        <f t="shared" si="53"/>
        <v>ok</v>
      </c>
      <c r="V214" s="49">
        <f t="shared" si="17"/>
        <v>0</v>
      </c>
      <c r="W214" s="49">
        <f t="shared" si="18"/>
        <v>0</v>
      </c>
    </row>
    <row r="215" spans="1:23" ht="27" customHeight="1" x14ac:dyDescent="0.2">
      <c r="A215" s="7">
        <v>196</v>
      </c>
      <c r="B215" s="294"/>
      <c r="C215" s="294"/>
      <c r="D215" s="294"/>
      <c r="E215" s="268"/>
      <c r="F215" s="149"/>
      <c r="G215" s="65"/>
      <c r="H215" s="66"/>
      <c r="I215" s="58">
        <f t="shared" si="12"/>
        <v>0</v>
      </c>
      <c r="J215" s="66"/>
      <c r="K215" s="66"/>
      <c r="L215" s="66"/>
      <c r="M215" s="66"/>
      <c r="N215" s="66"/>
      <c r="O215" s="58">
        <f t="shared" si="19"/>
        <v>0</v>
      </c>
      <c r="P215" s="59" t="str">
        <f t="shared" si="20"/>
        <v/>
      </c>
      <c r="Q215" s="60"/>
      <c r="R215" s="67"/>
      <c r="S215" s="68">
        <f t="shared" si="21"/>
        <v>0</v>
      </c>
      <c r="U215" s="49" t="str">
        <f t="shared" si="53"/>
        <v>ok</v>
      </c>
      <c r="V215" s="49">
        <f t="shared" si="17"/>
        <v>0</v>
      </c>
      <c r="W215" s="49">
        <f t="shared" si="18"/>
        <v>0</v>
      </c>
    </row>
    <row r="216" spans="1:23" ht="27" customHeight="1" x14ac:dyDescent="0.2">
      <c r="A216" s="7">
        <v>197</v>
      </c>
      <c r="B216" s="294"/>
      <c r="C216" s="294"/>
      <c r="D216" s="294"/>
      <c r="E216" s="268"/>
      <c r="F216" s="149"/>
      <c r="G216" s="65"/>
      <c r="H216" s="66"/>
      <c r="I216" s="58">
        <f t="shared" si="12"/>
        <v>0</v>
      </c>
      <c r="J216" s="66"/>
      <c r="K216" s="66"/>
      <c r="L216" s="66"/>
      <c r="M216" s="66"/>
      <c r="N216" s="66"/>
      <c r="O216" s="58">
        <f t="shared" si="19"/>
        <v>0</v>
      </c>
      <c r="P216" s="59" t="str">
        <f t="shared" si="20"/>
        <v/>
      </c>
      <c r="Q216" s="60"/>
      <c r="R216" s="67"/>
      <c r="S216" s="68">
        <f t="shared" si="21"/>
        <v>0</v>
      </c>
      <c r="U216" s="49" t="str">
        <f t="shared" si="53"/>
        <v>ok</v>
      </c>
      <c r="V216" s="49">
        <f t="shared" si="17"/>
        <v>0</v>
      </c>
      <c r="W216" s="49">
        <f t="shared" si="18"/>
        <v>0</v>
      </c>
    </row>
    <row r="217" spans="1:23" ht="27" customHeight="1" x14ac:dyDescent="0.2">
      <c r="A217" s="7">
        <v>198</v>
      </c>
      <c r="B217" s="294"/>
      <c r="C217" s="294"/>
      <c r="D217" s="294"/>
      <c r="E217" s="268"/>
      <c r="F217" s="149"/>
      <c r="G217" s="65"/>
      <c r="H217" s="66"/>
      <c r="I217" s="58">
        <f t="shared" si="12"/>
        <v>0</v>
      </c>
      <c r="J217" s="66"/>
      <c r="K217" s="66"/>
      <c r="L217" s="66"/>
      <c r="M217" s="66"/>
      <c r="N217" s="66"/>
      <c r="O217" s="58">
        <f t="shared" si="19"/>
        <v>0</v>
      </c>
      <c r="P217" s="59" t="str">
        <f t="shared" si="20"/>
        <v/>
      </c>
      <c r="Q217" s="60"/>
      <c r="R217" s="67"/>
      <c r="S217" s="68">
        <f t="shared" si="21"/>
        <v>0</v>
      </c>
      <c r="U217" s="49" t="str">
        <f t="shared" si="53"/>
        <v>ok</v>
      </c>
      <c r="V217" s="49">
        <f t="shared" si="17"/>
        <v>0</v>
      </c>
      <c r="W217" s="49">
        <f t="shared" si="18"/>
        <v>0</v>
      </c>
    </row>
    <row r="218" spans="1:23" ht="27" customHeight="1" x14ac:dyDescent="0.2">
      <c r="A218" s="7">
        <v>199</v>
      </c>
      <c r="B218" s="294"/>
      <c r="C218" s="294"/>
      <c r="D218" s="294"/>
      <c r="E218" s="268"/>
      <c r="F218" s="149"/>
      <c r="G218" s="65"/>
      <c r="H218" s="66"/>
      <c r="I218" s="58">
        <f t="shared" si="12"/>
        <v>0</v>
      </c>
      <c r="J218" s="66"/>
      <c r="K218" s="66"/>
      <c r="L218" s="66"/>
      <c r="M218" s="66"/>
      <c r="N218" s="66"/>
      <c r="O218" s="58">
        <f t="shared" si="19"/>
        <v>0</v>
      </c>
      <c r="P218" s="59" t="str">
        <f t="shared" si="20"/>
        <v/>
      </c>
      <c r="Q218" s="60"/>
      <c r="R218" s="67"/>
      <c r="S218" s="68">
        <f t="shared" si="21"/>
        <v>0</v>
      </c>
      <c r="U218" s="49" t="str">
        <f t="shared" si="53"/>
        <v>ok</v>
      </c>
      <c r="V218" s="49">
        <f t="shared" si="17"/>
        <v>0</v>
      </c>
      <c r="W218" s="49">
        <f t="shared" si="18"/>
        <v>0</v>
      </c>
    </row>
    <row r="219" spans="1:23" ht="27" customHeight="1" x14ac:dyDescent="0.2">
      <c r="A219" s="7">
        <v>200</v>
      </c>
      <c r="B219" s="294"/>
      <c r="C219" s="294"/>
      <c r="D219" s="294"/>
      <c r="E219" s="268"/>
      <c r="F219" s="149"/>
      <c r="G219" s="65"/>
      <c r="H219" s="66"/>
      <c r="I219" s="58">
        <f t="shared" si="12"/>
        <v>0</v>
      </c>
      <c r="J219" s="66"/>
      <c r="K219" s="66"/>
      <c r="L219" s="66"/>
      <c r="M219" s="66"/>
      <c r="N219" s="66"/>
      <c r="O219" s="58">
        <f t="shared" si="19"/>
        <v>0</v>
      </c>
      <c r="P219" s="59" t="str">
        <f t="shared" si="20"/>
        <v/>
      </c>
      <c r="Q219" s="60"/>
      <c r="R219" s="67"/>
      <c r="S219" s="68">
        <f t="shared" si="21"/>
        <v>0</v>
      </c>
      <c r="U219" s="49" t="str">
        <f t="shared" si="53"/>
        <v>ok</v>
      </c>
      <c r="V219" s="49">
        <f t="shared" si="17"/>
        <v>0</v>
      </c>
      <c r="W219" s="49">
        <f t="shared" si="18"/>
        <v>0</v>
      </c>
    </row>
    <row r="220" spans="1:23" ht="27" customHeight="1" x14ac:dyDescent="0.2">
      <c r="A220" s="7">
        <v>201</v>
      </c>
      <c r="B220" s="294"/>
      <c r="C220" s="294"/>
      <c r="D220" s="294"/>
      <c r="E220" s="268"/>
      <c r="F220" s="149"/>
      <c r="G220" s="65"/>
      <c r="H220" s="66"/>
      <c r="I220" s="58">
        <f t="shared" si="12"/>
        <v>0</v>
      </c>
      <c r="J220" s="66"/>
      <c r="K220" s="66"/>
      <c r="L220" s="66"/>
      <c r="M220" s="66"/>
      <c r="N220" s="66"/>
      <c r="O220" s="58">
        <f t="shared" si="19"/>
        <v>0</v>
      </c>
      <c r="P220" s="59" t="str">
        <f t="shared" si="20"/>
        <v/>
      </c>
      <c r="Q220" s="60"/>
      <c r="R220" s="67"/>
      <c r="S220" s="68">
        <f t="shared" si="21"/>
        <v>0</v>
      </c>
      <c r="U220" s="49" t="str">
        <f t="shared" si="53"/>
        <v>ok</v>
      </c>
      <c r="V220" s="49">
        <f t="shared" si="17"/>
        <v>0</v>
      </c>
      <c r="W220" s="49">
        <f t="shared" si="18"/>
        <v>0</v>
      </c>
    </row>
    <row r="221" spans="1:23" ht="27" customHeight="1" x14ac:dyDescent="0.2">
      <c r="A221" s="7">
        <v>202</v>
      </c>
      <c r="B221" s="294"/>
      <c r="C221" s="294"/>
      <c r="D221" s="294"/>
      <c r="E221" s="268"/>
      <c r="F221" s="149"/>
      <c r="G221" s="65"/>
      <c r="H221" s="66"/>
      <c r="I221" s="58">
        <f t="shared" si="12"/>
        <v>0</v>
      </c>
      <c r="J221" s="66"/>
      <c r="K221" s="66"/>
      <c r="L221" s="66"/>
      <c r="M221" s="66"/>
      <c r="N221" s="66"/>
      <c r="O221" s="58">
        <f t="shared" si="19"/>
        <v>0</v>
      </c>
      <c r="P221" s="59" t="str">
        <f t="shared" si="20"/>
        <v/>
      </c>
      <c r="Q221" s="60"/>
      <c r="R221" s="67"/>
      <c r="S221" s="68">
        <f t="shared" si="21"/>
        <v>0</v>
      </c>
      <c r="U221" s="49" t="str">
        <f t="shared" si="53"/>
        <v>ok</v>
      </c>
      <c r="V221" s="49">
        <f t="shared" si="17"/>
        <v>0</v>
      </c>
      <c r="W221" s="49">
        <f t="shared" si="18"/>
        <v>0</v>
      </c>
    </row>
    <row r="222" spans="1:23" ht="27" customHeight="1" thickBot="1" x14ac:dyDescent="0.25">
      <c r="A222" s="7">
        <v>203</v>
      </c>
      <c r="B222" s="293"/>
      <c r="C222" s="293"/>
      <c r="D222" s="293"/>
      <c r="E222" s="210"/>
      <c r="F222" s="150"/>
      <c r="G222" s="69"/>
      <c r="H222" s="70"/>
      <c r="I222" s="71">
        <f t="shared" si="12"/>
        <v>0</v>
      </c>
      <c r="J222" s="70"/>
      <c r="K222" s="70"/>
      <c r="L222" s="70"/>
      <c r="M222" s="70"/>
      <c r="N222" s="70"/>
      <c r="O222" s="71">
        <f t="shared" si="19"/>
        <v>0</v>
      </c>
      <c r="P222" s="72" t="str">
        <f t="shared" si="20"/>
        <v/>
      </c>
      <c r="Q222" s="73"/>
      <c r="R222" s="74"/>
      <c r="S222" s="75">
        <f t="shared" si="21"/>
        <v>0</v>
      </c>
      <c r="U222" s="49" t="str">
        <f t="shared" si="53"/>
        <v>ok</v>
      </c>
      <c r="V222" s="49">
        <f t="shared" si="17"/>
        <v>0</v>
      </c>
      <c r="W222" s="49">
        <f t="shared" si="18"/>
        <v>0</v>
      </c>
    </row>
  </sheetData>
  <sheetProtection sheet="1" objects="1" scenarios="1"/>
  <mergeCells count="218">
    <mergeCell ref="E18:E19"/>
    <mergeCell ref="B129:D129"/>
    <mergeCell ref="B194:D194"/>
    <mergeCell ref="B195:D195"/>
    <mergeCell ref="B196:D196"/>
    <mergeCell ref="B197:D197"/>
    <mergeCell ref="B198:D198"/>
    <mergeCell ref="B199:D199"/>
    <mergeCell ref="B200:D200"/>
    <mergeCell ref="B166:D166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49:D14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211:D211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202:D202"/>
    <mergeCell ref="B203:D203"/>
    <mergeCell ref="B204:D204"/>
    <mergeCell ref="B205:D205"/>
    <mergeCell ref="B206:D206"/>
    <mergeCell ref="B207:D207"/>
    <mergeCell ref="B167:D167"/>
    <mergeCell ref="B168:D168"/>
    <mergeCell ref="B169:D169"/>
    <mergeCell ref="B170:D170"/>
    <mergeCell ref="B171:D171"/>
    <mergeCell ref="B172:D172"/>
    <mergeCell ref="B173:D173"/>
    <mergeCell ref="B160:D160"/>
    <mergeCell ref="B161:D161"/>
    <mergeCell ref="B162:D162"/>
    <mergeCell ref="B163:D163"/>
    <mergeCell ref="B164:D164"/>
    <mergeCell ref="B165:D165"/>
    <mergeCell ref="B208:D208"/>
    <mergeCell ref="B209:D209"/>
    <mergeCell ref="B210:D210"/>
    <mergeCell ref="B174:D174"/>
    <mergeCell ref="B175:D175"/>
    <mergeCell ref="B176:D176"/>
    <mergeCell ref="B177:D177"/>
    <mergeCell ref="B178:D178"/>
    <mergeCell ref="B179:D179"/>
    <mergeCell ref="B201:D201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20:D20"/>
    <mergeCell ref="B22:D22"/>
    <mergeCell ref="B21:D21"/>
    <mergeCell ref="B29:D29"/>
    <mergeCell ref="B28:D28"/>
    <mergeCell ref="B27:D27"/>
    <mergeCell ref="B26:D26"/>
    <mergeCell ref="B25:D25"/>
    <mergeCell ref="B24:D24"/>
    <mergeCell ref="B23:D23"/>
    <mergeCell ref="A10:D11"/>
    <mergeCell ref="R4:S4"/>
    <mergeCell ref="R5:S5"/>
    <mergeCell ref="R6:S6"/>
    <mergeCell ref="R7:S7"/>
    <mergeCell ref="K4:L4"/>
    <mergeCell ref="K5:L5"/>
    <mergeCell ref="K6:L6"/>
    <mergeCell ref="K7:L7"/>
    <mergeCell ref="D5:I5"/>
    <mergeCell ref="D6:I6"/>
    <mergeCell ref="F8:I8"/>
    <mergeCell ref="F7:I7"/>
    <mergeCell ref="B31:D31"/>
    <mergeCell ref="B30:D30"/>
    <mergeCell ref="B33:D33"/>
    <mergeCell ref="B38:D38"/>
    <mergeCell ref="B37:D37"/>
    <mergeCell ref="B36:D36"/>
    <mergeCell ref="B35:D35"/>
    <mergeCell ref="B34:D34"/>
    <mergeCell ref="B44:D44"/>
    <mergeCell ref="B43:D43"/>
    <mergeCell ref="B42:D42"/>
    <mergeCell ref="B41:D41"/>
    <mergeCell ref="B40:D40"/>
    <mergeCell ref="B39:D39"/>
    <mergeCell ref="B32:D32"/>
    <mergeCell ref="B45:D45"/>
    <mergeCell ref="B55:D55"/>
    <mergeCell ref="B54:D54"/>
    <mergeCell ref="B53:D53"/>
    <mergeCell ref="B52:D52"/>
    <mergeCell ref="B51:D51"/>
    <mergeCell ref="B50:D50"/>
    <mergeCell ref="B49:D49"/>
    <mergeCell ref="B48:D48"/>
    <mergeCell ref="B47:D47"/>
    <mergeCell ref="B46:D46"/>
    <mergeCell ref="B57:D57"/>
    <mergeCell ref="B56:D56"/>
    <mergeCell ref="B65:D65"/>
    <mergeCell ref="B64:D64"/>
    <mergeCell ref="B63:D63"/>
    <mergeCell ref="B62:D62"/>
    <mergeCell ref="B61:D61"/>
    <mergeCell ref="B60:D60"/>
    <mergeCell ref="B59:D59"/>
    <mergeCell ref="B58:D58"/>
    <mergeCell ref="B69:D69"/>
    <mergeCell ref="B68:D68"/>
    <mergeCell ref="B67:D67"/>
    <mergeCell ref="B66:D66"/>
    <mergeCell ref="B76:D76"/>
    <mergeCell ref="B75:D75"/>
    <mergeCell ref="B74:D74"/>
    <mergeCell ref="B73:D73"/>
    <mergeCell ref="B72:D72"/>
    <mergeCell ref="B71:D71"/>
    <mergeCell ref="B70:D70"/>
    <mergeCell ref="B81:D81"/>
    <mergeCell ref="B80:D80"/>
    <mergeCell ref="B79:D79"/>
    <mergeCell ref="B78:D78"/>
    <mergeCell ref="B77:D77"/>
    <mergeCell ref="B89:D89"/>
    <mergeCell ref="B88:D88"/>
    <mergeCell ref="B87:D87"/>
    <mergeCell ref="B86:D86"/>
    <mergeCell ref="B85:D85"/>
    <mergeCell ref="B84:D84"/>
    <mergeCell ref="B83:D83"/>
    <mergeCell ref="B82:D82"/>
    <mergeCell ref="B92:D92"/>
    <mergeCell ref="B91:D91"/>
    <mergeCell ref="B90:D90"/>
    <mergeCell ref="B99:D99"/>
    <mergeCell ref="B98:D98"/>
    <mergeCell ref="B97:D97"/>
    <mergeCell ref="B96:D96"/>
    <mergeCell ref="B95:D95"/>
    <mergeCell ref="B94:D94"/>
    <mergeCell ref="B102:D102"/>
    <mergeCell ref="B101:D101"/>
    <mergeCell ref="B100:D100"/>
    <mergeCell ref="B110:D110"/>
    <mergeCell ref="B109:D109"/>
    <mergeCell ref="B108:D108"/>
    <mergeCell ref="B107:D107"/>
    <mergeCell ref="B106:D106"/>
    <mergeCell ref="B93:D93"/>
    <mergeCell ref="F18:F19"/>
    <mergeCell ref="B222:D222"/>
    <mergeCell ref="B221:D221"/>
    <mergeCell ref="B220:D220"/>
    <mergeCell ref="B117:D117"/>
    <mergeCell ref="B116:D116"/>
    <mergeCell ref="B115:D115"/>
    <mergeCell ref="B114:D114"/>
    <mergeCell ref="B113:D113"/>
    <mergeCell ref="B112:D112"/>
    <mergeCell ref="B219:D219"/>
    <mergeCell ref="B218:D218"/>
    <mergeCell ref="B111:D111"/>
    <mergeCell ref="B217:D217"/>
    <mergeCell ref="B216:D216"/>
    <mergeCell ref="B215:D215"/>
    <mergeCell ref="B214:D214"/>
    <mergeCell ref="B213:D213"/>
    <mergeCell ref="B212:D212"/>
    <mergeCell ref="B119:D119"/>
    <mergeCell ref="B118:D118"/>
    <mergeCell ref="B105:D105"/>
    <mergeCell ref="B104:D104"/>
    <mergeCell ref="B103:D103"/>
  </mergeCells>
  <conditionalFormatting sqref="P20:P119 P212:P222">
    <cfRule type="cellIs" dxfId="172" priority="58" operator="equal">
      <formula>"zlý súčet"</formula>
    </cfRule>
  </conditionalFormatting>
  <conditionalFormatting sqref="Q20:Q119 Q212:Q222">
    <cfRule type="cellIs" dxfId="171" priority="55" operator="equal">
      <formula>"zlý súčet"</formula>
    </cfRule>
  </conditionalFormatting>
  <conditionalFormatting sqref="J11">
    <cfRule type="cellIs" dxfId="170" priority="53" operator="equal">
      <formula>""</formula>
    </cfRule>
    <cfRule type="cellIs" dxfId="169" priority="54" operator="equal">
      <formula>"vyberte rok"</formula>
    </cfRule>
  </conditionalFormatting>
  <conditionalFormatting sqref="B20:E20 B208:E222">
    <cfRule type="expression" dxfId="168" priority="52">
      <formula>V20=1</formula>
    </cfRule>
  </conditionalFormatting>
  <conditionalFormatting sqref="B21:E31">
    <cfRule type="expression" dxfId="167" priority="51">
      <formula>V21=1</formula>
    </cfRule>
  </conditionalFormatting>
  <conditionalFormatting sqref="B32:E119">
    <cfRule type="expression" dxfId="166" priority="50">
      <formula>V32=1</formula>
    </cfRule>
  </conditionalFormatting>
  <conditionalFormatting sqref="F8">
    <cfRule type="cellIs" dxfId="165" priority="49" operator="equal">
      <formula>"v červenooznačených riadkoch sú nekorektne zadané údaje"</formula>
    </cfRule>
  </conditionalFormatting>
  <conditionalFormatting sqref="F7">
    <cfRule type="cellIs" dxfId="164" priority="48" operator="equal">
      <formula>"nekorektne zadané údaje"</formula>
    </cfRule>
  </conditionalFormatting>
  <conditionalFormatting sqref="K19">
    <cfRule type="expression" dxfId="163" priority="47">
      <formula>$L$1="chyba"</formula>
    </cfRule>
  </conditionalFormatting>
  <conditionalFormatting sqref="L19">
    <cfRule type="expression" dxfId="162" priority="46">
      <formula>$L$1="chyba"</formula>
    </cfRule>
  </conditionalFormatting>
  <conditionalFormatting sqref="M19">
    <cfRule type="expression" dxfId="161" priority="45">
      <formula>$M$1="chyba"</formula>
    </cfRule>
  </conditionalFormatting>
  <conditionalFormatting sqref="N19">
    <cfRule type="expression" dxfId="160" priority="44">
      <formula>$N$1="chyba"</formula>
    </cfRule>
  </conditionalFormatting>
  <conditionalFormatting sqref="F7:I7">
    <cfRule type="cellIs" dxfId="159" priority="43" operator="equal">
      <formula>"v červenooznačených stĺpcoch sú nekorekne zadané údaje"</formula>
    </cfRule>
  </conditionalFormatting>
  <conditionalFormatting sqref="P160:P165 P208:P211">
    <cfRule type="cellIs" dxfId="158" priority="33" operator="equal">
      <formula>"zlý súčet"</formula>
    </cfRule>
  </conditionalFormatting>
  <conditionalFormatting sqref="Q160:Q165 Q208:Q211">
    <cfRule type="cellIs" dxfId="157" priority="32" operator="equal">
      <formula>"zlý súčet"</formula>
    </cfRule>
  </conditionalFormatting>
  <conditionalFormatting sqref="B160:E165">
    <cfRule type="expression" dxfId="156" priority="31">
      <formula>V160=1</formula>
    </cfRule>
  </conditionalFormatting>
  <conditionalFormatting sqref="P150:P159">
    <cfRule type="cellIs" dxfId="155" priority="30" operator="equal">
      <formula>"zlý súčet"</formula>
    </cfRule>
  </conditionalFormatting>
  <conditionalFormatting sqref="Q150:Q159">
    <cfRule type="cellIs" dxfId="154" priority="29" operator="equal">
      <formula>"zlý súčet"</formula>
    </cfRule>
  </conditionalFormatting>
  <conditionalFormatting sqref="B150:E159">
    <cfRule type="expression" dxfId="153" priority="28">
      <formula>V150=1</formula>
    </cfRule>
  </conditionalFormatting>
  <conditionalFormatting sqref="P140:P149">
    <cfRule type="cellIs" dxfId="152" priority="27" operator="equal">
      <formula>"zlý súčet"</formula>
    </cfRule>
  </conditionalFormatting>
  <conditionalFormatting sqref="Q140:Q149">
    <cfRule type="cellIs" dxfId="151" priority="26" operator="equal">
      <formula>"zlý súčet"</formula>
    </cfRule>
  </conditionalFormatting>
  <conditionalFormatting sqref="B140:E149">
    <cfRule type="expression" dxfId="150" priority="25">
      <formula>V140=1</formula>
    </cfRule>
  </conditionalFormatting>
  <conditionalFormatting sqref="P130:P139">
    <cfRule type="cellIs" dxfId="149" priority="24" operator="equal">
      <formula>"zlý súčet"</formula>
    </cfRule>
  </conditionalFormatting>
  <conditionalFormatting sqref="Q130:Q139">
    <cfRule type="cellIs" dxfId="148" priority="23" operator="equal">
      <formula>"zlý súčet"</formula>
    </cfRule>
  </conditionalFormatting>
  <conditionalFormatting sqref="B130:E139">
    <cfRule type="expression" dxfId="147" priority="22">
      <formula>V130=1</formula>
    </cfRule>
  </conditionalFormatting>
  <conditionalFormatting sqref="P120:P129">
    <cfRule type="cellIs" dxfId="146" priority="21" operator="equal">
      <formula>"zlý súčet"</formula>
    </cfRule>
  </conditionalFormatting>
  <conditionalFormatting sqref="Q120:Q129">
    <cfRule type="cellIs" dxfId="145" priority="20" operator="equal">
      <formula>"zlý súčet"</formula>
    </cfRule>
  </conditionalFormatting>
  <conditionalFormatting sqref="B120:E129">
    <cfRule type="expression" dxfId="144" priority="19">
      <formula>V120=1</formula>
    </cfRule>
  </conditionalFormatting>
  <conditionalFormatting sqref="P194:P197">
    <cfRule type="cellIs" dxfId="143" priority="15" operator="equal">
      <formula>"zlý súčet"</formula>
    </cfRule>
  </conditionalFormatting>
  <conditionalFormatting sqref="Q194:Q197">
    <cfRule type="cellIs" dxfId="142" priority="14" operator="equal">
      <formula>"zlý súčet"</formula>
    </cfRule>
  </conditionalFormatting>
  <conditionalFormatting sqref="B194:E197">
    <cfRule type="expression" dxfId="141" priority="13">
      <formula>V194=1</formula>
    </cfRule>
  </conditionalFormatting>
  <conditionalFormatting sqref="P180:P183">
    <cfRule type="cellIs" dxfId="140" priority="9" operator="equal">
      <formula>"zlý súčet"</formula>
    </cfRule>
  </conditionalFormatting>
  <conditionalFormatting sqref="Q180:Q183">
    <cfRule type="cellIs" dxfId="139" priority="8" operator="equal">
      <formula>"zlý súčet"</formula>
    </cfRule>
  </conditionalFormatting>
  <conditionalFormatting sqref="B180:E183">
    <cfRule type="expression" dxfId="138" priority="7">
      <formula>V180=1</formula>
    </cfRule>
  </conditionalFormatting>
  <conditionalFormatting sqref="P198:P207">
    <cfRule type="cellIs" dxfId="137" priority="18" operator="equal">
      <formula>"zlý súčet"</formula>
    </cfRule>
  </conditionalFormatting>
  <conditionalFormatting sqref="Q198:Q207">
    <cfRule type="cellIs" dxfId="136" priority="17" operator="equal">
      <formula>"zlý súčet"</formula>
    </cfRule>
  </conditionalFormatting>
  <conditionalFormatting sqref="B198:E207">
    <cfRule type="expression" dxfId="135" priority="16">
      <formula>V198=1</formula>
    </cfRule>
  </conditionalFormatting>
  <conditionalFormatting sqref="P184:P193">
    <cfRule type="cellIs" dxfId="134" priority="12" operator="equal">
      <formula>"zlý súčet"</formula>
    </cfRule>
  </conditionalFormatting>
  <conditionalFormatting sqref="Q184:Q193">
    <cfRule type="cellIs" dxfId="133" priority="11" operator="equal">
      <formula>"zlý súčet"</formula>
    </cfRule>
  </conditionalFormatting>
  <conditionalFormatting sqref="B184:E193">
    <cfRule type="expression" dxfId="132" priority="10">
      <formula>V184=1</formula>
    </cfRule>
  </conditionalFormatting>
  <conditionalFormatting sqref="P166:P169">
    <cfRule type="cellIs" dxfId="131" priority="3" operator="equal">
      <formula>"zlý súčet"</formula>
    </cfRule>
  </conditionalFormatting>
  <conditionalFormatting sqref="Q166:Q169">
    <cfRule type="cellIs" dxfId="130" priority="2" operator="equal">
      <formula>"zlý súčet"</formula>
    </cfRule>
  </conditionalFormatting>
  <conditionalFormatting sqref="B166:E169">
    <cfRule type="expression" dxfId="129" priority="1">
      <formula>V166=1</formula>
    </cfRule>
  </conditionalFormatting>
  <conditionalFormatting sqref="P170:P179">
    <cfRule type="cellIs" dxfId="128" priority="6" operator="equal">
      <formula>"zlý súčet"</formula>
    </cfRule>
  </conditionalFormatting>
  <conditionalFormatting sqref="Q170:Q179">
    <cfRule type="cellIs" dxfId="127" priority="5" operator="equal">
      <formula>"zlý súčet"</formula>
    </cfRule>
  </conditionalFormatting>
  <conditionalFormatting sqref="B170:E179">
    <cfRule type="expression" dxfId="126" priority="4">
      <formula>V170=1</formula>
    </cfRule>
  </conditionalFormatting>
  <dataValidations count="4">
    <dataValidation allowBlank="1" showInputMessage="1" showErrorMessage="1" prompt="vyplnenie sa prejaví na všetkých hárkoch" sqref="D5:E6"/>
    <dataValidation type="list" allowBlank="1" showInputMessage="1" showErrorMessage="1" sqref="J11">
      <formula1>$U$2:$U$7</formula1>
    </dataValidation>
    <dataValidation type="list" allowBlank="1" showInputMessage="1" showErrorMessage="1" sqref="F20:F222">
      <formula1>$X$6:$X$8</formula1>
    </dataValidation>
    <dataValidation type="list" allowBlank="1" showInputMessage="1" showErrorMessage="1" sqref="E20:E222">
      <formula1>$U$11:$U$14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M20"/>
  <sheetViews>
    <sheetView workbookViewId="0">
      <selection activeCell="D5" sqref="D5:K5"/>
    </sheetView>
  </sheetViews>
  <sheetFormatPr defaultRowHeight="12" x14ac:dyDescent="0.2"/>
  <cols>
    <col min="1" max="1" width="11.28515625" style="1" customWidth="1"/>
    <col min="2" max="13" width="10.7109375" style="1" customWidth="1"/>
    <col min="14" max="14" width="13.7109375" style="1" customWidth="1"/>
    <col min="15" max="19" width="13.28515625" style="1" customWidth="1"/>
    <col min="20" max="16384" width="9.140625" style="1"/>
  </cols>
  <sheetData>
    <row r="1" spans="1:13" x14ac:dyDescent="0.2">
      <c r="A1" s="2" t="s">
        <v>34</v>
      </c>
    </row>
    <row r="2" spans="1:13" x14ac:dyDescent="0.2">
      <c r="A2" s="5" t="s">
        <v>14</v>
      </c>
    </row>
    <row r="4" spans="1:13" ht="12.75" x14ac:dyDescent="0.2">
      <c r="C4" s="85" t="s">
        <v>43</v>
      </c>
      <c r="D4" s="324" t="str">
        <f>IF('rok 20XY-20XZ'!D5="","",TRANSPOSE('rok 20XY-20XZ'!D5))</f>
        <v/>
      </c>
      <c r="E4" s="324"/>
      <c r="F4" s="324"/>
      <c r="G4" s="324"/>
      <c r="H4" s="324"/>
      <c r="I4" s="324"/>
      <c r="J4" s="324"/>
      <c r="K4" s="324"/>
    </row>
    <row r="5" spans="1:13" ht="12.75" x14ac:dyDescent="0.2">
      <c r="C5" s="85" t="s">
        <v>44</v>
      </c>
      <c r="D5" s="325" t="str">
        <f>IF('rok 20XY-20XZ'!D6="","",TRANSPOSE('rok 20XY-20XZ'!D6))</f>
        <v/>
      </c>
      <c r="E5" s="325"/>
      <c r="F5" s="325"/>
      <c r="G5" s="325"/>
      <c r="H5" s="325"/>
      <c r="I5" s="325"/>
      <c r="J5" s="325"/>
      <c r="K5" s="325"/>
    </row>
    <row r="6" spans="1:13" ht="12.75" thickBot="1" x14ac:dyDescent="0.25"/>
    <row r="7" spans="1:13" ht="24.95" customHeight="1" thickBot="1" x14ac:dyDescent="0.25">
      <c r="A7" s="83" t="s">
        <v>15</v>
      </c>
      <c r="B7" s="326" t="s">
        <v>16</v>
      </c>
      <c r="C7" s="313"/>
      <c r="D7" s="313"/>
      <c r="E7" s="313" t="s">
        <v>17</v>
      </c>
      <c r="F7" s="313"/>
      <c r="G7" s="313"/>
      <c r="H7" s="313" t="s">
        <v>18</v>
      </c>
      <c r="I7" s="313"/>
      <c r="J7" s="313"/>
      <c r="K7" s="313" t="s">
        <v>19</v>
      </c>
      <c r="L7" s="313"/>
      <c r="M7" s="314"/>
    </row>
    <row r="8" spans="1:13" ht="24.95" customHeight="1" x14ac:dyDescent="0.2">
      <c r="A8" s="77" t="str">
        <f>IF(OR('rok 20XY-20XZ'!J11="vyberte rok",'rok 20XY-20XZ'!J11=""),"",'rok 20XY-20XZ'!J11)</f>
        <v/>
      </c>
      <c r="B8" s="322">
        <f>TRANSPOSE('rok 20XY-20XZ'!J12)</f>
        <v>0</v>
      </c>
      <c r="C8" s="320"/>
      <c r="D8" s="320"/>
      <c r="E8" s="321"/>
      <c r="F8" s="321"/>
      <c r="G8" s="321"/>
      <c r="H8" s="319">
        <f>B8-E8</f>
        <v>0</v>
      </c>
      <c r="I8" s="319"/>
      <c r="J8" s="319"/>
      <c r="K8" s="315">
        <f t="shared" ref="K8:K13" si="0">IF(B8=0,0,E8/B8)</f>
        <v>0</v>
      </c>
      <c r="L8" s="315"/>
      <c r="M8" s="316"/>
    </row>
    <row r="9" spans="1:13" ht="24.95" customHeight="1" x14ac:dyDescent="0.2">
      <c r="A9" s="77" t="str">
        <f>IF('rok 20XY-20XZ'!K11="","",'rok 20XY-20XZ'!K11)</f>
        <v/>
      </c>
      <c r="B9" s="322">
        <f>TRANSPOSE('rok 20XY-20XZ'!K12)</f>
        <v>0</v>
      </c>
      <c r="C9" s="320"/>
      <c r="D9" s="320"/>
      <c r="E9" s="323"/>
      <c r="F9" s="323"/>
      <c r="G9" s="323"/>
      <c r="H9" s="320">
        <f>B9-E9</f>
        <v>0</v>
      </c>
      <c r="I9" s="320"/>
      <c r="J9" s="320"/>
      <c r="K9" s="317">
        <f t="shared" si="0"/>
        <v>0</v>
      </c>
      <c r="L9" s="317"/>
      <c r="M9" s="318"/>
    </row>
    <row r="10" spans="1:13" ht="24.95" customHeight="1" x14ac:dyDescent="0.2">
      <c r="A10" s="77" t="str">
        <f>IF('rok 20XY-20XZ'!L11="","",'rok 20XY-20XZ'!L11)</f>
        <v/>
      </c>
      <c r="B10" s="322">
        <f>TRANSPOSE('rok 20XY-20XZ'!L12)</f>
        <v>0</v>
      </c>
      <c r="C10" s="320"/>
      <c r="D10" s="320"/>
      <c r="E10" s="323"/>
      <c r="F10" s="323"/>
      <c r="G10" s="323"/>
      <c r="H10" s="320">
        <f t="shared" ref="H10:H11" si="1">B10-E10</f>
        <v>0</v>
      </c>
      <c r="I10" s="320"/>
      <c r="J10" s="320"/>
      <c r="K10" s="317">
        <f t="shared" si="0"/>
        <v>0</v>
      </c>
      <c r="L10" s="317"/>
      <c r="M10" s="318"/>
    </row>
    <row r="11" spans="1:13" ht="24.95" customHeight="1" x14ac:dyDescent="0.2">
      <c r="A11" s="77" t="str">
        <f>IF('rok 20XY-20XZ'!M11="","",'rok 20XY-20XZ'!M11)</f>
        <v/>
      </c>
      <c r="B11" s="322">
        <f>TRANSPOSE('rok 20XY-20XZ'!M12)</f>
        <v>0</v>
      </c>
      <c r="C11" s="320"/>
      <c r="D11" s="320"/>
      <c r="E11" s="323"/>
      <c r="F11" s="323"/>
      <c r="G11" s="323"/>
      <c r="H11" s="320">
        <f t="shared" si="1"/>
        <v>0</v>
      </c>
      <c r="I11" s="320"/>
      <c r="J11" s="320"/>
      <c r="K11" s="317">
        <f t="shared" si="0"/>
        <v>0</v>
      </c>
      <c r="L11" s="317"/>
      <c r="M11" s="318"/>
    </row>
    <row r="12" spans="1:13" ht="24.95" customHeight="1" thickBot="1" x14ac:dyDescent="0.25">
      <c r="A12" s="77" t="str">
        <f>IF('rok 20XY-20XZ'!N11="","",'rok 20XY-20XZ'!N11)</f>
        <v/>
      </c>
      <c r="B12" s="322">
        <f>TRANSPOSE('rok 20XY-20XZ'!N12)</f>
        <v>0</v>
      </c>
      <c r="C12" s="320"/>
      <c r="D12" s="320"/>
      <c r="E12" s="323"/>
      <c r="F12" s="323"/>
      <c r="G12" s="323"/>
      <c r="H12" s="320">
        <f t="shared" ref="H12" si="2">B12-E12</f>
        <v>0</v>
      </c>
      <c r="I12" s="320"/>
      <c r="J12" s="320"/>
      <c r="K12" s="317">
        <f t="shared" ref="K12" si="3">IF(B12=0,0,E12/B12)</f>
        <v>0</v>
      </c>
      <c r="L12" s="317"/>
      <c r="M12" s="318"/>
    </row>
    <row r="13" spans="1:13" ht="24.95" customHeight="1" thickBot="1" x14ac:dyDescent="0.25">
      <c r="A13" s="83" t="s">
        <v>6</v>
      </c>
      <c r="B13" s="312">
        <f>SUM(B8:D12)</f>
        <v>0</v>
      </c>
      <c r="C13" s="311"/>
      <c r="D13" s="311"/>
      <c r="E13" s="311">
        <f>SUM(E8:G12)</f>
        <v>0</v>
      </c>
      <c r="F13" s="311"/>
      <c r="G13" s="311"/>
      <c r="H13" s="311">
        <f>SUM(H8:J12)</f>
        <v>0</v>
      </c>
      <c r="I13" s="311"/>
      <c r="J13" s="311"/>
      <c r="K13" s="309">
        <f t="shared" si="0"/>
        <v>0</v>
      </c>
      <c r="L13" s="309"/>
      <c r="M13" s="310"/>
    </row>
    <row r="17" spans="1:6" ht="15" customHeight="1" x14ac:dyDescent="0.2">
      <c r="A17" s="3"/>
      <c r="E17" s="84"/>
      <c r="F17" s="3"/>
    </row>
    <row r="18" spans="1:6" ht="15" customHeight="1" x14ac:dyDescent="0.2">
      <c r="A18" s="3"/>
      <c r="E18" s="84"/>
      <c r="F18" s="3"/>
    </row>
    <row r="19" spans="1:6" ht="15" customHeight="1" x14ac:dyDescent="0.2">
      <c r="A19" s="3"/>
      <c r="E19" s="84"/>
      <c r="F19" s="3"/>
    </row>
    <row r="20" spans="1:6" ht="15" customHeight="1" x14ac:dyDescent="0.2">
      <c r="A20" s="3"/>
      <c r="E20" s="84"/>
      <c r="F20" s="3"/>
    </row>
  </sheetData>
  <dataConsolidate/>
  <mergeCells count="30">
    <mergeCell ref="K12:M12"/>
    <mergeCell ref="B12:D12"/>
    <mergeCell ref="E12:G12"/>
    <mergeCell ref="H12:J12"/>
    <mergeCell ref="D4:K4"/>
    <mergeCell ref="D5:K5"/>
    <mergeCell ref="E9:G9"/>
    <mergeCell ref="E10:G10"/>
    <mergeCell ref="E11:G11"/>
    <mergeCell ref="B7:D7"/>
    <mergeCell ref="B8:D8"/>
    <mergeCell ref="B9:D9"/>
    <mergeCell ref="B10:D10"/>
    <mergeCell ref="B11:D11"/>
    <mergeCell ref="K13:M13"/>
    <mergeCell ref="H13:J13"/>
    <mergeCell ref="E13:G13"/>
    <mergeCell ref="B13:D13"/>
    <mergeCell ref="K7:M7"/>
    <mergeCell ref="K8:M8"/>
    <mergeCell ref="K9:M9"/>
    <mergeCell ref="K10:M10"/>
    <mergeCell ref="K11:M11"/>
    <mergeCell ref="H7:J7"/>
    <mergeCell ref="H8:J8"/>
    <mergeCell ref="H9:J9"/>
    <mergeCell ref="H10:J10"/>
    <mergeCell ref="H11:J11"/>
    <mergeCell ref="E7:G7"/>
    <mergeCell ref="E8:G8"/>
  </mergeCells>
  <dataValidations count="2">
    <dataValidation allowBlank="1" showInputMessage="1" showErrorMessage="1" prompt="Vypĺňa sa na hárku rok 20XY-20XZ" sqref="D5:K5"/>
    <dataValidation allowBlank="1" showInputMessage="1" showErrorMessage="1" prompt="Vypĺňa sa na hárku rok 20XY-20XZ" sqref="D4:K4"/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7"/>
  <sheetViews>
    <sheetView workbookViewId="0"/>
  </sheetViews>
  <sheetFormatPr defaultRowHeight="12" x14ac:dyDescent="0.2"/>
  <cols>
    <col min="1" max="1" width="12.28515625" style="1" customWidth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" t="s">
        <v>35</v>
      </c>
    </row>
    <row r="2" spans="1:14" x14ac:dyDescent="0.2">
      <c r="A2" s="2" t="s">
        <v>33</v>
      </c>
    </row>
    <row r="4" spans="1:14" x14ac:dyDescent="0.2">
      <c r="B4" s="86" t="s">
        <v>43</v>
      </c>
      <c r="C4" s="324" t="str">
        <f>IF('rok 20XY-20XZ'!D5="","",TRANSPOSE('rok 20XY-20XZ'!D5))</f>
        <v/>
      </c>
      <c r="D4" s="324"/>
      <c r="E4" s="324"/>
      <c r="F4" s="324"/>
      <c r="G4" s="324"/>
      <c r="H4" s="324"/>
      <c r="I4" s="324"/>
    </row>
    <row r="5" spans="1:14" x14ac:dyDescent="0.2">
      <c r="B5" s="86" t="s">
        <v>44</v>
      </c>
      <c r="C5" s="325" t="str">
        <f>IF('rok 20XY-20XZ'!D6="","",TRANSPOSE('rok 20XY-20XZ'!D6))</f>
        <v/>
      </c>
      <c r="D5" s="325"/>
      <c r="E5" s="325"/>
      <c r="F5" s="325"/>
      <c r="G5" s="325"/>
      <c r="H5" s="325"/>
      <c r="I5" s="325"/>
    </row>
    <row r="6" spans="1:14" ht="12.75" thickBot="1" x14ac:dyDescent="0.25"/>
    <row r="7" spans="1:14" ht="24.95" customHeight="1" x14ac:dyDescent="0.2">
      <c r="A7" s="329" t="s">
        <v>15</v>
      </c>
      <c r="B7" s="327" t="s">
        <v>46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31" t="s">
        <v>32</v>
      </c>
    </row>
    <row r="8" spans="1:14" ht="24.95" customHeight="1" thickBot="1" x14ac:dyDescent="0.25">
      <c r="A8" s="330"/>
      <c r="B8" s="91" t="s">
        <v>20</v>
      </c>
      <c r="C8" s="76" t="s">
        <v>21</v>
      </c>
      <c r="D8" s="76" t="s">
        <v>22</v>
      </c>
      <c r="E8" s="76" t="s">
        <v>23</v>
      </c>
      <c r="F8" s="76" t="s">
        <v>24</v>
      </c>
      <c r="G8" s="76" t="s">
        <v>25</v>
      </c>
      <c r="H8" s="76" t="s">
        <v>26</v>
      </c>
      <c r="I8" s="76" t="s">
        <v>27</v>
      </c>
      <c r="J8" s="76" t="s">
        <v>28</v>
      </c>
      <c r="K8" s="76" t="s">
        <v>29</v>
      </c>
      <c r="L8" s="76" t="s">
        <v>30</v>
      </c>
      <c r="M8" s="76" t="s">
        <v>31</v>
      </c>
      <c r="N8" s="332"/>
    </row>
    <row r="9" spans="1:14" ht="24.95" customHeight="1" x14ac:dyDescent="0.2">
      <c r="A9" s="77" t="str">
        <f>IF(OR('rok 20XY-20XZ'!J11="vyberte rok",'rok 20XY-20XZ'!J11=""),"",'rok 20XY-20XZ'!J11)</f>
        <v/>
      </c>
      <c r="B9" s="9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>
        <f>SUM(B9:M9)</f>
        <v>0</v>
      </c>
    </row>
    <row r="10" spans="1:14" ht="24.95" customHeight="1" x14ac:dyDescent="0.2">
      <c r="A10" s="77" t="str">
        <f>IF('rok 20XY-20XZ'!K11="","",'rok 20XY-20XZ'!K11)</f>
        <v/>
      </c>
      <c r="B10" s="9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>
        <f>SUM(B10:M10)</f>
        <v>0</v>
      </c>
    </row>
    <row r="11" spans="1:14" ht="24.95" customHeight="1" x14ac:dyDescent="0.2">
      <c r="A11" s="77" t="str">
        <f>IF('rok 20XY-20XZ'!L11="","",'rok 20XY-20XZ'!L11)</f>
        <v/>
      </c>
      <c r="B11" s="9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0">
        <f t="shared" ref="N11:N14" si="0">SUM(B11:M11)</f>
        <v>0</v>
      </c>
    </row>
    <row r="12" spans="1:14" ht="24.95" customHeight="1" x14ac:dyDescent="0.2">
      <c r="A12" s="77" t="str">
        <f>IF('rok 20XY-20XZ'!M11="","",'rok 20XY-20XZ'!M11)</f>
        <v/>
      </c>
      <c r="B12" s="9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0">
        <f t="shared" si="0"/>
        <v>0</v>
      </c>
    </row>
    <row r="13" spans="1:14" ht="24.95" customHeight="1" x14ac:dyDescent="0.2">
      <c r="A13" s="77" t="str">
        <f>IF('rok 20XY-20XZ'!N11="","",'rok 20XY-20XZ'!N11)</f>
        <v/>
      </c>
      <c r="B13" s="9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0">
        <f t="shared" si="0"/>
        <v>0</v>
      </c>
    </row>
    <row r="14" spans="1:14" ht="24.95" customHeight="1" thickBot="1" x14ac:dyDescent="0.25">
      <c r="A14" s="95" t="s">
        <v>6</v>
      </c>
      <c r="B14" s="94">
        <f t="shared" ref="B14:M14" si="1">SUM(B9:B13)</f>
        <v>0</v>
      </c>
      <c r="C14" s="81">
        <f t="shared" si="1"/>
        <v>0</v>
      </c>
      <c r="D14" s="81">
        <f t="shared" si="1"/>
        <v>0</v>
      </c>
      <c r="E14" s="81">
        <f t="shared" si="1"/>
        <v>0</v>
      </c>
      <c r="F14" s="81">
        <f t="shared" si="1"/>
        <v>0</v>
      </c>
      <c r="G14" s="81">
        <f t="shared" si="1"/>
        <v>0</v>
      </c>
      <c r="H14" s="81">
        <f t="shared" si="1"/>
        <v>0</v>
      </c>
      <c r="I14" s="81">
        <f t="shared" si="1"/>
        <v>0</v>
      </c>
      <c r="J14" s="81">
        <f t="shared" si="1"/>
        <v>0</v>
      </c>
      <c r="K14" s="81">
        <f t="shared" si="1"/>
        <v>0</v>
      </c>
      <c r="L14" s="81">
        <f t="shared" si="1"/>
        <v>0</v>
      </c>
      <c r="M14" s="81">
        <f t="shared" si="1"/>
        <v>0</v>
      </c>
      <c r="N14" s="82">
        <f t="shared" si="0"/>
        <v>0</v>
      </c>
    </row>
    <row r="15" spans="1:14" ht="24.95" customHeight="1" x14ac:dyDescent="0.2"/>
    <row r="16" spans="1:14" ht="24.95" customHeight="1" x14ac:dyDescent="0.2"/>
    <row r="17" ht="24.95" customHeight="1" x14ac:dyDescent="0.2"/>
  </sheetData>
  <mergeCells count="5">
    <mergeCell ref="B7:M7"/>
    <mergeCell ref="A7:A8"/>
    <mergeCell ref="N7:N8"/>
    <mergeCell ref="C4:I4"/>
    <mergeCell ref="C5:I5"/>
  </mergeCells>
  <dataValidations count="2">
    <dataValidation allowBlank="1" showInputMessage="1" showErrorMessage="1" prompt="Vypĺňa sa na hárku rok 20XY-20XZ" sqref="C4:I4"/>
    <dataValidation allowBlank="1" showInputMessage="1" showErrorMessage="1" prompt="Vypĺňa sa na hárku rok 20XY-20XZ" sqref="C5:I5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ignoredErrors>
    <ignoredError sqref="N11:N13 N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workbookViewId="0"/>
  </sheetViews>
  <sheetFormatPr defaultRowHeight="12.75" x14ac:dyDescent="0.25"/>
  <cols>
    <col min="1" max="1" width="6.7109375" style="139" customWidth="1"/>
    <col min="2" max="2" width="3.7109375" style="124" customWidth="1"/>
    <col min="3" max="3" width="13" style="125" customWidth="1"/>
    <col min="4" max="4" width="51.85546875" style="126" customWidth="1"/>
    <col min="5" max="5" width="11.28515625" style="127" customWidth="1"/>
    <col min="6" max="6" width="7.28515625" style="131" customWidth="1"/>
    <col min="7" max="7" width="8.7109375" style="129" customWidth="1"/>
    <col min="8" max="10" width="9.7109375" style="129" hidden="1" customWidth="1"/>
    <col min="11" max="11" width="7.42578125" style="130" hidden="1" customWidth="1"/>
    <col min="12" max="12" width="8.28515625" style="130" hidden="1" customWidth="1"/>
    <col min="13" max="13" width="7.140625" style="127" hidden="1" customWidth="1"/>
    <col min="14" max="14" width="7" style="127" hidden="1" customWidth="1"/>
    <col min="15" max="15" width="3.5703125" style="131" hidden="1" customWidth="1"/>
    <col min="16" max="16" width="12.7109375" style="131" hidden="1" customWidth="1"/>
    <col min="17" max="19" width="11.28515625" style="127" hidden="1" customWidth="1"/>
    <col min="20" max="20" width="10.5703125" style="132" hidden="1" customWidth="1"/>
    <col min="21" max="21" width="10.28515625" style="132" hidden="1" customWidth="1"/>
    <col min="22" max="22" width="5.7109375" style="132" hidden="1" customWidth="1"/>
    <col min="23" max="23" width="0" style="127" hidden="1" customWidth="1"/>
    <col min="24" max="25" width="0" style="131" hidden="1" customWidth="1"/>
    <col min="26" max="26" width="7.5703125" style="125" hidden="1" customWidth="1"/>
    <col min="27" max="27" width="24.85546875" style="125" hidden="1" customWidth="1"/>
    <col min="28" max="28" width="4.28515625" style="131" customWidth="1"/>
    <col min="29" max="29" width="8.28515625" style="131" customWidth="1"/>
    <col min="30" max="30" width="8.7109375" style="131" customWidth="1"/>
    <col min="31" max="34" width="9.140625" style="131"/>
    <col min="35" max="256" width="9.140625" style="97"/>
    <col min="257" max="257" width="6.7109375" style="97" customWidth="1"/>
    <col min="258" max="258" width="3.7109375" style="97" customWidth="1"/>
    <col min="259" max="259" width="13" style="97" customWidth="1"/>
    <col min="260" max="260" width="51.85546875" style="97" customWidth="1"/>
    <col min="261" max="261" width="11.28515625" style="97" customWidth="1"/>
    <col min="262" max="262" width="7.28515625" style="97" customWidth="1"/>
    <col min="263" max="263" width="8.7109375" style="97" customWidth="1"/>
    <col min="264" max="266" width="9.7109375" style="97" customWidth="1"/>
    <col min="267" max="267" width="7.42578125" style="97" customWidth="1"/>
    <col min="268" max="268" width="8.28515625" style="97" customWidth="1"/>
    <col min="269" max="269" width="7.140625" style="97" customWidth="1"/>
    <col min="270" max="270" width="7" style="97" customWidth="1"/>
    <col min="271" max="271" width="3.5703125" style="97" customWidth="1"/>
    <col min="272" max="272" width="12.7109375" style="97" customWidth="1"/>
    <col min="273" max="275" width="11.28515625" style="97" customWidth="1"/>
    <col min="276" max="276" width="10.5703125" style="97" customWidth="1"/>
    <col min="277" max="277" width="10.28515625" style="97" customWidth="1"/>
    <col min="278" max="278" width="5.7109375" style="97" customWidth="1"/>
    <col min="279" max="281" width="9.140625" style="97"/>
    <col min="282" max="282" width="7.5703125" style="97" customWidth="1"/>
    <col min="283" max="283" width="24.85546875" style="97" customWidth="1"/>
    <col min="284" max="284" width="4.28515625" style="97" customWidth="1"/>
    <col min="285" max="285" width="8.28515625" style="97" customWidth="1"/>
    <col min="286" max="286" width="8.7109375" style="97" customWidth="1"/>
    <col min="287" max="512" width="9.140625" style="97"/>
    <col min="513" max="513" width="6.7109375" style="97" customWidth="1"/>
    <col min="514" max="514" width="3.7109375" style="97" customWidth="1"/>
    <col min="515" max="515" width="13" style="97" customWidth="1"/>
    <col min="516" max="516" width="51.85546875" style="97" customWidth="1"/>
    <col min="517" max="517" width="11.28515625" style="97" customWidth="1"/>
    <col min="518" max="518" width="7.28515625" style="97" customWidth="1"/>
    <col min="519" max="519" width="8.7109375" style="97" customWidth="1"/>
    <col min="520" max="522" width="9.7109375" style="97" customWidth="1"/>
    <col min="523" max="523" width="7.42578125" style="97" customWidth="1"/>
    <col min="524" max="524" width="8.28515625" style="97" customWidth="1"/>
    <col min="525" max="525" width="7.140625" style="97" customWidth="1"/>
    <col min="526" max="526" width="7" style="97" customWidth="1"/>
    <col min="527" max="527" width="3.5703125" style="97" customWidth="1"/>
    <col min="528" max="528" width="12.7109375" style="97" customWidth="1"/>
    <col min="529" max="531" width="11.28515625" style="97" customWidth="1"/>
    <col min="532" max="532" width="10.5703125" style="97" customWidth="1"/>
    <col min="533" max="533" width="10.28515625" style="97" customWidth="1"/>
    <col min="534" max="534" width="5.7109375" style="97" customWidth="1"/>
    <col min="535" max="537" width="9.140625" style="97"/>
    <col min="538" max="538" width="7.5703125" style="97" customWidth="1"/>
    <col min="539" max="539" width="24.85546875" style="97" customWidth="1"/>
    <col min="540" max="540" width="4.28515625" style="97" customWidth="1"/>
    <col min="541" max="541" width="8.28515625" style="97" customWidth="1"/>
    <col min="542" max="542" width="8.7109375" style="97" customWidth="1"/>
    <col min="543" max="768" width="9.140625" style="97"/>
    <col min="769" max="769" width="6.7109375" style="97" customWidth="1"/>
    <col min="770" max="770" width="3.7109375" style="97" customWidth="1"/>
    <col min="771" max="771" width="13" style="97" customWidth="1"/>
    <col min="772" max="772" width="51.85546875" style="97" customWidth="1"/>
    <col min="773" max="773" width="11.28515625" style="97" customWidth="1"/>
    <col min="774" max="774" width="7.28515625" style="97" customWidth="1"/>
    <col min="775" max="775" width="8.7109375" style="97" customWidth="1"/>
    <col min="776" max="778" width="9.7109375" style="97" customWidth="1"/>
    <col min="779" max="779" width="7.42578125" style="97" customWidth="1"/>
    <col min="780" max="780" width="8.28515625" style="97" customWidth="1"/>
    <col min="781" max="781" width="7.140625" style="97" customWidth="1"/>
    <col min="782" max="782" width="7" style="97" customWidth="1"/>
    <col min="783" max="783" width="3.5703125" style="97" customWidth="1"/>
    <col min="784" max="784" width="12.7109375" style="97" customWidth="1"/>
    <col min="785" max="787" width="11.28515625" style="97" customWidth="1"/>
    <col min="788" max="788" width="10.5703125" style="97" customWidth="1"/>
    <col min="789" max="789" width="10.28515625" style="97" customWidth="1"/>
    <col min="790" max="790" width="5.7109375" style="97" customWidth="1"/>
    <col min="791" max="793" width="9.140625" style="97"/>
    <col min="794" max="794" width="7.5703125" style="97" customWidth="1"/>
    <col min="795" max="795" width="24.85546875" style="97" customWidth="1"/>
    <col min="796" max="796" width="4.28515625" style="97" customWidth="1"/>
    <col min="797" max="797" width="8.28515625" style="97" customWidth="1"/>
    <col min="798" max="798" width="8.7109375" style="97" customWidth="1"/>
    <col min="799" max="1024" width="9.140625" style="97"/>
    <col min="1025" max="1025" width="6.7109375" style="97" customWidth="1"/>
    <col min="1026" max="1026" width="3.7109375" style="97" customWidth="1"/>
    <col min="1027" max="1027" width="13" style="97" customWidth="1"/>
    <col min="1028" max="1028" width="51.85546875" style="97" customWidth="1"/>
    <col min="1029" max="1029" width="11.28515625" style="97" customWidth="1"/>
    <col min="1030" max="1030" width="7.28515625" style="97" customWidth="1"/>
    <col min="1031" max="1031" width="8.7109375" style="97" customWidth="1"/>
    <col min="1032" max="1034" width="9.7109375" style="97" customWidth="1"/>
    <col min="1035" max="1035" width="7.42578125" style="97" customWidth="1"/>
    <col min="1036" max="1036" width="8.28515625" style="97" customWidth="1"/>
    <col min="1037" max="1037" width="7.140625" style="97" customWidth="1"/>
    <col min="1038" max="1038" width="7" style="97" customWidth="1"/>
    <col min="1039" max="1039" width="3.5703125" style="97" customWidth="1"/>
    <col min="1040" max="1040" width="12.7109375" style="97" customWidth="1"/>
    <col min="1041" max="1043" width="11.28515625" style="97" customWidth="1"/>
    <col min="1044" max="1044" width="10.5703125" style="97" customWidth="1"/>
    <col min="1045" max="1045" width="10.28515625" style="97" customWidth="1"/>
    <col min="1046" max="1046" width="5.7109375" style="97" customWidth="1"/>
    <col min="1047" max="1049" width="9.140625" style="97"/>
    <col min="1050" max="1050" width="7.5703125" style="97" customWidth="1"/>
    <col min="1051" max="1051" width="24.85546875" style="97" customWidth="1"/>
    <col min="1052" max="1052" width="4.28515625" style="97" customWidth="1"/>
    <col min="1053" max="1053" width="8.28515625" style="97" customWidth="1"/>
    <col min="1054" max="1054" width="8.7109375" style="97" customWidth="1"/>
    <col min="1055" max="1280" width="9.140625" style="97"/>
    <col min="1281" max="1281" width="6.7109375" style="97" customWidth="1"/>
    <col min="1282" max="1282" width="3.7109375" style="97" customWidth="1"/>
    <col min="1283" max="1283" width="13" style="97" customWidth="1"/>
    <col min="1284" max="1284" width="51.85546875" style="97" customWidth="1"/>
    <col min="1285" max="1285" width="11.28515625" style="97" customWidth="1"/>
    <col min="1286" max="1286" width="7.28515625" style="97" customWidth="1"/>
    <col min="1287" max="1287" width="8.7109375" style="97" customWidth="1"/>
    <col min="1288" max="1290" width="9.7109375" style="97" customWidth="1"/>
    <col min="1291" max="1291" width="7.42578125" style="97" customWidth="1"/>
    <col min="1292" max="1292" width="8.28515625" style="97" customWidth="1"/>
    <col min="1293" max="1293" width="7.140625" style="97" customWidth="1"/>
    <col min="1294" max="1294" width="7" style="97" customWidth="1"/>
    <col min="1295" max="1295" width="3.5703125" style="97" customWidth="1"/>
    <col min="1296" max="1296" width="12.7109375" style="97" customWidth="1"/>
    <col min="1297" max="1299" width="11.28515625" style="97" customWidth="1"/>
    <col min="1300" max="1300" width="10.5703125" style="97" customWidth="1"/>
    <col min="1301" max="1301" width="10.28515625" style="97" customWidth="1"/>
    <col min="1302" max="1302" width="5.7109375" style="97" customWidth="1"/>
    <col min="1303" max="1305" width="9.140625" style="97"/>
    <col min="1306" max="1306" width="7.5703125" style="97" customWidth="1"/>
    <col min="1307" max="1307" width="24.85546875" style="97" customWidth="1"/>
    <col min="1308" max="1308" width="4.28515625" style="97" customWidth="1"/>
    <col min="1309" max="1309" width="8.28515625" style="97" customWidth="1"/>
    <col min="1310" max="1310" width="8.7109375" style="97" customWidth="1"/>
    <col min="1311" max="1536" width="9.140625" style="97"/>
    <col min="1537" max="1537" width="6.7109375" style="97" customWidth="1"/>
    <col min="1538" max="1538" width="3.7109375" style="97" customWidth="1"/>
    <col min="1539" max="1539" width="13" style="97" customWidth="1"/>
    <col min="1540" max="1540" width="51.85546875" style="97" customWidth="1"/>
    <col min="1541" max="1541" width="11.28515625" style="97" customWidth="1"/>
    <col min="1542" max="1542" width="7.28515625" style="97" customWidth="1"/>
    <col min="1543" max="1543" width="8.7109375" style="97" customWidth="1"/>
    <col min="1544" max="1546" width="9.7109375" style="97" customWidth="1"/>
    <col min="1547" max="1547" width="7.42578125" style="97" customWidth="1"/>
    <col min="1548" max="1548" width="8.28515625" style="97" customWidth="1"/>
    <col min="1549" max="1549" width="7.140625" style="97" customWidth="1"/>
    <col min="1550" max="1550" width="7" style="97" customWidth="1"/>
    <col min="1551" max="1551" width="3.5703125" style="97" customWidth="1"/>
    <col min="1552" max="1552" width="12.7109375" style="97" customWidth="1"/>
    <col min="1553" max="1555" width="11.28515625" style="97" customWidth="1"/>
    <col min="1556" max="1556" width="10.5703125" style="97" customWidth="1"/>
    <col min="1557" max="1557" width="10.28515625" style="97" customWidth="1"/>
    <col min="1558" max="1558" width="5.7109375" style="97" customWidth="1"/>
    <col min="1559" max="1561" width="9.140625" style="97"/>
    <col min="1562" max="1562" width="7.5703125" style="97" customWidth="1"/>
    <col min="1563" max="1563" width="24.85546875" style="97" customWidth="1"/>
    <col min="1564" max="1564" width="4.28515625" style="97" customWidth="1"/>
    <col min="1565" max="1565" width="8.28515625" style="97" customWidth="1"/>
    <col min="1566" max="1566" width="8.7109375" style="97" customWidth="1"/>
    <col min="1567" max="1792" width="9.140625" style="97"/>
    <col min="1793" max="1793" width="6.7109375" style="97" customWidth="1"/>
    <col min="1794" max="1794" width="3.7109375" style="97" customWidth="1"/>
    <col min="1795" max="1795" width="13" style="97" customWidth="1"/>
    <col min="1796" max="1796" width="51.85546875" style="97" customWidth="1"/>
    <col min="1797" max="1797" width="11.28515625" style="97" customWidth="1"/>
    <col min="1798" max="1798" width="7.28515625" style="97" customWidth="1"/>
    <col min="1799" max="1799" width="8.7109375" style="97" customWidth="1"/>
    <col min="1800" max="1802" width="9.7109375" style="97" customWidth="1"/>
    <col min="1803" max="1803" width="7.42578125" style="97" customWidth="1"/>
    <col min="1804" max="1804" width="8.28515625" style="97" customWidth="1"/>
    <col min="1805" max="1805" width="7.140625" style="97" customWidth="1"/>
    <col min="1806" max="1806" width="7" style="97" customWidth="1"/>
    <col min="1807" max="1807" width="3.5703125" style="97" customWidth="1"/>
    <col min="1808" max="1808" width="12.7109375" style="97" customWidth="1"/>
    <col min="1809" max="1811" width="11.28515625" style="97" customWidth="1"/>
    <col min="1812" max="1812" width="10.5703125" style="97" customWidth="1"/>
    <col min="1813" max="1813" width="10.28515625" style="97" customWidth="1"/>
    <col min="1814" max="1814" width="5.7109375" style="97" customWidth="1"/>
    <col min="1815" max="1817" width="9.140625" style="97"/>
    <col min="1818" max="1818" width="7.5703125" style="97" customWidth="1"/>
    <col min="1819" max="1819" width="24.85546875" style="97" customWidth="1"/>
    <col min="1820" max="1820" width="4.28515625" style="97" customWidth="1"/>
    <col min="1821" max="1821" width="8.28515625" style="97" customWidth="1"/>
    <col min="1822" max="1822" width="8.7109375" style="97" customWidth="1"/>
    <col min="1823" max="2048" width="9.140625" style="97"/>
    <col min="2049" max="2049" width="6.7109375" style="97" customWidth="1"/>
    <col min="2050" max="2050" width="3.7109375" style="97" customWidth="1"/>
    <col min="2051" max="2051" width="13" style="97" customWidth="1"/>
    <col min="2052" max="2052" width="51.85546875" style="97" customWidth="1"/>
    <col min="2053" max="2053" width="11.28515625" style="97" customWidth="1"/>
    <col min="2054" max="2054" width="7.28515625" style="97" customWidth="1"/>
    <col min="2055" max="2055" width="8.7109375" style="97" customWidth="1"/>
    <col min="2056" max="2058" width="9.7109375" style="97" customWidth="1"/>
    <col min="2059" max="2059" width="7.42578125" style="97" customWidth="1"/>
    <col min="2060" max="2060" width="8.28515625" style="97" customWidth="1"/>
    <col min="2061" max="2061" width="7.140625" style="97" customWidth="1"/>
    <col min="2062" max="2062" width="7" style="97" customWidth="1"/>
    <col min="2063" max="2063" width="3.5703125" style="97" customWidth="1"/>
    <col min="2064" max="2064" width="12.7109375" style="97" customWidth="1"/>
    <col min="2065" max="2067" width="11.28515625" style="97" customWidth="1"/>
    <col min="2068" max="2068" width="10.5703125" style="97" customWidth="1"/>
    <col min="2069" max="2069" width="10.28515625" style="97" customWidth="1"/>
    <col min="2070" max="2070" width="5.7109375" style="97" customWidth="1"/>
    <col min="2071" max="2073" width="9.140625" style="97"/>
    <col min="2074" max="2074" width="7.5703125" style="97" customWidth="1"/>
    <col min="2075" max="2075" width="24.85546875" style="97" customWidth="1"/>
    <col min="2076" max="2076" width="4.28515625" style="97" customWidth="1"/>
    <col min="2077" max="2077" width="8.28515625" style="97" customWidth="1"/>
    <col min="2078" max="2078" width="8.7109375" style="97" customWidth="1"/>
    <col min="2079" max="2304" width="9.140625" style="97"/>
    <col min="2305" max="2305" width="6.7109375" style="97" customWidth="1"/>
    <col min="2306" max="2306" width="3.7109375" style="97" customWidth="1"/>
    <col min="2307" max="2307" width="13" style="97" customWidth="1"/>
    <col min="2308" max="2308" width="51.85546875" style="97" customWidth="1"/>
    <col min="2309" max="2309" width="11.28515625" style="97" customWidth="1"/>
    <col min="2310" max="2310" width="7.28515625" style="97" customWidth="1"/>
    <col min="2311" max="2311" width="8.7109375" style="97" customWidth="1"/>
    <col min="2312" max="2314" width="9.7109375" style="97" customWidth="1"/>
    <col min="2315" max="2315" width="7.42578125" style="97" customWidth="1"/>
    <col min="2316" max="2316" width="8.28515625" style="97" customWidth="1"/>
    <col min="2317" max="2317" width="7.140625" style="97" customWidth="1"/>
    <col min="2318" max="2318" width="7" style="97" customWidth="1"/>
    <col min="2319" max="2319" width="3.5703125" style="97" customWidth="1"/>
    <col min="2320" max="2320" width="12.7109375" style="97" customWidth="1"/>
    <col min="2321" max="2323" width="11.28515625" style="97" customWidth="1"/>
    <col min="2324" max="2324" width="10.5703125" style="97" customWidth="1"/>
    <col min="2325" max="2325" width="10.28515625" style="97" customWidth="1"/>
    <col min="2326" max="2326" width="5.7109375" style="97" customWidth="1"/>
    <col min="2327" max="2329" width="9.140625" style="97"/>
    <col min="2330" max="2330" width="7.5703125" style="97" customWidth="1"/>
    <col min="2331" max="2331" width="24.85546875" style="97" customWidth="1"/>
    <col min="2332" max="2332" width="4.28515625" style="97" customWidth="1"/>
    <col min="2333" max="2333" width="8.28515625" style="97" customWidth="1"/>
    <col min="2334" max="2334" width="8.7109375" style="97" customWidth="1"/>
    <col min="2335" max="2560" width="9.140625" style="97"/>
    <col min="2561" max="2561" width="6.7109375" style="97" customWidth="1"/>
    <col min="2562" max="2562" width="3.7109375" style="97" customWidth="1"/>
    <col min="2563" max="2563" width="13" style="97" customWidth="1"/>
    <col min="2564" max="2564" width="51.85546875" style="97" customWidth="1"/>
    <col min="2565" max="2565" width="11.28515625" style="97" customWidth="1"/>
    <col min="2566" max="2566" width="7.28515625" style="97" customWidth="1"/>
    <col min="2567" max="2567" width="8.7109375" style="97" customWidth="1"/>
    <col min="2568" max="2570" width="9.7109375" style="97" customWidth="1"/>
    <col min="2571" max="2571" width="7.42578125" style="97" customWidth="1"/>
    <col min="2572" max="2572" width="8.28515625" style="97" customWidth="1"/>
    <col min="2573" max="2573" width="7.140625" style="97" customWidth="1"/>
    <col min="2574" max="2574" width="7" style="97" customWidth="1"/>
    <col min="2575" max="2575" width="3.5703125" style="97" customWidth="1"/>
    <col min="2576" max="2576" width="12.7109375" style="97" customWidth="1"/>
    <col min="2577" max="2579" width="11.28515625" style="97" customWidth="1"/>
    <col min="2580" max="2580" width="10.5703125" style="97" customWidth="1"/>
    <col min="2581" max="2581" width="10.28515625" style="97" customWidth="1"/>
    <col min="2582" max="2582" width="5.7109375" style="97" customWidth="1"/>
    <col min="2583" max="2585" width="9.140625" style="97"/>
    <col min="2586" max="2586" width="7.5703125" style="97" customWidth="1"/>
    <col min="2587" max="2587" width="24.85546875" style="97" customWidth="1"/>
    <col min="2588" max="2588" width="4.28515625" style="97" customWidth="1"/>
    <col min="2589" max="2589" width="8.28515625" style="97" customWidth="1"/>
    <col min="2590" max="2590" width="8.7109375" style="97" customWidth="1"/>
    <col min="2591" max="2816" width="9.140625" style="97"/>
    <col min="2817" max="2817" width="6.7109375" style="97" customWidth="1"/>
    <col min="2818" max="2818" width="3.7109375" style="97" customWidth="1"/>
    <col min="2819" max="2819" width="13" style="97" customWidth="1"/>
    <col min="2820" max="2820" width="51.85546875" style="97" customWidth="1"/>
    <col min="2821" max="2821" width="11.28515625" style="97" customWidth="1"/>
    <col min="2822" max="2822" width="7.28515625" style="97" customWidth="1"/>
    <col min="2823" max="2823" width="8.7109375" style="97" customWidth="1"/>
    <col min="2824" max="2826" width="9.7109375" style="97" customWidth="1"/>
    <col min="2827" max="2827" width="7.42578125" style="97" customWidth="1"/>
    <col min="2828" max="2828" width="8.28515625" style="97" customWidth="1"/>
    <col min="2829" max="2829" width="7.140625" style="97" customWidth="1"/>
    <col min="2830" max="2830" width="7" style="97" customWidth="1"/>
    <col min="2831" max="2831" width="3.5703125" style="97" customWidth="1"/>
    <col min="2832" max="2832" width="12.7109375" style="97" customWidth="1"/>
    <col min="2833" max="2835" width="11.28515625" style="97" customWidth="1"/>
    <col min="2836" max="2836" width="10.5703125" style="97" customWidth="1"/>
    <col min="2837" max="2837" width="10.28515625" style="97" customWidth="1"/>
    <col min="2838" max="2838" width="5.7109375" style="97" customWidth="1"/>
    <col min="2839" max="2841" width="9.140625" style="97"/>
    <col min="2842" max="2842" width="7.5703125" style="97" customWidth="1"/>
    <col min="2843" max="2843" width="24.85546875" style="97" customWidth="1"/>
    <col min="2844" max="2844" width="4.28515625" style="97" customWidth="1"/>
    <col min="2845" max="2845" width="8.28515625" style="97" customWidth="1"/>
    <col min="2846" max="2846" width="8.7109375" style="97" customWidth="1"/>
    <col min="2847" max="3072" width="9.140625" style="97"/>
    <col min="3073" max="3073" width="6.7109375" style="97" customWidth="1"/>
    <col min="3074" max="3074" width="3.7109375" style="97" customWidth="1"/>
    <col min="3075" max="3075" width="13" style="97" customWidth="1"/>
    <col min="3076" max="3076" width="51.85546875" style="97" customWidth="1"/>
    <col min="3077" max="3077" width="11.28515625" style="97" customWidth="1"/>
    <col min="3078" max="3078" width="7.28515625" style="97" customWidth="1"/>
    <col min="3079" max="3079" width="8.7109375" style="97" customWidth="1"/>
    <col min="3080" max="3082" width="9.7109375" style="97" customWidth="1"/>
    <col min="3083" max="3083" width="7.42578125" style="97" customWidth="1"/>
    <col min="3084" max="3084" width="8.28515625" style="97" customWidth="1"/>
    <col min="3085" max="3085" width="7.140625" style="97" customWidth="1"/>
    <col min="3086" max="3086" width="7" style="97" customWidth="1"/>
    <col min="3087" max="3087" width="3.5703125" style="97" customWidth="1"/>
    <col min="3088" max="3088" width="12.7109375" style="97" customWidth="1"/>
    <col min="3089" max="3091" width="11.28515625" style="97" customWidth="1"/>
    <col min="3092" max="3092" width="10.5703125" style="97" customWidth="1"/>
    <col min="3093" max="3093" width="10.28515625" style="97" customWidth="1"/>
    <col min="3094" max="3094" width="5.7109375" style="97" customWidth="1"/>
    <col min="3095" max="3097" width="9.140625" style="97"/>
    <col min="3098" max="3098" width="7.5703125" style="97" customWidth="1"/>
    <col min="3099" max="3099" width="24.85546875" style="97" customWidth="1"/>
    <col min="3100" max="3100" width="4.28515625" style="97" customWidth="1"/>
    <col min="3101" max="3101" width="8.28515625" style="97" customWidth="1"/>
    <col min="3102" max="3102" width="8.7109375" style="97" customWidth="1"/>
    <col min="3103" max="3328" width="9.140625" style="97"/>
    <col min="3329" max="3329" width="6.7109375" style="97" customWidth="1"/>
    <col min="3330" max="3330" width="3.7109375" style="97" customWidth="1"/>
    <col min="3331" max="3331" width="13" style="97" customWidth="1"/>
    <col min="3332" max="3332" width="51.85546875" style="97" customWidth="1"/>
    <col min="3333" max="3333" width="11.28515625" style="97" customWidth="1"/>
    <col min="3334" max="3334" width="7.28515625" style="97" customWidth="1"/>
    <col min="3335" max="3335" width="8.7109375" style="97" customWidth="1"/>
    <col min="3336" max="3338" width="9.7109375" style="97" customWidth="1"/>
    <col min="3339" max="3339" width="7.42578125" style="97" customWidth="1"/>
    <col min="3340" max="3340" width="8.28515625" style="97" customWidth="1"/>
    <col min="3341" max="3341" width="7.140625" style="97" customWidth="1"/>
    <col min="3342" max="3342" width="7" style="97" customWidth="1"/>
    <col min="3343" max="3343" width="3.5703125" style="97" customWidth="1"/>
    <col min="3344" max="3344" width="12.7109375" style="97" customWidth="1"/>
    <col min="3345" max="3347" width="11.28515625" style="97" customWidth="1"/>
    <col min="3348" max="3348" width="10.5703125" style="97" customWidth="1"/>
    <col min="3349" max="3349" width="10.28515625" style="97" customWidth="1"/>
    <col min="3350" max="3350" width="5.7109375" style="97" customWidth="1"/>
    <col min="3351" max="3353" width="9.140625" style="97"/>
    <col min="3354" max="3354" width="7.5703125" style="97" customWidth="1"/>
    <col min="3355" max="3355" width="24.85546875" style="97" customWidth="1"/>
    <col min="3356" max="3356" width="4.28515625" style="97" customWidth="1"/>
    <col min="3357" max="3357" width="8.28515625" style="97" customWidth="1"/>
    <col min="3358" max="3358" width="8.7109375" style="97" customWidth="1"/>
    <col min="3359" max="3584" width="9.140625" style="97"/>
    <col min="3585" max="3585" width="6.7109375" style="97" customWidth="1"/>
    <col min="3586" max="3586" width="3.7109375" style="97" customWidth="1"/>
    <col min="3587" max="3587" width="13" style="97" customWidth="1"/>
    <col min="3588" max="3588" width="51.85546875" style="97" customWidth="1"/>
    <col min="3589" max="3589" width="11.28515625" style="97" customWidth="1"/>
    <col min="3590" max="3590" width="7.28515625" style="97" customWidth="1"/>
    <col min="3591" max="3591" width="8.7109375" style="97" customWidth="1"/>
    <col min="3592" max="3594" width="9.7109375" style="97" customWidth="1"/>
    <col min="3595" max="3595" width="7.42578125" style="97" customWidth="1"/>
    <col min="3596" max="3596" width="8.28515625" style="97" customWidth="1"/>
    <col min="3597" max="3597" width="7.140625" style="97" customWidth="1"/>
    <col min="3598" max="3598" width="7" style="97" customWidth="1"/>
    <col min="3599" max="3599" width="3.5703125" style="97" customWidth="1"/>
    <col min="3600" max="3600" width="12.7109375" style="97" customWidth="1"/>
    <col min="3601" max="3603" width="11.28515625" style="97" customWidth="1"/>
    <col min="3604" max="3604" width="10.5703125" style="97" customWidth="1"/>
    <col min="3605" max="3605" width="10.28515625" style="97" customWidth="1"/>
    <col min="3606" max="3606" width="5.7109375" style="97" customWidth="1"/>
    <col min="3607" max="3609" width="9.140625" style="97"/>
    <col min="3610" max="3610" width="7.5703125" style="97" customWidth="1"/>
    <col min="3611" max="3611" width="24.85546875" style="97" customWidth="1"/>
    <col min="3612" max="3612" width="4.28515625" style="97" customWidth="1"/>
    <col min="3613" max="3613" width="8.28515625" style="97" customWidth="1"/>
    <col min="3614" max="3614" width="8.7109375" style="97" customWidth="1"/>
    <col min="3615" max="3840" width="9.140625" style="97"/>
    <col min="3841" max="3841" width="6.7109375" style="97" customWidth="1"/>
    <col min="3842" max="3842" width="3.7109375" style="97" customWidth="1"/>
    <col min="3843" max="3843" width="13" style="97" customWidth="1"/>
    <col min="3844" max="3844" width="51.85546875" style="97" customWidth="1"/>
    <col min="3845" max="3845" width="11.28515625" style="97" customWidth="1"/>
    <col min="3846" max="3846" width="7.28515625" style="97" customWidth="1"/>
    <col min="3847" max="3847" width="8.7109375" style="97" customWidth="1"/>
    <col min="3848" max="3850" width="9.7109375" style="97" customWidth="1"/>
    <col min="3851" max="3851" width="7.42578125" style="97" customWidth="1"/>
    <col min="3852" max="3852" width="8.28515625" style="97" customWidth="1"/>
    <col min="3853" max="3853" width="7.140625" style="97" customWidth="1"/>
    <col min="3854" max="3854" width="7" style="97" customWidth="1"/>
    <col min="3855" max="3855" width="3.5703125" style="97" customWidth="1"/>
    <col min="3856" max="3856" width="12.7109375" style="97" customWidth="1"/>
    <col min="3857" max="3859" width="11.28515625" style="97" customWidth="1"/>
    <col min="3860" max="3860" width="10.5703125" style="97" customWidth="1"/>
    <col min="3861" max="3861" width="10.28515625" style="97" customWidth="1"/>
    <col min="3862" max="3862" width="5.7109375" style="97" customWidth="1"/>
    <col min="3863" max="3865" width="9.140625" style="97"/>
    <col min="3866" max="3866" width="7.5703125" style="97" customWidth="1"/>
    <col min="3867" max="3867" width="24.85546875" style="97" customWidth="1"/>
    <col min="3868" max="3868" width="4.28515625" style="97" customWidth="1"/>
    <col min="3869" max="3869" width="8.28515625" style="97" customWidth="1"/>
    <col min="3870" max="3870" width="8.7109375" style="97" customWidth="1"/>
    <col min="3871" max="4096" width="9.140625" style="97"/>
    <col min="4097" max="4097" width="6.7109375" style="97" customWidth="1"/>
    <col min="4098" max="4098" width="3.7109375" style="97" customWidth="1"/>
    <col min="4099" max="4099" width="13" style="97" customWidth="1"/>
    <col min="4100" max="4100" width="51.85546875" style="97" customWidth="1"/>
    <col min="4101" max="4101" width="11.28515625" style="97" customWidth="1"/>
    <col min="4102" max="4102" width="7.28515625" style="97" customWidth="1"/>
    <col min="4103" max="4103" width="8.7109375" style="97" customWidth="1"/>
    <col min="4104" max="4106" width="9.7109375" style="97" customWidth="1"/>
    <col min="4107" max="4107" width="7.42578125" style="97" customWidth="1"/>
    <col min="4108" max="4108" width="8.28515625" style="97" customWidth="1"/>
    <col min="4109" max="4109" width="7.140625" style="97" customWidth="1"/>
    <col min="4110" max="4110" width="7" style="97" customWidth="1"/>
    <col min="4111" max="4111" width="3.5703125" style="97" customWidth="1"/>
    <col min="4112" max="4112" width="12.7109375" style="97" customWidth="1"/>
    <col min="4113" max="4115" width="11.28515625" style="97" customWidth="1"/>
    <col min="4116" max="4116" width="10.5703125" style="97" customWidth="1"/>
    <col min="4117" max="4117" width="10.28515625" style="97" customWidth="1"/>
    <col min="4118" max="4118" width="5.7109375" style="97" customWidth="1"/>
    <col min="4119" max="4121" width="9.140625" style="97"/>
    <col min="4122" max="4122" width="7.5703125" style="97" customWidth="1"/>
    <col min="4123" max="4123" width="24.85546875" style="97" customWidth="1"/>
    <col min="4124" max="4124" width="4.28515625" style="97" customWidth="1"/>
    <col min="4125" max="4125" width="8.28515625" style="97" customWidth="1"/>
    <col min="4126" max="4126" width="8.7109375" style="97" customWidth="1"/>
    <col min="4127" max="4352" width="9.140625" style="97"/>
    <col min="4353" max="4353" width="6.7109375" style="97" customWidth="1"/>
    <col min="4354" max="4354" width="3.7109375" style="97" customWidth="1"/>
    <col min="4355" max="4355" width="13" style="97" customWidth="1"/>
    <col min="4356" max="4356" width="51.85546875" style="97" customWidth="1"/>
    <col min="4357" max="4357" width="11.28515625" style="97" customWidth="1"/>
    <col min="4358" max="4358" width="7.28515625" style="97" customWidth="1"/>
    <col min="4359" max="4359" width="8.7109375" style="97" customWidth="1"/>
    <col min="4360" max="4362" width="9.7109375" style="97" customWidth="1"/>
    <col min="4363" max="4363" width="7.42578125" style="97" customWidth="1"/>
    <col min="4364" max="4364" width="8.28515625" style="97" customWidth="1"/>
    <col min="4365" max="4365" width="7.140625" style="97" customWidth="1"/>
    <col min="4366" max="4366" width="7" style="97" customWidth="1"/>
    <col min="4367" max="4367" width="3.5703125" style="97" customWidth="1"/>
    <col min="4368" max="4368" width="12.7109375" style="97" customWidth="1"/>
    <col min="4369" max="4371" width="11.28515625" style="97" customWidth="1"/>
    <col min="4372" max="4372" width="10.5703125" style="97" customWidth="1"/>
    <col min="4373" max="4373" width="10.28515625" style="97" customWidth="1"/>
    <col min="4374" max="4374" width="5.7109375" style="97" customWidth="1"/>
    <col min="4375" max="4377" width="9.140625" style="97"/>
    <col min="4378" max="4378" width="7.5703125" style="97" customWidth="1"/>
    <col min="4379" max="4379" width="24.85546875" style="97" customWidth="1"/>
    <col min="4380" max="4380" width="4.28515625" style="97" customWidth="1"/>
    <col min="4381" max="4381" width="8.28515625" style="97" customWidth="1"/>
    <col min="4382" max="4382" width="8.7109375" style="97" customWidth="1"/>
    <col min="4383" max="4608" width="9.140625" style="97"/>
    <col min="4609" max="4609" width="6.7109375" style="97" customWidth="1"/>
    <col min="4610" max="4610" width="3.7109375" style="97" customWidth="1"/>
    <col min="4611" max="4611" width="13" style="97" customWidth="1"/>
    <col min="4612" max="4612" width="51.85546875" style="97" customWidth="1"/>
    <col min="4613" max="4613" width="11.28515625" style="97" customWidth="1"/>
    <col min="4614" max="4614" width="7.28515625" style="97" customWidth="1"/>
    <col min="4615" max="4615" width="8.7109375" style="97" customWidth="1"/>
    <col min="4616" max="4618" width="9.7109375" style="97" customWidth="1"/>
    <col min="4619" max="4619" width="7.42578125" style="97" customWidth="1"/>
    <col min="4620" max="4620" width="8.28515625" style="97" customWidth="1"/>
    <col min="4621" max="4621" width="7.140625" style="97" customWidth="1"/>
    <col min="4622" max="4622" width="7" style="97" customWidth="1"/>
    <col min="4623" max="4623" width="3.5703125" style="97" customWidth="1"/>
    <col min="4624" max="4624" width="12.7109375" style="97" customWidth="1"/>
    <col min="4625" max="4627" width="11.28515625" style="97" customWidth="1"/>
    <col min="4628" max="4628" width="10.5703125" style="97" customWidth="1"/>
    <col min="4629" max="4629" width="10.28515625" style="97" customWidth="1"/>
    <col min="4630" max="4630" width="5.7109375" style="97" customWidth="1"/>
    <col min="4631" max="4633" width="9.140625" style="97"/>
    <col min="4634" max="4634" width="7.5703125" style="97" customWidth="1"/>
    <col min="4635" max="4635" width="24.85546875" style="97" customWidth="1"/>
    <col min="4636" max="4636" width="4.28515625" style="97" customWidth="1"/>
    <col min="4637" max="4637" width="8.28515625" style="97" customWidth="1"/>
    <col min="4638" max="4638" width="8.7109375" style="97" customWidth="1"/>
    <col min="4639" max="4864" width="9.140625" style="97"/>
    <col min="4865" max="4865" width="6.7109375" style="97" customWidth="1"/>
    <col min="4866" max="4866" width="3.7109375" style="97" customWidth="1"/>
    <col min="4867" max="4867" width="13" style="97" customWidth="1"/>
    <col min="4868" max="4868" width="51.85546875" style="97" customWidth="1"/>
    <col min="4869" max="4869" width="11.28515625" style="97" customWidth="1"/>
    <col min="4870" max="4870" width="7.28515625" style="97" customWidth="1"/>
    <col min="4871" max="4871" width="8.7109375" style="97" customWidth="1"/>
    <col min="4872" max="4874" width="9.7109375" style="97" customWidth="1"/>
    <col min="4875" max="4875" width="7.42578125" style="97" customWidth="1"/>
    <col min="4876" max="4876" width="8.28515625" style="97" customWidth="1"/>
    <col min="4877" max="4877" width="7.140625" style="97" customWidth="1"/>
    <col min="4878" max="4878" width="7" style="97" customWidth="1"/>
    <col min="4879" max="4879" width="3.5703125" style="97" customWidth="1"/>
    <col min="4880" max="4880" width="12.7109375" style="97" customWidth="1"/>
    <col min="4881" max="4883" width="11.28515625" style="97" customWidth="1"/>
    <col min="4884" max="4884" width="10.5703125" style="97" customWidth="1"/>
    <col min="4885" max="4885" width="10.28515625" style="97" customWidth="1"/>
    <col min="4886" max="4886" width="5.7109375" style="97" customWidth="1"/>
    <col min="4887" max="4889" width="9.140625" style="97"/>
    <col min="4890" max="4890" width="7.5703125" style="97" customWidth="1"/>
    <col min="4891" max="4891" width="24.85546875" style="97" customWidth="1"/>
    <col min="4892" max="4892" width="4.28515625" style="97" customWidth="1"/>
    <col min="4893" max="4893" width="8.28515625" style="97" customWidth="1"/>
    <col min="4894" max="4894" width="8.7109375" style="97" customWidth="1"/>
    <col min="4895" max="5120" width="9.140625" style="97"/>
    <col min="5121" max="5121" width="6.7109375" style="97" customWidth="1"/>
    <col min="5122" max="5122" width="3.7109375" style="97" customWidth="1"/>
    <col min="5123" max="5123" width="13" style="97" customWidth="1"/>
    <col min="5124" max="5124" width="51.85546875" style="97" customWidth="1"/>
    <col min="5125" max="5125" width="11.28515625" style="97" customWidth="1"/>
    <col min="5126" max="5126" width="7.28515625" style="97" customWidth="1"/>
    <col min="5127" max="5127" width="8.7109375" style="97" customWidth="1"/>
    <col min="5128" max="5130" width="9.7109375" style="97" customWidth="1"/>
    <col min="5131" max="5131" width="7.42578125" style="97" customWidth="1"/>
    <col min="5132" max="5132" width="8.28515625" style="97" customWidth="1"/>
    <col min="5133" max="5133" width="7.140625" style="97" customWidth="1"/>
    <col min="5134" max="5134" width="7" style="97" customWidth="1"/>
    <col min="5135" max="5135" width="3.5703125" style="97" customWidth="1"/>
    <col min="5136" max="5136" width="12.7109375" style="97" customWidth="1"/>
    <col min="5137" max="5139" width="11.28515625" style="97" customWidth="1"/>
    <col min="5140" max="5140" width="10.5703125" style="97" customWidth="1"/>
    <col min="5141" max="5141" width="10.28515625" style="97" customWidth="1"/>
    <col min="5142" max="5142" width="5.7109375" style="97" customWidth="1"/>
    <col min="5143" max="5145" width="9.140625" style="97"/>
    <col min="5146" max="5146" width="7.5703125" style="97" customWidth="1"/>
    <col min="5147" max="5147" width="24.85546875" style="97" customWidth="1"/>
    <col min="5148" max="5148" width="4.28515625" style="97" customWidth="1"/>
    <col min="5149" max="5149" width="8.28515625" style="97" customWidth="1"/>
    <col min="5150" max="5150" width="8.7109375" style="97" customWidth="1"/>
    <col min="5151" max="5376" width="9.140625" style="97"/>
    <col min="5377" max="5377" width="6.7109375" style="97" customWidth="1"/>
    <col min="5378" max="5378" width="3.7109375" style="97" customWidth="1"/>
    <col min="5379" max="5379" width="13" style="97" customWidth="1"/>
    <col min="5380" max="5380" width="51.85546875" style="97" customWidth="1"/>
    <col min="5381" max="5381" width="11.28515625" style="97" customWidth="1"/>
    <col min="5382" max="5382" width="7.28515625" style="97" customWidth="1"/>
    <col min="5383" max="5383" width="8.7109375" style="97" customWidth="1"/>
    <col min="5384" max="5386" width="9.7109375" style="97" customWidth="1"/>
    <col min="5387" max="5387" width="7.42578125" style="97" customWidth="1"/>
    <col min="5388" max="5388" width="8.28515625" style="97" customWidth="1"/>
    <col min="5389" max="5389" width="7.140625" style="97" customWidth="1"/>
    <col min="5390" max="5390" width="7" style="97" customWidth="1"/>
    <col min="5391" max="5391" width="3.5703125" style="97" customWidth="1"/>
    <col min="5392" max="5392" width="12.7109375" style="97" customWidth="1"/>
    <col min="5393" max="5395" width="11.28515625" style="97" customWidth="1"/>
    <col min="5396" max="5396" width="10.5703125" style="97" customWidth="1"/>
    <col min="5397" max="5397" width="10.28515625" style="97" customWidth="1"/>
    <col min="5398" max="5398" width="5.7109375" style="97" customWidth="1"/>
    <col min="5399" max="5401" width="9.140625" style="97"/>
    <col min="5402" max="5402" width="7.5703125" style="97" customWidth="1"/>
    <col min="5403" max="5403" width="24.85546875" style="97" customWidth="1"/>
    <col min="5404" max="5404" width="4.28515625" style="97" customWidth="1"/>
    <col min="5405" max="5405" width="8.28515625" style="97" customWidth="1"/>
    <col min="5406" max="5406" width="8.7109375" style="97" customWidth="1"/>
    <col min="5407" max="5632" width="9.140625" style="97"/>
    <col min="5633" max="5633" width="6.7109375" style="97" customWidth="1"/>
    <col min="5634" max="5634" width="3.7109375" style="97" customWidth="1"/>
    <col min="5635" max="5635" width="13" style="97" customWidth="1"/>
    <col min="5636" max="5636" width="51.85546875" style="97" customWidth="1"/>
    <col min="5637" max="5637" width="11.28515625" style="97" customWidth="1"/>
    <col min="5638" max="5638" width="7.28515625" style="97" customWidth="1"/>
    <col min="5639" max="5639" width="8.7109375" style="97" customWidth="1"/>
    <col min="5640" max="5642" width="9.7109375" style="97" customWidth="1"/>
    <col min="5643" max="5643" width="7.42578125" style="97" customWidth="1"/>
    <col min="5644" max="5644" width="8.28515625" style="97" customWidth="1"/>
    <col min="5645" max="5645" width="7.140625" style="97" customWidth="1"/>
    <col min="5646" max="5646" width="7" style="97" customWidth="1"/>
    <col min="5647" max="5647" width="3.5703125" style="97" customWidth="1"/>
    <col min="5648" max="5648" width="12.7109375" style="97" customWidth="1"/>
    <col min="5649" max="5651" width="11.28515625" style="97" customWidth="1"/>
    <col min="5652" max="5652" width="10.5703125" style="97" customWidth="1"/>
    <col min="5653" max="5653" width="10.28515625" style="97" customWidth="1"/>
    <col min="5654" max="5654" width="5.7109375" style="97" customWidth="1"/>
    <col min="5655" max="5657" width="9.140625" style="97"/>
    <col min="5658" max="5658" width="7.5703125" style="97" customWidth="1"/>
    <col min="5659" max="5659" width="24.85546875" style="97" customWidth="1"/>
    <col min="5660" max="5660" width="4.28515625" style="97" customWidth="1"/>
    <col min="5661" max="5661" width="8.28515625" style="97" customWidth="1"/>
    <col min="5662" max="5662" width="8.7109375" style="97" customWidth="1"/>
    <col min="5663" max="5888" width="9.140625" style="97"/>
    <col min="5889" max="5889" width="6.7109375" style="97" customWidth="1"/>
    <col min="5890" max="5890" width="3.7109375" style="97" customWidth="1"/>
    <col min="5891" max="5891" width="13" style="97" customWidth="1"/>
    <col min="5892" max="5892" width="51.85546875" style="97" customWidth="1"/>
    <col min="5893" max="5893" width="11.28515625" style="97" customWidth="1"/>
    <col min="5894" max="5894" width="7.28515625" style="97" customWidth="1"/>
    <col min="5895" max="5895" width="8.7109375" style="97" customWidth="1"/>
    <col min="5896" max="5898" width="9.7109375" style="97" customWidth="1"/>
    <col min="5899" max="5899" width="7.42578125" style="97" customWidth="1"/>
    <col min="5900" max="5900" width="8.28515625" style="97" customWidth="1"/>
    <col min="5901" max="5901" width="7.140625" style="97" customWidth="1"/>
    <col min="5902" max="5902" width="7" style="97" customWidth="1"/>
    <col min="5903" max="5903" width="3.5703125" style="97" customWidth="1"/>
    <col min="5904" max="5904" width="12.7109375" style="97" customWidth="1"/>
    <col min="5905" max="5907" width="11.28515625" style="97" customWidth="1"/>
    <col min="5908" max="5908" width="10.5703125" style="97" customWidth="1"/>
    <col min="5909" max="5909" width="10.28515625" style="97" customWidth="1"/>
    <col min="5910" max="5910" width="5.7109375" style="97" customWidth="1"/>
    <col min="5911" max="5913" width="9.140625" style="97"/>
    <col min="5914" max="5914" width="7.5703125" style="97" customWidth="1"/>
    <col min="5915" max="5915" width="24.85546875" style="97" customWidth="1"/>
    <col min="5916" max="5916" width="4.28515625" style="97" customWidth="1"/>
    <col min="5917" max="5917" width="8.28515625" style="97" customWidth="1"/>
    <col min="5918" max="5918" width="8.7109375" style="97" customWidth="1"/>
    <col min="5919" max="6144" width="9.140625" style="97"/>
    <col min="6145" max="6145" width="6.7109375" style="97" customWidth="1"/>
    <col min="6146" max="6146" width="3.7109375" style="97" customWidth="1"/>
    <col min="6147" max="6147" width="13" style="97" customWidth="1"/>
    <col min="6148" max="6148" width="51.85546875" style="97" customWidth="1"/>
    <col min="6149" max="6149" width="11.28515625" style="97" customWidth="1"/>
    <col min="6150" max="6150" width="7.28515625" style="97" customWidth="1"/>
    <col min="6151" max="6151" width="8.7109375" style="97" customWidth="1"/>
    <col min="6152" max="6154" width="9.7109375" style="97" customWidth="1"/>
    <col min="6155" max="6155" width="7.42578125" style="97" customWidth="1"/>
    <col min="6156" max="6156" width="8.28515625" style="97" customWidth="1"/>
    <col min="6157" max="6157" width="7.140625" style="97" customWidth="1"/>
    <col min="6158" max="6158" width="7" style="97" customWidth="1"/>
    <col min="6159" max="6159" width="3.5703125" style="97" customWidth="1"/>
    <col min="6160" max="6160" width="12.7109375" style="97" customWidth="1"/>
    <col min="6161" max="6163" width="11.28515625" style="97" customWidth="1"/>
    <col min="6164" max="6164" width="10.5703125" style="97" customWidth="1"/>
    <col min="6165" max="6165" width="10.28515625" style="97" customWidth="1"/>
    <col min="6166" max="6166" width="5.7109375" style="97" customWidth="1"/>
    <col min="6167" max="6169" width="9.140625" style="97"/>
    <col min="6170" max="6170" width="7.5703125" style="97" customWidth="1"/>
    <col min="6171" max="6171" width="24.85546875" style="97" customWidth="1"/>
    <col min="6172" max="6172" width="4.28515625" style="97" customWidth="1"/>
    <col min="6173" max="6173" width="8.28515625" style="97" customWidth="1"/>
    <col min="6174" max="6174" width="8.7109375" style="97" customWidth="1"/>
    <col min="6175" max="6400" width="9.140625" style="97"/>
    <col min="6401" max="6401" width="6.7109375" style="97" customWidth="1"/>
    <col min="6402" max="6402" width="3.7109375" style="97" customWidth="1"/>
    <col min="6403" max="6403" width="13" style="97" customWidth="1"/>
    <col min="6404" max="6404" width="51.85546875" style="97" customWidth="1"/>
    <col min="6405" max="6405" width="11.28515625" style="97" customWidth="1"/>
    <col min="6406" max="6406" width="7.28515625" style="97" customWidth="1"/>
    <col min="6407" max="6407" width="8.7109375" style="97" customWidth="1"/>
    <col min="6408" max="6410" width="9.7109375" style="97" customWidth="1"/>
    <col min="6411" max="6411" width="7.42578125" style="97" customWidth="1"/>
    <col min="6412" max="6412" width="8.28515625" style="97" customWidth="1"/>
    <col min="6413" max="6413" width="7.140625" style="97" customWidth="1"/>
    <col min="6414" max="6414" width="7" style="97" customWidth="1"/>
    <col min="6415" max="6415" width="3.5703125" style="97" customWidth="1"/>
    <col min="6416" max="6416" width="12.7109375" style="97" customWidth="1"/>
    <col min="6417" max="6419" width="11.28515625" style="97" customWidth="1"/>
    <col min="6420" max="6420" width="10.5703125" style="97" customWidth="1"/>
    <col min="6421" max="6421" width="10.28515625" style="97" customWidth="1"/>
    <col min="6422" max="6422" width="5.7109375" style="97" customWidth="1"/>
    <col min="6423" max="6425" width="9.140625" style="97"/>
    <col min="6426" max="6426" width="7.5703125" style="97" customWidth="1"/>
    <col min="6427" max="6427" width="24.85546875" style="97" customWidth="1"/>
    <col min="6428" max="6428" width="4.28515625" style="97" customWidth="1"/>
    <col min="6429" max="6429" width="8.28515625" style="97" customWidth="1"/>
    <col min="6430" max="6430" width="8.7109375" style="97" customWidth="1"/>
    <col min="6431" max="6656" width="9.140625" style="97"/>
    <col min="6657" max="6657" width="6.7109375" style="97" customWidth="1"/>
    <col min="6658" max="6658" width="3.7109375" style="97" customWidth="1"/>
    <col min="6659" max="6659" width="13" style="97" customWidth="1"/>
    <col min="6660" max="6660" width="51.85546875" style="97" customWidth="1"/>
    <col min="6661" max="6661" width="11.28515625" style="97" customWidth="1"/>
    <col min="6662" max="6662" width="7.28515625" style="97" customWidth="1"/>
    <col min="6663" max="6663" width="8.7109375" style="97" customWidth="1"/>
    <col min="6664" max="6666" width="9.7109375" style="97" customWidth="1"/>
    <col min="6667" max="6667" width="7.42578125" style="97" customWidth="1"/>
    <col min="6668" max="6668" width="8.28515625" style="97" customWidth="1"/>
    <col min="6669" max="6669" width="7.140625" style="97" customWidth="1"/>
    <col min="6670" max="6670" width="7" style="97" customWidth="1"/>
    <col min="6671" max="6671" width="3.5703125" style="97" customWidth="1"/>
    <col min="6672" max="6672" width="12.7109375" style="97" customWidth="1"/>
    <col min="6673" max="6675" width="11.28515625" style="97" customWidth="1"/>
    <col min="6676" max="6676" width="10.5703125" style="97" customWidth="1"/>
    <col min="6677" max="6677" width="10.28515625" style="97" customWidth="1"/>
    <col min="6678" max="6678" width="5.7109375" style="97" customWidth="1"/>
    <col min="6679" max="6681" width="9.140625" style="97"/>
    <col min="6682" max="6682" width="7.5703125" style="97" customWidth="1"/>
    <col min="6683" max="6683" width="24.85546875" style="97" customWidth="1"/>
    <col min="6684" max="6684" width="4.28515625" style="97" customWidth="1"/>
    <col min="6685" max="6685" width="8.28515625" style="97" customWidth="1"/>
    <col min="6686" max="6686" width="8.7109375" style="97" customWidth="1"/>
    <col min="6687" max="6912" width="9.140625" style="97"/>
    <col min="6913" max="6913" width="6.7109375" style="97" customWidth="1"/>
    <col min="6914" max="6914" width="3.7109375" style="97" customWidth="1"/>
    <col min="6915" max="6915" width="13" style="97" customWidth="1"/>
    <col min="6916" max="6916" width="51.85546875" style="97" customWidth="1"/>
    <col min="6917" max="6917" width="11.28515625" style="97" customWidth="1"/>
    <col min="6918" max="6918" width="7.28515625" style="97" customWidth="1"/>
    <col min="6919" max="6919" width="8.7109375" style="97" customWidth="1"/>
    <col min="6920" max="6922" width="9.7109375" style="97" customWidth="1"/>
    <col min="6923" max="6923" width="7.42578125" style="97" customWidth="1"/>
    <col min="6924" max="6924" width="8.28515625" style="97" customWidth="1"/>
    <col min="6925" max="6925" width="7.140625" style="97" customWidth="1"/>
    <col min="6926" max="6926" width="7" style="97" customWidth="1"/>
    <col min="6927" max="6927" width="3.5703125" style="97" customWidth="1"/>
    <col min="6928" max="6928" width="12.7109375" style="97" customWidth="1"/>
    <col min="6929" max="6931" width="11.28515625" style="97" customWidth="1"/>
    <col min="6932" max="6932" width="10.5703125" style="97" customWidth="1"/>
    <col min="6933" max="6933" width="10.28515625" style="97" customWidth="1"/>
    <col min="6934" max="6934" width="5.7109375" style="97" customWidth="1"/>
    <col min="6935" max="6937" width="9.140625" style="97"/>
    <col min="6938" max="6938" width="7.5703125" style="97" customWidth="1"/>
    <col min="6939" max="6939" width="24.85546875" style="97" customWidth="1"/>
    <col min="6940" max="6940" width="4.28515625" style="97" customWidth="1"/>
    <col min="6941" max="6941" width="8.28515625" style="97" customWidth="1"/>
    <col min="6942" max="6942" width="8.7109375" style="97" customWidth="1"/>
    <col min="6943" max="7168" width="9.140625" style="97"/>
    <col min="7169" max="7169" width="6.7109375" style="97" customWidth="1"/>
    <col min="7170" max="7170" width="3.7109375" style="97" customWidth="1"/>
    <col min="7171" max="7171" width="13" style="97" customWidth="1"/>
    <col min="7172" max="7172" width="51.85546875" style="97" customWidth="1"/>
    <col min="7173" max="7173" width="11.28515625" style="97" customWidth="1"/>
    <col min="7174" max="7174" width="7.28515625" style="97" customWidth="1"/>
    <col min="7175" max="7175" width="8.7109375" style="97" customWidth="1"/>
    <col min="7176" max="7178" width="9.7109375" style="97" customWidth="1"/>
    <col min="7179" max="7179" width="7.42578125" style="97" customWidth="1"/>
    <col min="7180" max="7180" width="8.28515625" style="97" customWidth="1"/>
    <col min="7181" max="7181" width="7.140625" style="97" customWidth="1"/>
    <col min="7182" max="7182" width="7" style="97" customWidth="1"/>
    <col min="7183" max="7183" width="3.5703125" style="97" customWidth="1"/>
    <col min="7184" max="7184" width="12.7109375" style="97" customWidth="1"/>
    <col min="7185" max="7187" width="11.28515625" style="97" customWidth="1"/>
    <col min="7188" max="7188" width="10.5703125" style="97" customWidth="1"/>
    <col min="7189" max="7189" width="10.28515625" style="97" customWidth="1"/>
    <col min="7190" max="7190" width="5.7109375" style="97" customWidth="1"/>
    <col min="7191" max="7193" width="9.140625" style="97"/>
    <col min="7194" max="7194" width="7.5703125" style="97" customWidth="1"/>
    <col min="7195" max="7195" width="24.85546875" style="97" customWidth="1"/>
    <col min="7196" max="7196" width="4.28515625" style="97" customWidth="1"/>
    <col min="7197" max="7197" width="8.28515625" style="97" customWidth="1"/>
    <col min="7198" max="7198" width="8.7109375" style="97" customWidth="1"/>
    <col min="7199" max="7424" width="9.140625" style="97"/>
    <col min="7425" max="7425" width="6.7109375" style="97" customWidth="1"/>
    <col min="7426" max="7426" width="3.7109375" style="97" customWidth="1"/>
    <col min="7427" max="7427" width="13" style="97" customWidth="1"/>
    <col min="7428" max="7428" width="51.85546875" style="97" customWidth="1"/>
    <col min="7429" max="7429" width="11.28515625" style="97" customWidth="1"/>
    <col min="7430" max="7430" width="7.28515625" style="97" customWidth="1"/>
    <col min="7431" max="7431" width="8.7109375" style="97" customWidth="1"/>
    <col min="7432" max="7434" width="9.7109375" style="97" customWidth="1"/>
    <col min="7435" max="7435" width="7.42578125" style="97" customWidth="1"/>
    <col min="7436" max="7436" width="8.28515625" style="97" customWidth="1"/>
    <col min="7437" max="7437" width="7.140625" style="97" customWidth="1"/>
    <col min="7438" max="7438" width="7" style="97" customWidth="1"/>
    <col min="7439" max="7439" width="3.5703125" style="97" customWidth="1"/>
    <col min="7440" max="7440" width="12.7109375" style="97" customWidth="1"/>
    <col min="7441" max="7443" width="11.28515625" style="97" customWidth="1"/>
    <col min="7444" max="7444" width="10.5703125" style="97" customWidth="1"/>
    <col min="7445" max="7445" width="10.28515625" style="97" customWidth="1"/>
    <col min="7446" max="7446" width="5.7109375" style="97" customWidth="1"/>
    <col min="7447" max="7449" width="9.140625" style="97"/>
    <col min="7450" max="7450" width="7.5703125" style="97" customWidth="1"/>
    <col min="7451" max="7451" width="24.85546875" style="97" customWidth="1"/>
    <col min="7452" max="7452" width="4.28515625" style="97" customWidth="1"/>
    <col min="7453" max="7453" width="8.28515625" style="97" customWidth="1"/>
    <col min="7454" max="7454" width="8.7109375" style="97" customWidth="1"/>
    <col min="7455" max="7680" width="9.140625" style="97"/>
    <col min="7681" max="7681" width="6.7109375" style="97" customWidth="1"/>
    <col min="7682" max="7682" width="3.7109375" style="97" customWidth="1"/>
    <col min="7683" max="7683" width="13" style="97" customWidth="1"/>
    <col min="7684" max="7684" width="51.85546875" style="97" customWidth="1"/>
    <col min="7685" max="7685" width="11.28515625" style="97" customWidth="1"/>
    <col min="7686" max="7686" width="7.28515625" style="97" customWidth="1"/>
    <col min="7687" max="7687" width="8.7109375" style="97" customWidth="1"/>
    <col min="7688" max="7690" width="9.7109375" style="97" customWidth="1"/>
    <col min="7691" max="7691" width="7.42578125" style="97" customWidth="1"/>
    <col min="7692" max="7692" width="8.28515625" style="97" customWidth="1"/>
    <col min="7693" max="7693" width="7.140625" style="97" customWidth="1"/>
    <col min="7694" max="7694" width="7" style="97" customWidth="1"/>
    <col min="7695" max="7695" width="3.5703125" style="97" customWidth="1"/>
    <col min="7696" max="7696" width="12.7109375" style="97" customWidth="1"/>
    <col min="7697" max="7699" width="11.28515625" style="97" customWidth="1"/>
    <col min="7700" max="7700" width="10.5703125" style="97" customWidth="1"/>
    <col min="7701" max="7701" width="10.28515625" style="97" customWidth="1"/>
    <col min="7702" max="7702" width="5.7109375" style="97" customWidth="1"/>
    <col min="7703" max="7705" width="9.140625" style="97"/>
    <col min="7706" max="7706" width="7.5703125" style="97" customWidth="1"/>
    <col min="7707" max="7707" width="24.85546875" style="97" customWidth="1"/>
    <col min="7708" max="7708" width="4.28515625" style="97" customWidth="1"/>
    <col min="7709" max="7709" width="8.28515625" style="97" customWidth="1"/>
    <col min="7710" max="7710" width="8.7109375" style="97" customWidth="1"/>
    <col min="7711" max="7936" width="9.140625" style="97"/>
    <col min="7937" max="7937" width="6.7109375" style="97" customWidth="1"/>
    <col min="7938" max="7938" width="3.7109375" style="97" customWidth="1"/>
    <col min="7939" max="7939" width="13" style="97" customWidth="1"/>
    <col min="7940" max="7940" width="51.85546875" style="97" customWidth="1"/>
    <col min="7941" max="7941" width="11.28515625" style="97" customWidth="1"/>
    <col min="7942" max="7942" width="7.28515625" style="97" customWidth="1"/>
    <col min="7943" max="7943" width="8.7109375" style="97" customWidth="1"/>
    <col min="7944" max="7946" width="9.7109375" style="97" customWidth="1"/>
    <col min="7947" max="7947" width="7.42578125" style="97" customWidth="1"/>
    <col min="7948" max="7948" width="8.28515625" style="97" customWidth="1"/>
    <col min="7949" max="7949" width="7.140625" style="97" customWidth="1"/>
    <col min="7950" max="7950" width="7" style="97" customWidth="1"/>
    <col min="7951" max="7951" width="3.5703125" style="97" customWidth="1"/>
    <col min="7952" max="7952" width="12.7109375" style="97" customWidth="1"/>
    <col min="7953" max="7955" width="11.28515625" style="97" customWidth="1"/>
    <col min="7956" max="7956" width="10.5703125" style="97" customWidth="1"/>
    <col min="7957" max="7957" width="10.28515625" style="97" customWidth="1"/>
    <col min="7958" max="7958" width="5.7109375" style="97" customWidth="1"/>
    <col min="7959" max="7961" width="9.140625" style="97"/>
    <col min="7962" max="7962" width="7.5703125" style="97" customWidth="1"/>
    <col min="7963" max="7963" width="24.85546875" style="97" customWidth="1"/>
    <col min="7964" max="7964" width="4.28515625" style="97" customWidth="1"/>
    <col min="7965" max="7965" width="8.28515625" style="97" customWidth="1"/>
    <col min="7966" max="7966" width="8.7109375" style="97" customWidth="1"/>
    <col min="7967" max="8192" width="9.140625" style="97"/>
    <col min="8193" max="8193" width="6.7109375" style="97" customWidth="1"/>
    <col min="8194" max="8194" width="3.7109375" style="97" customWidth="1"/>
    <col min="8195" max="8195" width="13" style="97" customWidth="1"/>
    <col min="8196" max="8196" width="51.85546875" style="97" customWidth="1"/>
    <col min="8197" max="8197" width="11.28515625" style="97" customWidth="1"/>
    <col min="8198" max="8198" width="7.28515625" style="97" customWidth="1"/>
    <col min="8199" max="8199" width="8.7109375" style="97" customWidth="1"/>
    <col min="8200" max="8202" width="9.7109375" style="97" customWidth="1"/>
    <col min="8203" max="8203" width="7.42578125" style="97" customWidth="1"/>
    <col min="8204" max="8204" width="8.28515625" style="97" customWidth="1"/>
    <col min="8205" max="8205" width="7.140625" style="97" customWidth="1"/>
    <col min="8206" max="8206" width="7" style="97" customWidth="1"/>
    <col min="8207" max="8207" width="3.5703125" style="97" customWidth="1"/>
    <col min="8208" max="8208" width="12.7109375" style="97" customWidth="1"/>
    <col min="8209" max="8211" width="11.28515625" style="97" customWidth="1"/>
    <col min="8212" max="8212" width="10.5703125" style="97" customWidth="1"/>
    <col min="8213" max="8213" width="10.28515625" style="97" customWidth="1"/>
    <col min="8214" max="8214" width="5.7109375" style="97" customWidth="1"/>
    <col min="8215" max="8217" width="9.140625" style="97"/>
    <col min="8218" max="8218" width="7.5703125" style="97" customWidth="1"/>
    <col min="8219" max="8219" width="24.85546875" style="97" customWidth="1"/>
    <col min="8220" max="8220" width="4.28515625" style="97" customWidth="1"/>
    <col min="8221" max="8221" width="8.28515625" style="97" customWidth="1"/>
    <col min="8222" max="8222" width="8.7109375" style="97" customWidth="1"/>
    <col min="8223" max="8448" width="9.140625" style="97"/>
    <col min="8449" max="8449" width="6.7109375" style="97" customWidth="1"/>
    <col min="8450" max="8450" width="3.7109375" style="97" customWidth="1"/>
    <col min="8451" max="8451" width="13" style="97" customWidth="1"/>
    <col min="8452" max="8452" width="51.85546875" style="97" customWidth="1"/>
    <col min="8453" max="8453" width="11.28515625" style="97" customWidth="1"/>
    <col min="8454" max="8454" width="7.28515625" style="97" customWidth="1"/>
    <col min="8455" max="8455" width="8.7109375" style="97" customWidth="1"/>
    <col min="8456" max="8458" width="9.7109375" style="97" customWidth="1"/>
    <col min="8459" max="8459" width="7.42578125" style="97" customWidth="1"/>
    <col min="8460" max="8460" width="8.28515625" style="97" customWidth="1"/>
    <col min="8461" max="8461" width="7.140625" style="97" customWidth="1"/>
    <col min="8462" max="8462" width="7" style="97" customWidth="1"/>
    <col min="8463" max="8463" width="3.5703125" style="97" customWidth="1"/>
    <col min="8464" max="8464" width="12.7109375" style="97" customWidth="1"/>
    <col min="8465" max="8467" width="11.28515625" style="97" customWidth="1"/>
    <col min="8468" max="8468" width="10.5703125" style="97" customWidth="1"/>
    <col min="8469" max="8469" width="10.28515625" style="97" customWidth="1"/>
    <col min="8470" max="8470" width="5.7109375" style="97" customWidth="1"/>
    <col min="8471" max="8473" width="9.140625" style="97"/>
    <col min="8474" max="8474" width="7.5703125" style="97" customWidth="1"/>
    <col min="8475" max="8475" width="24.85546875" style="97" customWidth="1"/>
    <col min="8476" max="8476" width="4.28515625" style="97" customWidth="1"/>
    <col min="8477" max="8477" width="8.28515625" style="97" customWidth="1"/>
    <col min="8478" max="8478" width="8.7109375" style="97" customWidth="1"/>
    <col min="8479" max="8704" width="9.140625" style="97"/>
    <col min="8705" max="8705" width="6.7109375" style="97" customWidth="1"/>
    <col min="8706" max="8706" width="3.7109375" style="97" customWidth="1"/>
    <col min="8707" max="8707" width="13" style="97" customWidth="1"/>
    <col min="8708" max="8708" width="51.85546875" style="97" customWidth="1"/>
    <col min="8709" max="8709" width="11.28515625" style="97" customWidth="1"/>
    <col min="8710" max="8710" width="7.28515625" style="97" customWidth="1"/>
    <col min="8711" max="8711" width="8.7109375" style="97" customWidth="1"/>
    <col min="8712" max="8714" width="9.7109375" style="97" customWidth="1"/>
    <col min="8715" max="8715" width="7.42578125" style="97" customWidth="1"/>
    <col min="8716" max="8716" width="8.28515625" style="97" customWidth="1"/>
    <col min="8717" max="8717" width="7.140625" style="97" customWidth="1"/>
    <col min="8718" max="8718" width="7" style="97" customWidth="1"/>
    <col min="8719" max="8719" width="3.5703125" style="97" customWidth="1"/>
    <col min="8720" max="8720" width="12.7109375" style="97" customWidth="1"/>
    <col min="8721" max="8723" width="11.28515625" style="97" customWidth="1"/>
    <col min="8724" max="8724" width="10.5703125" style="97" customWidth="1"/>
    <col min="8725" max="8725" width="10.28515625" style="97" customWidth="1"/>
    <col min="8726" max="8726" width="5.7109375" style="97" customWidth="1"/>
    <col min="8727" max="8729" width="9.140625" style="97"/>
    <col min="8730" max="8730" width="7.5703125" style="97" customWidth="1"/>
    <col min="8731" max="8731" width="24.85546875" style="97" customWidth="1"/>
    <col min="8732" max="8732" width="4.28515625" style="97" customWidth="1"/>
    <col min="8733" max="8733" width="8.28515625" style="97" customWidth="1"/>
    <col min="8734" max="8734" width="8.7109375" style="97" customWidth="1"/>
    <col min="8735" max="8960" width="9.140625" style="97"/>
    <col min="8961" max="8961" width="6.7109375" style="97" customWidth="1"/>
    <col min="8962" max="8962" width="3.7109375" style="97" customWidth="1"/>
    <col min="8963" max="8963" width="13" style="97" customWidth="1"/>
    <col min="8964" max="8964" width="51.85546875" style="97" customWidth="1"/>
    <col min="8965" max="8965" width="11.28515625" style="97" customWidth="1"/>
    <col min="8966" max="8966" width="7.28515625" style="97" customWidth="1"/>
    <col min="8967" max="8967" width="8.7109375" style="97" customWidth="1"/>
    <col min="8968" max="8970" width="9.7109375" style="97" customWidth="1"/>
    <col min="8971" max="8971" width="7.42578125" style="97" customWidth="1"/>
    <col min="8972" max="8972" width="8.28515625" style="97" customWidth="1"/>
    <col min="8973" max="8973" width="7.140625" style="97" customWidth="1"/>
    <col min="8974" max="8974" width="7" style="97" customWidth="1"/>
    <col min="8975" max="8975" width="3.5703125" style="97" customWidth="1"/>
    <col min="8976" max="8976" width="12.7109375" style="97" customWidth="1"/>
    <col min="8977" max="8979" width="11.28515625" style="97" customWidth="1"/>
    <col min="8980" max="8980" width="10.5703125" style="97" customWidth="1"/>
    <col min="8981" max="8981" width="10.28515625" style="97" customWidth="1"/>
    <col min="8982" max="8982" width="5.7109375" style="97" customWidth="1"/>
    <col min="8983" max="8985" width="9.140625" style="97"/>
    <col min="8986" max="8986" width="7.5703125" style="97" customWidth="1"/>
    <col min="8987" max="8987" width="24.85546875" style="97" customWidth="1"/>
    <col min="8988" max="8988" width="4.28515625" style="97" customWidth="1"/>
    <col min="8989" max="8989" width="8.28515625" style="97" customWidth="1"/>
    <col min="8990" max="8990" width="8.7109375" style="97" customWidth="1"/>
    <col min="8991" max="9216" width="9.140625" style="97"/>
    <col min="9217" max="9217" width="6.7109375" style="97" customWidth="1"/>
    <col min="9218" max="9218" width="3.7109375" style="97" customWidth="1"/>
    <col min="9219" max="9219" width="13" style="97" customWidth="1"/>
    <col min="9220" max="9220" width="51.85546875" style="97" customWidth="1"/>
    <col min="9221" max="9221" width="11.28515625" style="97" customWidth="1"/>
    <col min="9222" max="9222" width="7.28515625" style="97" customWidth="1"/>
    <col min="9223" max="9223" width="8.7109375" style="97" customWidth="1"/>
    <col min="9224" max="9226" width="9.7109375" style="97" customWidth="1"/>
    <col min="9227" max="9227" width="7.42578125" style="97" customWidth="1"/>
    <col min="9228" max="9228" width="8.28515625" style="97" customWidth="1"/>
    <col min="9229" max="9229" width="7.140625" style="97" customWidth="1"/>
    <col min="9230" max="9230" width="7" style="97" customWidth="1"/>
    <col min="9231" max="9231" width="3.5703125" style="97" customWidth="1"/>
    <col min="9232" max="9232" width="12.7109375" style="97" customWidth="1"/>
    <col min="9233" max="9235" width="11.28515625" style="97" customWidth="1"/>
    <col min="9236" max="9236" width="10.5703125" style="97" customWidth="1"/>
    <col min="9237" max="9237" width="10.28515625" style="97" customWidth="1"/>
    <col min="9238" max="9238" width="5.7109375" style="97" customWidth="1"/>
    <col min="9239" max="9241" width="9.140625" style="97"/>
    <col min="9242" max="9242" width="7.5703125" style="97" customWidth="1"/>
    <col min="9243" max="9243" width="24.85546875" style="97" customWidth="1"/>
    <col min="9244" max="9244" width="4.28515625" style="97" customWidth="1"/>
    <col min="9245" max="9245" width="8.28515625" style="97" customWidth="1"/>
    <col min="9246" max="9246" width="8.7109375" style="97" customWidth="1"/>
    <col min="9247" max="9472" width="9.140625" style="97"/>
    <col min="9473" max="9473" width="6.7109375" style="97" customWidth="1"/>
    <col min="9474" max="9474" width="3.7109375" style="97" customWidth="1"/>
    <col min="9475" max="9475" width="13" style="97" customWidth="1"/>
    <col min="9476" max="9476" width="51.85546875" style="97" customWidth="1"/>
    <col min="9477" max="9477" width="11.28515625" style="97" customWidth="1"/>
    <col min="9478" max="9478" width="7.28515625" style="97" customWidth="1"/>
    <col min="9479" max="9479" width="8.7109375" style="97" customWidth="1"/>
    <col min="9480" max="9482" width="9.7109375" style="97" customWidth="1"/>
    <col min="9483" max="9483" width="7.42578125" style="97" customWidth="1"/>
    <col min="9484" max="9484" width="8.28515625" style="97" customWidth="1"/>
    <col min="9485" max="9485" width="7.140625" style="97" customWidth="1"/>
    <col min="9486" max="9486" width="7" style="97" customWidth="1"/>
    <col min="9487" max="9487" width="3.5703125" style="97" customWidth="1"/>
    <col min="9488" max="9488" width="12.7109375" style="97" customWidth="1"/>
    <col min="9489" max="9491" width="11.28515625" style="97" customWidth="1"/>
    <col min="9492" max="9492" width="10.5703125" style="97" customWidth="1"/>
    <col min="9493" max="9493" width="10.28515625" style="97" customWidth="1"/>
    <col min="9494" max="9494" width="5.7109375" style="97" customWidth="1"/>
    <col min="9495" max="9497" width="9.140625" style="97"/>
    <col min="9498" max="9498" width="7.5703125" style="97" customWidth="1"/>
    <col min="9499" max="9499" width="24.85546875" style="97" customWidth="1"/>
    <col min="9500" max="9500" width="4.28515625" style="97" customWidth="1"/>
    <col min="9501" max="9501" width="8.28515625" style="97" customWidth="1"/>
    <col min="9502" max="9502" width="8.7109375" style="97" customWidth="1"/>
    <col min="9503" max="9728" width="9.140625" style="97"/>
    <col min="9729" max="9729" width="6.7109375" style="97" customWidth="1"/>
    <col min="9730" max="9730" width="3.7109375" style="97" customWidth="1"/>
    <col min="9731" max="9731" width="13" style="97" customWidth="1"/>
    <col min="9732" max="9732" width="51.85546875" style="97" customWidth="1"/>
    <col min="9733" max="9733" width="11.28515625" style="97" customWidth="1"/>
    <col min="9734" max="9734" width="7.28515625" style="97" customWidth="1"/>
    <col min="9735" max="9735" width="8.7109375" style="97" customWidth="1"/>
    <col min="9736" max="9738" width="9.7109375" style="97" customWidth="1"/>
    <col min="9739" max="9739" width="7.42578125" style="97" customWidth="1"/>
    <col min="9740" max="9740" width="8.28515625" style="97" customWidth="1"/>
    <col min="9741" max="9741" width="7.140625" style="97" customWidth="1"/>
    <col min="9742" max="9742" width="7" style="97" customWidth="1"/>
    <col min="9743" max="9743" width="3.5703125" style="97" customWidth="1"/>
    <col min="9744" max="9744" width="12.7109375" style="97" customWidth="1"/>
    <col min="9745" max="9747" width="11.28515625" style="97" customWidth="1"/>
    <col min="9748" max="9748" width="10.5703125" style="97" customWidth="1"/>
    <col min="9749" max="9749" width="10.28515625" style="97" customWidth="1"/>
    <col min="9750" max="9750" width="5.7109375" style="97" customWidth="1"/>
    <col min="9751" max="9753" width="9.140625" style="97"/>
    <col min="9754" max="9754" width="7.5703125" style="97" customWidth="1"/>
    <col min="9755" max="9755" width="24.85546875" style="97" customWidth="1"/>
    <col min="9756" max="9756" width="4.28515625" style="97" customWidth="1"/>
    <col min="9757" max="9757" width="8.28515625" style="97" customWidth="1"/>
    <col min="9758" max="9758" width="8.7109375" style="97" customWidth="1"/>
    <col min="9759" max="9984" width="9.140625" style="97"/>
    <col min="9985" max="9985" width="6.7109375" style="97" customWidth="1"/>
    <col min="9986" max="9986" width="3.7109375" style="97" customWidth="1"/>
    <col min="9987" max="9987" width="13" style="97" customWidth="1"/>
    <col min="9988" max="9988" width="51.85546875" style="97" customWidth="1"/>
    <col min="9989" max="9989" width="11.28515625" style="97" customWidth="1"/>
    <col min="9990" max="9990" width="7.28515625" style="97" customWidth="1"/>
    <col min="9991" max="9991" width="8.7109375" style="97" customWidth="1"/>
    <col min="9992" max="9994" width="9.7109375" style="97" customWidth="1"/>
    <col min="9995" max="9995" width="7.42578125" style="97" customWidth="1"/>
    <col min="9996" max="9996" width="8.28515625" style="97" customWidth="1"/>
    <col min="9997" max="9997" width="7.140625" style="97" customWidth="1"/>
    <col min="9998" max="9998" width="7" style="97" customWidth="1"/>
    <col min="9999" max="9999" width="3.5703125" style="97" customWidth="1"/>
    <col min="10000" max="10000" width="12.7109375" style="97" customWidth="1"/>
    <col min="10001" max="10003" width="11.28515625" style="97" customWidth="1"/>
    <col min="10004" max="10004" width="10.5703125" style="97" customWidth="1"/>
    <col min="10005" max="10005" width="10.28515625" style="97" customWidth="1"/>
    <col min="10006" max="10006" width="5.7109375" style="97" customWidth="1"/>
    <col min="10007" max="10009" width="9.140625" style="97"/>
    <col min="10010" max="10010" width="7.5703125" style="97" customWidth="1"/>
    <col min="10011" max="10011" width="24.85546875" style="97" customWidth="1"/>
    <col min="10012" max="10012" width="4.28515625" style="97" customWidth="1"/>
    <col min="10013" max="10013" width="8.28515625" style="97" customWidth="1"/>
    <col min="10014" max="10014" width="8.7109375" style="97" customWidth="1"/>
    <col min="10015" max="10240" width="9.140625" style="97"/>
    <col min="10241" max="10241" width="6.7109375" style="97" customWidth="1"/>
    <col min="10242" max="10242" width="3.7109375" style="97" customWidth="1"/>
    <col min="10243" max="10243" width="13" style="97" customWidth="1"/>
    <col min="10244" max="10244" width="51.85546875" style="97" customWidth="1"/>
    <col min="10245" max="10245" width="11.28515625" style="97" customWidth="1"/>
    <col min="10246" max="10246" width="7.28515625" style="97" customWidth="1"/>
    <col min="10247" max="10247" width="8.7109375" style="97" customWidth="1"/>
    <col min="10248" max="10250" width="9.7109375" style="97" customWidth="1"/>
    <col min="10251" max="10251" width="7.42578125" style="97" customWidth="1"/>
    <col min="10252" max="10252" width="8.28515625" style="97" customWidth="1"/>
    <col min="10253" max="10253" width="7.140625" style="97" customWidth="1"/>
    <col min="10254" max="10254" width="7" style="97" customWidth="1"/>
    <col min="10255" max="10255" width="3.5703125" style="97" customWidth="1"/>
    <col min="10256" max="10256" width="12.7109375" style="97" customWidth="1"/>
    <col min="10257" max="10259" width="11.28515625" style="97" customWidth="1"/>
    <col min="10260" max="10260" width="10.5703125" style="97" customWidth="1"/>
    <col min="10261" max="10261" width="10.28515625" style="97" customWidth="1"/>
    <col min="10262" max="10262" width="5.7109375" style="97" customWidth="1"/>
    <col min="10263" max="10265" width="9.140625" style="97"/>
    <col min="10266" max="10266" width="7.5703125" style="97" customWidth="1"/>
    <col min="10267" max="10267" width="24.85546875" style="97" customWidth="1"/>
    <col min="10268" max="10268" width="4.28515625" style="97" customWidth="1"/>
    <col min="10269" max="10269" width="8.28515625" style="97" customWidth="1"/>
    <col min="10270" max="10270" width="8.7109375" style="97" customWidth="1"/>
    <col min="10271" max="10496" width="9.140625" style="97"/>
    <col min="10497" max="10497" width="6.7109375" style="97" customWidth="1"/>
    <col min="10498" max="10498" width="3.7109375" style="97" customWidth="1"/>
    <col min="10499" max="10499" width="13" style="97" customWidth="1"/>
    <col min="10500" max="10500" width="51.85546875" style="97" customWidth="1"/>
    <col min="10501" max="10501" width="11.28515625" style="97" customWidth="1"/>
    <col min="10502" max="10502" width="7.28515625" style="97" customWidth="1"/>
    <col min="10503" max="10503" width="8.7109375" style="97" customWidth="1"/>
    <col min="10504" max="10506" width="9.7109375" style="97" customWidth="1"/>
    <col min="10507" max="10507" width="7.42578125" style="97" customWidth="1"/>
    <col min="10508" max="10508" width="8.28515625" style="97" customWidth="1"/>
    <col min="10509" max="10509" width="7.140625" style="97" customWidth="1"/>
    <col min="10510" max="10510" width="7" style="97" customWidth="1"/>
    <col min="10511" max="10511" width="3.5703125" style="97" customWidth="1"/>
    <col min="10512" max="10512" width="12.7109375" style="97" customWidth="1"/>
    <col min="10513" max="10515" width="11.28515625" style="97" customWidth="1"/>
    <col min="10516" max="10516" width="10.5703125" style="97" customWidth="1"/>
    <col min="10517" max="10517" width="10.28515625" style="97" customWidth="1"/>
    <col min="10518" max="10518" width="5.7109375" style="97" customWidth="1"/>
    <col min="10519" max="10521" width="9.140625" style="97"/>
    <col min="10522" max="10522" width="7.5703125" style="97" customWidth="1"/>
    <col min="10523" max="10523" width="24.85546875" style="97" customWidth="1"/>
    <col min="10524" max="10524" width="4.28515625" style="97" customWidth="1"/>
    <col min="10525" max="10525" width="8.28515625" style="97" customWidth="1"/>
    <col min="10526" max="10526" width="8.7109375" style="97" customWidth="1"/>
    <col min="10527" max="10752" width="9.140625" style="97"/>
    <col min="10753" max="10753" width="6.7109375" style="97" customWidth="1"/>
    <col min="10754" max="10754" width="3.7109375" style="97" customWidth="1"/>
    <col min="10755" max="10755" width="13" style="97" customWidth="1"/>
    <col min="10756" max="10756" width="51.85546875" style="97" customWidth="1"/>
    <col min="10757" max="10757" width="11.28515625" style="97" customWidth="1"/>
    <col min="10758" max="10758" width="7.28515625" style="97" customWidth="1"/>
    <col min="10759" max="10759" width="8.7109375" style="97" customWidth="1"/>
    <col min="10760" max="10762" width="9.7109375" style="97" customWidth="1"/>
    <col min="10763" max="10763" width="7.42578125" style="97" customWidth="1"/>
    <col min="10764" max="10764" width="8.28515625" style="97" customWidth="1"/>
    <col min="10765" max="10765" width="7.140625" style="97" customWidth="1"/>
    <col min="10766" max="10766" width="7" style="97" customWidth="1"/>
    <col min="10767" max="10767" width="3.5703125" style="97" customWidth="1"/>
    <col min="10768" max="10768" width="12.7109375" style="97" customWidth="1"/>
    <col min="10769" max="10771" width="11.28515625" style="97" customWidth="1"/>
    <col min="10772" max="10772" width="10.5703125" style="97" customWidth="1"/>
    <col min="10773" max="10773" width="10.28515625" style="97" customWidth="1"/>
    <col min="10774" max="10774" width="5.7109375" style="97" customWidth="1"/>
    <col min="10775" max="10777" width="9.140625" style="97"/>
    <col min="10778" max="10778" width="7.5703125" style="97" customWidth="1"/>
    <col min="10779" max="10779" width="24.85546875" style="97" customWidth="1"/>
    <col min="10780" max="10780" width="4.28515625" style="97" customWidth="1"/>
    <col min="10781" max="10781" width="8.28515625" style="97" customWidth="1"/>
    <col min="10782" max="10782" width="8.7109375" style="97" customWidth="1"/>
    <col min="10783" max="11008" width="9.140625" style="97"/>
    <col min="11009" max="11009" width="6.7109375" style="97" customWidth="1"/>
    <col min="11010" max="11010" width="3.7109375" style="97" customWidth="1"/>
    <col min="11011" max="11011" width="13" style="97" customWidth="1"/>
    <col min="11012" max="11012" width="51.85546875" style="97" customWidth="1"/>
    <col min="11013" max="11013" width="11.28515625" style="97" customWidth="1"/>
    <col min="11014" max="11014" width="7.28515625" style="97" customWidth="1"/>
    <col min="11015" max="11015" width="8.7109375" style="97" customWidth="1"/>
    <col min="11016" max="11018" width="9.7109375" style="97" customWidth="1"/>
    <col min="11019" max="11019" width="7.42578125" style="97" customWidth="1"/>
    <col min="11020" max="11020" width="8.28515625" style="97" customWidth="1"/>
    <col min="11021" max="11021" width="7.140625" style="97" customWidth="1"/>
    <col min="11022" max="11022" width="7" style="97" customWidth="1"/>
    <col min="11023" max="11023" width="3.5703125" style="97" customWidth="1"/>
    <col min="11024" max="11024" width="12.7109375" style="97" customWidth="1"/>
    <col min="11025" max="11027" width="11.28515625" style="97" customWidth="1"/>
    <col min="11028" max="11028" width="10.5703125" style="97" customWidth="1"/>
    <col min="11029" max="11029" width="10.28515625" style="97" customWidth="1"/>
    <col min="11030" max="11030" width="5.7109375" style="97" customWidth="1"/>
    <col min="11031" max="11033" width="9.140625" style="97"/>
    <col min="11034" max="11034" width="7.5703125" style="97" customWidth="1"/>
    <col min="11035" max="11035" width="24.85546875" style="97" customWidth="1"/>
    <col min="11036" max="11036" width="4.28515625" style="97" customWidth="1"/>
    <col min="11037" max="11037" width="8.28515625" style="97" customWidth="1"/>
    <col min="11038" max="11038" width="8.7109375" style="97" customWidth="1"/>
    <col min="11039" max="11264" width="9.140625" style="97"/>
    <col min="11265" max="11265" width="6.7109375" style="97" customWidth="1"/>
    <col min="11266" max="11266" width="3.7109375" style="97" customWidth="1"/>
    <col min="11267" max="11267" width="13" style="97" customWidth="1"/>
    <col min="11268" max="11268" width="51.85546875" style="97" customWidth="1"/>
    <col min="11269" max="11269" width="11.28515625" style="97" customWidth="1"/>
    <col min="11270" max="11270" width="7.28515625" style="97" customWidth="1"/>
    <col min="11271" max="11271" width="8.7109375" style="97" customWidth="1"/>
    <col min="11272" max="11274" width="9.7109375" style="97" customWidth="1"/>
    <col min="11275" max="11275" width="7.42578125" style="97" customWidth="1"/>
    <col min="11276" max="11276" width="8.28515625" style="97" customWidth="1"/>
    <col min="11277" max="11277" width="7.140625" style="97" customWidth="1"/>
    <col min="11278" max="11278" width="7" style="97" customWidth="1"/>
    <col min="11279" max="11279" width="3.5703125" style="97" customWidth="1"/>
    <col min="11280" max="11280" width="12.7109375" style="97" customWidth="1"/>
    <col min="11281" max="11283" width="11.28515625" style="97" customWidth="1"/>
    <col min="11284" max="11284" width="10.5703125" style="97" customWidth="1"/>
    <col min="11285" max="11285" width="10.28515625" style="97" customWidth="1"/>
    <col min="11286" max="11286" width="5.7109375" style="97" customWidth="1"/>
    <col min="11287" max="11289" width="9.140625" style="97"/>
    <col min="11290" max="11290" width="7.5703125" style="97" customWidth="1"/>
    <col min="11291" max="11291" width="24.85546875" style="97" customWidth="1"/>
    <col min="11292" max="11292" width="4.28515625" style="97" customWidth="1"/>
    <col min="11293" max="11293" width="8.28515625" style="97" customWidth="1"/>
    <col min="11294" max="11294" width="8.7109375" style="97" customWidth="1"/>
    <col min="11295" max="11520" width="9.140625" style="97"/>
    <col min="11521" max="11521" width="6.7109375" style="97" customWidth="1"/>
    <col min="11522" max="11522" width="3.7109375" style="97" customWidth="1"/>
    <col min="11523" max="11523" width="13" style="97" customWidth="1"/>
    <col min="11524" max="11524" width="51.85546875" style="97" customWidth="1"/>
    <col min="11525" max="11525" width="11.28515625" style="97" customWidth="1"/>
    <col min="11526" max="11526" width="7.28515625" style="97" customWidth="1"/>
    <col min="11527" max="11527" width="8.7109375" style="97" customWidth="1"/>
    <col min="11528" max="11530" width="9.7109375" style="97" customWidth="1"/>
    <col min="11531" max="11531" width="7.42578125" style="97" customWidth="1"/>
    <col min="11532" max="11532" width="8.28515625" style="97" customWidth="1"/>
    <col min="11533" max="11533" width="7.140625" style="97" customWidth="1"/>
    <col min="11534" max="11534" width="7" style="97" customWidth="1"/>
    <col min="11535" max="11535" width="3.5703125" style="97" customWidth="1"/>
    <col min="11536" max="11536" width="12.7109375" style="97" customWidth="1"/>
    <col min="11537" max="11539" width="11.28515625" style="97" customWidth="1"/>
    <col min="11540" max="11540" width="10.5703125" style="97" customWidth="1"/>
    <col min="11541" max="11541" width="10.28515625" style="97" customWidth="1"/>
    <col min="11542" max="11542" width="5.7109375" style="97" customWidth="1"/>
    <col min="11543" max="11545" width="9.140625" style="97"/>
    <col min="11546" max="11546" width="7.5703125" style="97" customWidth="1"/>
    <col min="11547" max="11547" width="24.85546875" style="97" customWidth="1"/>
    <col min="11548" max="11548" width="4.28515625" style="97" customWidth="1"/>
    <col min="11549" max="11549" width="8.28515625" style="97" customWidth="1"/>
    <col min="11550" max="11550" width="8.7109375" style="97" customWidth="1"/>
    <col min="11551" max="11776" width="9.140625" style="97"/>
    <col min="11777" max="11777" width="6.7109375" style="97" customWidth="1"/>
    <col min="11778" max="11778" width="3.7109375" style="97" customWidth="1"/>
    <col min="11779" max="11779" width="13" style="97" customWidth="1"/>
    <col min="11780" max="11780" width="51.85546875" style="97" customWidth="1"/>
    <col min="11781" max="11781" width="11.28515625" style="97" customWidth="1"/>
    <col min="11782" max="11782" width="7.28515625" style="97" customWidth="1"/>
    <col min="11783" max="11783" width="8.7109375" style="97" customWidth="1"/>
    <col min="11784" max="11786" width="9.7109375" style="97" customWidth="1"/>
    <col min="11787" max="11787" width="7.42578125" style="97" customWidth="1"/>
    <col min="11788" max="11788" width="8.28515625" style="97" customWidth="1"/>
    <col min="11789" max="11789" width="7.140625" style="97" customWidth="1"/>
    <col min="11790" max="11790" width="7" style="97" customWidth="1"/>
    <col min="11791" max="11791" width="3.5703125" style="97" customWidth="1"/>
    <col min="11792" max="11792" width="12.7109375" style="97" customWidth="1"/>
    <col min="11793" max="11795" width="11.28515625" style="97" customWidth="1"/>
    <col min="11796" max="11796" width="10.5703125" style="97" customWidth="1"/>
    <col min="11797" max="11797" width="10.28515625" style="97" customWidth="1"/>
    <col min="11798" max="11798" width="5.7109375" style="97" customWidth="1"/>
    <col min="11799" max="11801" width="9.140625" style="97"/>
    <col min="11802" max="11802" width="7.5703125" style="97" customWidth="1"/>
    <col min="11803" max="11803" width="24.85546875" style="97" customWidth="1"/>
    <col min="11804" max="11804" width="4.28515625" style="97" customWidth="1"/>
    <col min="11805" max="11805" width="8.28515625" style="97" customWidth="1"/>
    <col min="11806" max="11806" width="8.7109375" style="97" customWidth="1"/>
    <col min="11807" max="12032" width="9.140625" style="97"/>
    <col min="12033" max="12033" width="6.7109375" style="97" customWidth="1"/>
    <col min="12034" max="12034" width="3.7109375" style="97" customWidth="1"/>
    <col min="12035" max="12035" width="13" style="97" customWidth="1"/>
    <col min="12036" max="12036" width="51.85546875" style="97" customWidth="1"/>
    <col min="12037" max="12037" width="11.28515625" style="97" customWidth="1"/>
    <col min="12038" max="12038" width="7.28515625" style="97" customWidth="1"/>
    <col min="12039" max="12039" width="8.7109375" style="97" customWidth="1"/>
    <col min="12040" max="12042" width="9.7109375" style="97" customWidth="1"/>
    <col min="12043" max="12043" width="7.42578125" style="97" customWidth="1"/>
    <col min="12044" max="12044" width="8.28515625" style="97" customWidth="1"/>
    <col min="12045" max="12045" width="7.140625" style="97" customWidth="1"/>
    <col min="12046" max="12046" width="7" style="97" customWidth="1"/>
    <col min="12047" max="12047" width="3.5703125" style="97" customWidth="1"/>
    <col min="12048" max="12048" width="12.7109375" style="97" customWidth="1"/>
    <col min="12049" max="12051" width="11.28515625" style="97" customWidth="1"/>
    <col min="12052" max="12052" width="10.5703125" style="97" customWidth="1"/>
    <col min="12053" max="12053" width="10.28515625" style="97" customWidth="1"/>
    <col min="12054" max="12054" width="5.7109375" style="97" customWidth="1"/>
    <col min="12055" max="12057" width="9.140625" style="97"/>
    <col min="12058" max="12058" width="7.5703125" style="97" customWidth="1"/>
    <col min="12059" max="12059" width="24.85546875" style="97" customWidth="1"/>
    <col min="12060" max="12060" width="4.28515625" style="97" customWidth="1"/>
    <col min="12061" max="12061" width="8.28515625" style="97" customWidth="1"/>
    <col min="12062" max="12062" width="8.7109375" style="97" customWidth="1"/>
    <col min="12063" max="12288" width="9.140625" style="97"/>
    <col min="12289" max="12289" width="6.7109375" style="97" customWidth="1"/>
    <col min="12290" max="12290" width="3.7109375" style="97" customWidth="1"/>
    <col min="12291" max="12291" width="13" style="97" customWidth="1"/>
    <col min="12292" max="12292" width="51.85546875" style="97" customWidth="1"/>
    <col min="12293" max="12293" width="11.28515625" style="97" customWidth="1"/>
    <col min="12294" max="12294" width="7.28515625" style="97" customWidth="1"/>
    <col min="12295" max="12295" width="8.7109375" style="97" customWidth="1"/>
    <col min="12296" max="12298" width="9.7109375" style="97" customWidth="1"/>
    <col min="12299" max="12299" width="7.42578125" style="97" customWidth="1"/>
    <col min="12300" max="12300" width="8.28515625" style="97" customWidth="1"/>
    <col min="12301" max="12301" width="7.140625" style="97" customWidth="1"/>
    <col min="12302" max="12302" width="7" style="97" customWidth="1"/>
    <col min="12303" max="12303" width="3.5703125" style="97" customWidth="1"/>
    <col min="12304" max="12304" width="12.7109375" style="97" customWidth="1"/>
    <col min="12305" max="12307" width="11.28515625" style="97" customWidth="1"/>
    <col min="12308" max="12308" width="10.5703125" style="97" customWidth="1"/>
    <col min="12309" max="12309" width="10.28515625" style="97" customWidth="1"/>
    <col min="12310" max="12310" width="5.7109375" style="97" customWidth="1"/>
    <col min="12311" max="12313" width="9.140625" style="97"/>
    <col min="12314" max="12314" width="7.5703125" style="97" customWidth="1"/>
    <col min="12315" max="12315" width="24.85546875" style="97" customWidth="1"/>
    <col min="12316" max="12316" width="4.28515625" style="97" customWidth="1"/>
    <col min="12317" max="12317" width="8.28515625" style="97" customWidth="1"/>
    <col min="12318" max="12318" width="8.7109375" style="97" customWidth="1"/>
    <col min="12319" max="12544" width="9.140625" style="97"/>
    <col min="12545" max="12545" width="6.7109375" style="97" customWidth="1"/>
    <col min="12546" max="12546" width="3.7109375" style="97" customWidth="1"/>
    <col min="12547" max="12547" width="13" style="97" customWidth="1"/>
    <col min="12548" max="12548" width="51.85546875" style="97" customWidth="1"/>
    <col min="12549" max="12549" width="11.28515625" style="97" customWidth="1"/>
    <col min="12550" max="12550" width="7.28515625" style="97" customWidth="1"/>
    <col min="12551" max="12551" width="8.7109375" style="97" customWidth="1"/>
    <col min="12552" max="12554" width="9.7109375" style="97" customWidth="1"/>
    <col min="12555" max="12555" width="7.42578125" style="97" customWidth="1"/>
    <col min="12556" max="12556" width="8.28515625" style="97" customWidth="1"/>
    <col min="12557" max="12557" width="7.140625" style="97" customWidth="1"/>
    <col min="12558" max="12558" width="7" style="97" customWidth="1"/>
    <col min="12559" max="12559" width="3.5703125" style="97" customWidth="1"/>
    <col min="12560" max="12560" width="12.7109375" style="97" customWidth="1"/>
    <col min="12561" max="12563" width="11.28515625" style="97" customWidth="1"/>
    <col min="12564" max="12564" width="10.5703125" style="97" customWidth="1"/>
    <col min="12565" max="12565" width="10.28515625" style="97" customWidth="1"/>
    <col min="12566" max="12566" width="5.7109375" style="97" customWidth="1"/>
    <col min="12567" max="12569" width="9.140625" style="97"/>
    <col min="12570" max="12570" width="7.5703125" style="97" customWidth="1"/>
    <col min="12571" max="12571" width="24.85546875" style="97" customWidth="1"/>
    <col min="12572" max="12572" width="4.28515625" style="97" customWidth="1"/>
    <col min="12573" max="12573" width="8.28515625" style="97" customWidth="1"/>
    <col min="12574" max="12574" width="8.7109375" style="97" customWidth="1"/>
    <col min="12575" max="12800" width="9.140625" style="97"/>
    <col min="12801" max="12801" width="6.7109375" style="97" customWidth="1"/>
    <col min="12802" max="12802" width="3.7109375" style="97" customWidth="1"/>
    <col min="12803" max="12803" width="13" style="97" customWidth="1"/>
    <col min="12804" max="12804" width="51.85546875" style="97" customWidth="1"/>
    <col min="12805" max="12805" width="11.28515625" style="97" customWidth="1"/>
    <col min="12806" max="12806" width="7.28515625" style="97" customWidth="1"/>
    <col min="12807" max="12807" width="8.7109375" style="97" customWidth="1"/>
    <col min="12808" max="12810" width="9.7109375" style="97" customWidth="1"/>
    <col min="12811" max="12811" width="7.42578125" style="97" customWidth="1"/>
    <col min="12812" max="12812" width="8.28515625" style="97" customWidth="1"/>
    <col min="12813" max="12813" width="7.140625" style="97" customWidth="1"/>
    <col min="12814" max="12814" width="7" style="97" customWidth="1"/>
    <col min="12815" max="12815" width="3.5703125" style="97" customWidth="1"/>
    <col min="12816" max="12816" width="12.7109375" style="97" customWidth="1"/>
    <col min="12817" max="12819" width="11.28515625" style="97" customWidth="1"/>
    <col min="12820" max="12820" width="10.5703125" style="97" customWidth="1"/>
    <col min="12821" max="12821" width="10.28515625" style="97" customWidth="1"/>
    <col min="12822" max="12822" width="5.7109375" style="97" customWidth="1"/>
    <col min="12823" max="12825" width="9.140625" style="97"/>
    <col min="12826" max="12826" width="7.5703125" style="97" customWidth="1"/>
    <col min="12827" max="12827" width="24.85546875" style="97" customWidth="1"/>
    <col min="12828" max="12828" width="4.28515625" style="97" customWidth="1"/>
    <col min="12829" max="12829" width="8.28515625" style="97" customWidth="1"/>
    <col min="12830" max="12830" width="8.7109375" style="97" customWidth="1"/>
    <col min="12831" max="13056" width="9.140625" style="97"/>
    <col min="13057" max="13057" width="6.7109375" style="97" customWidth="1"/>
    <col min="13058" max="13058" width="3.7109375" style="97" customWidth="1"/>
    <col min="13059" max="13059" width="13" style="97" customWidth="1"/>
    <col min="13060" max="13060" width="51.85546875" style="97" customWidth="1"/>
    <col min="13061" max="13061" width="11.28515625" style="97" customWidth="1"/>
    <col min="13062" max="13062" width="7.28515625" style="97" customWidth="1"/>
    <col min="13063" max="13063" width="8.7109375" style="97" customWidth="1"/>
    <col min="13064" max="13066" width="9.7109375" style="97" customWidth="1"/>
    <col min="13067" max="13067" width="7.42578125" style="97" customWidth="1"/>
    <col min="13068" max="13068" width="8.28515625" style="97" customWidth="1"/>
    <col min="13069" max="13069" width="7.140625" style="97" customWidth="1"/>
    <col min="13070" max="13070" width="7" style="97" customWidth="1"/>
    <col min="13071" max="13071" width="3.5703125" style="97" customWidth="1"/>
    <col min="13072" max="13072" width="12.7109375" style="97" customWidth="1"/>
    <col min="13073" max="13075" width="11.28515625" style="97" customWidth="1"/>
    <col min="13076" max="13076" width="10.5703125" style="97" customWidth="1"/>
    <col min="13077" max="13077" width="10.28515625" style="97" customWidth="1"/>
    <col min="13078" max="13078" width="5.7109375" style="97" customWidth="1"/>
    <col min="13079" max="13081" width="9.140625" style="97"/>
    <col min="13082" max="13082" width="7.5703125" style="97" customWidth="1"/>
    <col min="13083" max="13083" width="24.85546875" style="97" customWidth="1"/>
    <col min="13084" max="13084" width="4.28515625" style="97" customWidth="1"/>
    <col min="13085" max="13085" width="8.28515625" style="97" customWidth="1"/>
    <col min="13086" max="13086" width="8.7109375" style="97" customWidth="1"/>
    <col min="13087" max="13312" width="9.140625" style="97"/>
    <col min="13313" max="13313" width="6.7109375" style="97" customWidth="1"/>
    <col min="13314" max="13314" width="3.7109375" style="97" customWidth="1"/>
    <col min="13315" max="13315" width="13" style="97" customWidth="1"/>
    <col min="13316" max="13316" width="51.85546875" style="97" customWidth="1"/>
    <col min="13317" max="13317" width="11.28515625" style="97" customWidth="1"/>
    <col min="13318" max="13318" width="7.28515625" style="97" customWidth="1"/>
    <col min="13319" max="13319" width="8.7109375" style="97" customWidth="1"/>
    <col min="13320" max="13322" width="9.7109375" style="97" customWidth="1"/>
    <col min="13323" max="13323" width="7.42578125" style="97" customWidth="1"/>
    <col min="13324" max="13324" width="8.28515625" style="97" customWidth="1"/>
    <col min="13325" max="13325" width="7.140625" style="97" customWidth="1"/>
    <col min="13326" max="13326" width="7" style="97" customWidth="1"/>
    <col min="13327" max="13327" width="3.5703125" style="97" customWidth="1"/>
    <col min="13328" max="13328" width="12.7109375" style="97" customWidth="1"/>
    <col min="13329" max="13331" width="11.28515625" style="97" customWidth="1"/>
    <col min="13332" max="13332" width="10.5703125" style="97" customWidth="1"/>
    <col min="13333" max="13333" width="10.28515625" style="97" customWidth="1"/>
    <col min="13334" max="13334" width="5.7109375" style="97" customWidth="1"/>
    <col min="13335" max="13337" width="9.140625" style="97"/>
    <col min="13338" max="13338" width="7.5703125" style="97" customWidth="1"/>
    <col min="13339" max="13339" width="24.85546875" style="97" customWidth="1"/>
    <col min="13340" max="13340" width="4.28515625" style="97" customWidth="1"/>
    <col min="13341" max="13341" width="8.28515625" style="97" customWidth="1"/>
    <col min="13342" max="13342" width="8.7109375" style="97" customWidth="1"/>
    <col min="13343" max="13568" width="9.140625" style="97"/>
    <col min="13569" max="13569" width="6.7109375" style="97" customWidth="1"/>
    <col min="13570" max="13570" width="3.7109375" style="97" customWidth="1"/>
    <col min="13571" max="13571" width="13" style="97" customWidth="1"/>
    <col min="13572" max="13572" width="51.85546875" style="97" customWidth="1"/>
    <col min="13573" max="13573" width="11.28515625" style="97" customWidth="1"/>
    <col min="13574" max="13574" width="7.28515625" style="97" customWidth="1"/>
    <col min="13575" max="13575" width="8.7109375" style="97" customWidth="1"/>
    <col min="13576" max="13578" width="9.7109375" style="97" customWidth="1"/>
    <col min="13579" max="13579" width="7.42578125" style="97" customWidth="1"/>
    <col min="13580" max="13580" width="8.28515625" style="97" customWidth="1"/>
    <col min="13581" max="13581" width="7.140625" style="97" customWidth="1"/>
    <col min="13582" max="13582" width="7" style="97" customWidth="1"/>
    <col min="13583" max="13583" width="3.5703125" style="97" customWidth="1"/>
    <col min="13584" max="13584" width="12.7109375" style="97" customWidth="1"/>
    <col min="13585" max="13587" width="11.28515625" style="97" customWidth="1"/>
    <col min="13588" max="13588" width="10.5703125" style="97" customWidth="1"/>
    <col min="13589" max="13589" width="10.28515625" style="97" customWidth="1"/>
    <col min="13590" max="13590" width="5.7109375" style="97" customWidth="1"/>
    <col min="13591" max="13593" width="9.140625" style="97"/>
    <col min="13594" max="13594" width="7.5703125" style="97" customWidth="1"/>
    <col min="13595" max="13595" width="24.85546875" style="97" customWidth="1"/>
    <col min="13596" max="13596" width="4.28515625" style="97" customWidth="1"/>
    <col min="13597" max="13597" width="8.28515625" style="97" customWidth="1"/>
    <col min="13598" max="13598" width="8.7109375" style="97" customWidth="1"/>
    <col min="13599" max="13824" width="9.140625" style="97"/>
    <col min="13825" max="13825" width="6.7109375" style="97" customWidth="1"/>
    <col min="13826" max="13826" width="3.7109375" style="97" customWidth="1"/>
    <col min="13827" max="13827" width="13" style="97" customWidth="1"/>
    <col min="13828" max="13828" width="51.85546875" style="97" customWidth="1"/>
    <col min="13829" max="13829" width="11.28515625" style="97" customWidth="1"/>
    <col min="13830" max="13830" width="7.28515625" style="97" customWidth="1"/>
    <col min="13831" max="13831" width="8.7109375" style="97" customWidth="1"/>
    <col min="13832" max="13834" width="9.7109375" style="97" customWidth="1"/>
    <col min="13835" max="13835" width="7.42578125" style="97" customWidth="1"/>
    <col min="13836" max="13836" width="8.28515625" style="97" customWidth="1"/>
    <col min="13837" max="13837" width="7.140625" style="97" customWidth="1"/>
    <col min="13838" max="13838" width="7" style="97" customWidth="1"/>
    <col min="13839" max="13839" width="3.5703125" style="97" customWidth="1"/>
    <col min="13840" max="13840" width="12.7109375" style="97" customWidth="1"/>
    <col min="13841" max="13843" width="11.28515625" style="97" customWidth="1"/>
    <col min="13844" max="13844" width="10.5703125" style="97" customWidth="1"/>
    <col min="13845" max="13845" width="10.28515625" style="97" customWidth="1"/>
    <col min="13846" max="13846" width="5.7109375" style="97" customWidth="1"/>
    <col min="13847" max="13849" width="9.140625" style="97"/>
    <col min="13850" max="13850" width="7.5703125" style="97" customWidth="1"/>
    <col min="13851" max="13851" width="24.85546875" style="97" customWidth="1"/>
    <col min="13852" max="13852" width="4.28515625" style="97" customWidth="1"/>
    <col min="13853" max="13853" width="8.28515625" style="97" customWidth="1"/>
    <col min="13854" max="13854" width="8.7109375" style="97" customWidth="1"/>
    <col min="13855" max="14080" width="9.140625" style="97"/>
    <col min="14081" max="14081" width="6.7109375" style="97" customWidth="1"/>
    <col min="14082" max="14082" width="3.7109375" style="97" customWidth="1"/>
    <col min="14083" max="14083" width="13" style="97" customWidth="1"/>
    <col min="14084" max="14084" width="51.85546875" style="97" customWidth="1"/>
    <col min="14085" max="14085" width="11.28515625" style="97" customWidth="1"/>
    <col min="14086" max="14086" width="7.28515625" style="97" customWidth="1"/>
    <col min="14087" max="14087" width="8.7109375" style="97" customWidth="1"/>
    <col min="14088" max="14090" width="9.7109375" style="97" customWidth="1"/>
    <col min="14091" max="14091" width="7.42578125" style="97" customWidth="1"/>
    <col min="14092" max="14092" width="8.28515625" style="97" customWidth="1"/>
    <col min="14093" max="14093" width="7.140625" style="97" customWidth="1"/>
    <col min="14094" max="14094" width="7" style="97" customWidth="1"/>
    <col min="14095" max="14095" width="3.5703125" style="97" customWidth="1"/>
    <col min="14096" max="14096" width="12.7109375" style="97" customWidth="1"/>
    <col min="14097" max="14099" width="11.28515625" style="97" customWidth="1"/>
    <col min="14100" max="14100" width="10.5703125" style="97" customWidth="1"/>
    <col min="14101" max="14101" width="10.28515625" style="97" customWidth="1"/>
    <col min="14102" max="14102" width="5.7109375" style="97" customWidth="1"/>
    <col min="14103" max="14105" width="9.140625" style="97"/>
    <col min="14106" max="14106" width="7.5703125" style="97" customWidth="1"/>
    <col min="14107" max="14107" width="24.85546875" style="97" customWidth="1"/>
    <col min="14108" max="14108" width="4.28515625" style="97" customWidth="1"/>
    <col min="14109" max="14109" width="8.28515625" style="97" customWidth="1"/>
    <col min="14110" max="14110" width="8.7109375" style="97" customWidth="1"/>
    <col min="14111" max="14336" width="9.140625" style="97"/>
    <col min="14337" max="14337" width="6.7109375" style="97" customWidth="1"/>
    <col min="14338" max="14338" width="3.7109375" style="97" customWidth="1"/>
    <col min="14339" max="14339" width="13" style="97" customWidth="1"/>
    <col min="14340" max="14340" width="51.85546875" style="97" customWidth="1"/>
    <col min="14341" max="14341" width="11.28515625" style="97" customWidth="1"/>
    <col min="14342" max="14342" width="7.28515625" style="97" customWidth="1"/>
    <col min="14343" max="14343" width="8.7109375" style="97" customWidth="1"/>
    <col min="14344" max="14346" width="9.7109375" style="97" customWidth="1"/>
    <col min="14347" max="14347" width="7.42578125" style="97" customWidth="1"/>
    <col min="14348" max="14348" width="8.28515625" style="97" customWidth="1"/>
    <col min="14349" max="14349" width="7.140625" style="97" customWidth="1"/>
    <col min="14350" max="14350" width="7" style="97" customWidth="1"/>
    <col min="14351" max="14351" width="3.5703125" style="97" customWidth="1"/>
    <col min="14352" max="14352" width="12.7109375" style="97" customWidth="1"/>
    <col min="14353" max="14355" width="11.28515625" style="97" customWidth="1"/>
    <col min="14356" max="14356" width="10.5703125" style="97" customWidth="1"/>
    <col min="14357" max="14357" width="10.28515625" style="97" customWidth="1"/>
    <col min="14358" max="14358" width="5.7109375" style="97" customWidth="1"/>
    <col min="14359" max="14361" width="9.140625" style="97"/>
    <col min="14362" max="14362" width="7.5703125" style="97" customWidth="1"/>
    <col min="14363" max="14363" width="24.85546875" style="97" customWidth="1"/>
    <col min="14364" max="14364" width="4.28515625" style="97" customWidth="1"/>
    <col min="14365" max="14365" width="8.28515625" style="97" customWidth="1"/>
    <col min="14366" max="14366" width="8.7109375" style="97" customWidth="1"/>
    <col min="14367" max="14592" width="9.140625" style="97"/>
    <col min="14593" max="14593" width="6.7109375" style="97" customWidth="1"/>
    <col min="14594" max="14594" width="3.7109375" style="97" customWidth="1"/>
    <col min="14595" max="14595" width="13" style="97" customWidth="1"/>
    <col min="14596" max="14596" width="51.85546875" style="97" customWidth="1"/>
    <col min="14597" max="14597" width="11.28515625" style="97" customWidth="1"/>
    <col min="14598" max="14598" width="7.28515625" style="97" customWidth="1"/>
    <col min="14599" max="14599" width="8.7109375" style="97" customWidth="1"/>
    <col min="14600" max="14602" width="9.7109375" style="97" customWidth="1"/>
    <col min="14603" max="14603" width="7.42578125" style="97" customWidth="1"/>
    <col min="14604" max="14604" width="8.28515625" style="97" customWidth="1"/>
    <col min="14605" max="14605" width="7.140625" style="97" customWidth="1"/>
    <col min="14606" max="14606" width="7" style="97" customWidth="1"/>
    <col min="14607" max="14607" width="3.5703125" style="97" customWidth="1"/>
    <col min="14608" max="14608" width="12.7109375" style="97" customWidth="1"/>
    <col min="14609" max="14611" width="11.28515625" style="97" customWidth="1"/>
    <col min="14612" max="14612" width="10.5703125" style="97" customWidth="1"/>
    <col min="14613" max="14613" width="10.28515625" style="97" customWidth="1"/>
    <col min="14614" max="14614" width="5.7109375" style="97" customWidth="1"/>
    <col min="14615" max="14617" width="9.140625" style="97"/>
    <col min="14618" max="14618" width="7.5703125" style="97" customWidth="1"/>
    <col min="14619" max="14619" width="24.85546875" style="97" customWidth="1"/>
    <col min="14620" max="14620" width="4.28515625" style="97" customWidth="1"/>
    <col min="14621" max="14621" width="8.28515625" style="97" customWidth="1"/>
    <col min="14622" max="14622" width="8.7109375" style="97" customWidth="1"/>
    <col min="14623" max="14848" width="9.140625" style="97"/>
    <col min="14849" max="14849" width="6.7109375" style="97" customWidth="1"/>
    <col min="14850" max="14850" width="3.7109375" style="97" customWidth="1"/>
    <col min="14851" max="14851" width="13" style="97" customWidth="1"/>
    <col min="14852" max="14852" width="51.85546875" style="97" customWidth="1"/>
    <col min="14853" max="14853" width="11.28515625" style="97" customWidth="1"/>
    <col min="14854" max="14854" width="7.28515625" style="97" customWidth="1"/>
    <col min="14855" max="14855" width="8.7109375" style="97" customWidth="1"/>
    <col min="14856" max="14858" width="9.7109375" style="97" customWidth="1"/>
    <col min="14859" max="14859" width="7.42578125" style="97" customWidth="1"/>
    <col min="14860" max="14860" width="8.28515625" style="97" customWidth="1"/>
    <col min="14861" max="14861" width="7.140625" style="97" customWidth="1"/>
    <col min="14862" max="14862" width="7" style="97" customWidth="1"/>
    <col min="14863" max="14863" width="3.5703125" style="97" customWidth="1"/>
    <col min="14864" max="14864" width="12.7109375" style="97" customWidth="1"/>
    <col min="14865" max="14867" width="11.28515625" style="97" customWidth="1"/>
    <col min="14868" max="14868" width="10.5703125" style="97" customWidth="1"/>
    <col min="14869" max="14869" width="10.28515625" style="97" customWidth="1"/>
    <col min="14870" max="14870" width="5.7109375" style="97" customWidth="1"/>
    <col min="14871" max="14873" width="9.140625" style="97"/>
    <col min="14874" max="14874" width="7.5703125" style="97" customWidth="1"/>
    <col min="14875" max="14875" width="24.85546875" style="97" customWidth="1"/>
    <col min="14876" max="14876" width="4.28515625" style="97" customWidth="1"/>
    <col min="14877" max="14877" width="8.28515625" style="97" customWidth="1"/>
    <col min="14878" max="14878" width="8.7109375" style="97" customWidth="1"/>
    <col min="14879" max="15104" width="9.140625" style="97"/>
    <col min="15105" max="15105" width="6.7109375" style="97" customWidth="1"/>
    <col min="15106" max="15106" width="3.7109375" style="97" customWidth="1"/>
    <col min="15107" max="15107" width="13" style="97" customWidth="1"/>
    <col min="15108" max="15108" width="51.85546875" style="97" customWidth="1"/>
    <col min="15109" max="15109" width="11.28515625" style="97" customWidth="1"/>
    <col min="15110" max="15110" width="7.28515625" style="97" customWidth="1"/>
    <col min="15111" max="15111" width="8.7109375" style="97" customWidth="1"/>
    <col min="15112" max="15114" width="9.7109375" style="97" customWidth="1"/>
    <col min="15115" max="15115" width="7.42578125" style="97" customWidth="1"/>
    <col min="15116" max="15116" width="8.28515625" style="97" customWidth="1"/>
    <col min="15117" max="15117" width="7.140625" style="97" customWidth="1"/>
    <col min="15118" max="15118" width="7" style="97" customWidth="1"/>
    <col min="15119" max="15119" width="3.5703125" style="97" customWidth="1"/>
    <col min="15120" max="15120" width="12.7109375" style="97" customWidth="1"/>
    <col min="15121" max="15123" width="11.28515625" style="97" customWidth="1"/>
    <col min="15124" max="15124" width="10.5703125" style="97" customWidth="1"/>
    <col min="15125" max="15125" width="10.28515625" style="97" customWidth="1"/>
    <col min="15126" max="15126" width="5.7109375" style="97" customWidth="1"/>
    <col min="15127" max="15129" width="9.140625" style="97"/>
    <col min="15130" max="15130" width="7.5703125" style="97" customWidth="1"/>
    <col min="15131" max="15131" width="24.85546875" style="97" customWidth="1"/>
    <col min="15132" max="15132" width="4.28515625" style="97" customWidth="1"/>
    <col min="15133" max="15133" width="8.28515625" style="97" customWidth="1"/>
    <col min="15134" max="15134" width="8.7109375" style="97" customWidth="1"/>
    <col min="15135" max="15360" width="9.140625" style="97"/>
    <col min="15361" max="15361" width="6.7109375" style="97" customWidth="1"/>
    <col min="15362" max="15362" width="3.7109375" style="97" customWidth="1"/>
    <col min="15363" max="15363" width="13" style="97" customWidth="1"/>
    <col min="15364" max="15364" width="51.85546875" style="97" customWidth="1"/>
    <col min="15365" max="15365" width="11.28515625" style="97" customWidth="1"/>
    <col min="15366" max="15366" width="7.28515625" style="97" customWidth="1"/>
    <col min="15367" max="15367" width="8.7109375" style="97" customWidth="1"/>
    <col min="15368" max="15370" width="9.7109375" style="97" customWidth="1"/>
    <col min="15371" max="15371" width="7.42578125" style="97" customWidth="1"/>
    <col min="15372" max="15372" width="8.28515625" style="97" customWidth="1"/>
    <col min="15373" max="15373" width="7.140625" style="97" customWidth="1"/>
    <col min="15374" max="15374" width="7" style="97" customWidth="1"/>
    <col min="15375" max="15375" width="3.5703125" style="97" customWidth="1"/>
    <col min="15376" max="15376" width="12.7109375" style="97" customWidth="1"/>
    <col min="15377" max="15379" width="11.28515625" style="97" customWidth="1"/>
    <col min="15380" max="15380" width="10.5703125" style="97" customWidth="1"/>
    <col min="15381" max="15381" width="10.28515625" style="97" customWidth="1"/>
    <col min="15382" max="15382" width="5.7109375" style="97" customWidth="1"/>
    <col min="15383" max="15385" width="9.140625" style="97"/>
    <col min="15386" max="15386" width="7.5703125" style="97" customWidth="1"/>
    <col min="15387" max="15387" width="24.85546875" style="97" customWidth="1"/>
    <col min="15388" max="15388" width="4.28515625" style="97" customWidth="1"/>
    <col min="15389" max="15389" width="8.28515625" style="97" customWidth="1"/>
    <col min="15390" max="15390" width="8.7109375" style="97" customWidth="1"/>
    <col min="15391" max="15616" width="9.140625" style="97"/>
    <col min="15617" max="15617" width="6.7109375" style="97" customWidth="1"/>
    <col min="15618" max="15618" width="3.7109375" style="97" customWidth="1"/>
    <col min="15619" max="15619" width="13" style="97" customWidth="1"/>
    <col min="15620" max="15620" width="51.85546875" style="97" customWidth="1"/>
    <col min="15621" max="15621" width="11.28515625" style="97" customWidth="1"/>
    <col min="15622" max="15622" width="7.28515625" style="97" customWidth="1"/>
    <col min="15623" max="15623" width="8.7109375" style="97" customWidth="1"/>
    <col min="15624" max="15626" width="9.7109375" style="97" customWidth="1"/>
    <col min="15627" max="15627" width="7.42578125" style="97" customWidth="1"/>
    <col min="15628" max="15628" width="8.28515625" style="97" customWidth="1"/>
    <col min="15629" max="15629" width="7.140625" style="97" customWidth="1"/>
    <col min="15630" max="15630" width="7" style="97" customWidth="1"/>
    <col min="15631" max="15631" width="3.5703125" style="97" customWidth="1"/>
    <col min="15632" max="15632" width="12.7109375" style="97" customWidth="1"/>
    <col min="15633" max="15635" width="11.28515625" style="97" customWidth="1"/>
    <col min="15636" max="15636" width="10.5703125" style="97" customWidth="1"/>
    <col min="15637" max="15637" width="10.28515625" style="97" customWidth="1"/>
    <col min="15638" max="15638" width="5.7109375" style="97" customWidth="1"/>
    <col min="15639" max="15641" width="9.140625" style="97"/>
    <col min="15642" max="15642" width="7.5703125" style="97" customWidth="1"/>
    <col min="15643" max="15643" width="24.85546875" style="97" customWidth="1"/>
    <col min="15644" max="15644" width="4.28515625" style="97" customWidth="1"/>
    <col min="15645" max="15645" width="8.28515625" style="97" customWidth="1"/>
    <col min="15646" max="15646" width="8.7109375" style="97" customWidth="1"/>
    <col min="15647" max="15872" width="9.140625" style="97"/>
    <col min="15873" max="15873" width="6.7109375" style="97" customWidth="1"/>
    <col min="15874" max="15874" width="3.7109375" style="97" customWidth="1"/>
    <col min="15875" max="15875" width="13" style="97" customWidth="1"/>
    <col min="15876" max="15876" width="51.85546875" style="97" customWidth="1"/>
    <col min="15877" max="15877" width="11.28515625" style="97" customWidth="1"/>
    <col min="15878" max="15878" width="7.28515625" style="97" customWidth="1"/>
    <col min="15879" max="15879" width="8.7109375" style="97" customWidth="1"/>
    <col min="15880" max="15882" width="9.7109375" style="97" customWidth="1"/>
    <col min="15883" max="15883" width="7.42578125" style="97" customWidth="1"/>
    <col min="15884" max="15884" width="8.28515625" style="97" customWidth="1"/>
    <col min="15885" max="15885" width="7.140625" style="97" customWidth="1"/>
    <col min="15886" max="15886" width="7" style="97" customWidth="1"/>
    <col min="15887" max="15887" width="3.5703125" style="97" customWidth="1"/>
    <col min="15888" max="15888" width="12.7109375" style="97" customWidth="1"/>
    <col min="15889" max="15891" width="11.28515625" style="97" customWidth="1"/>
    <col min="15892" max="15892" width="10.5703125" style="97" customWidth="1"/>
    <col min="15893" max="15893" width="10.28515625" style="97" customWidth="1"/>
    <col min="15894" max="15894" width="5.7109375" style="97" customWidth="1"/>
    <col min="15895" max="15897" width="9.140625" style="97"/>
    <col min="15898" max="15898" width="7.5703125" style="97" customWidth="1"/>
    <col min="15899" max="15899" width="24.85546875" style="97" customWidth="1"/>
    <col min="15900" max="15900" width="4.28515625" style="97" customWidth="1"/>
    <col min="15901" max="15901" width="8.28515625" style="97" customWidth="1"/>
    <col min="15902" max="15902" width="8.7109375" style="97" customWidth="1"/>
    <col min="15903" max="16128" width="9.140625" style="97"/>
    <col min="16129" max="16129" width="6.7109375" style="97" customWidth="1"/>
    <col min="16130" max="16130" width="3.7109375" style="97" customWidth="1"/>
    <col min="16131" max="16131" width="13" style="97" customWidth="1"/>
    <col min="16132" max="16132" width="51.85546875" style="97" customWidth="1"/>
    <col min="16133" max="16133" width="11.28515625" style="97" customWidth="1"/>
    <col min="16134" max="16134" width="7.28515625" style="97" customWidth="1"/>
    <col min="16135" max="16135" width="8.7109375" style="97" customWidth="1"/>
    <col min="16136" max="16138" width="9.7109375" style="97" customWidth="1"/>
    <col min="16139" max="16139" width="7.42578125" style="97" customWidth="1"/>
    <col min="16140" max="16140" width="8.28515625" style="97" customWidth="1"/>
    <col min="16141" max="16141" width="7.140625" style="97" customWidth="1"/>
    <col min="16142" max="16142" width="7" style="97" customWidth="1"/>
    <col min="16143" max="16143" width="3.5703125" style="97" customWidth="1"/>
    <col min="16144" max="16144" width="12.7109375" style="97" customWidth="1"/>
    <col min="16145" max="16147" width="11.28515625" style="97" customWidth="1"/>
    <col min="16148" max="16148" width="10.5703125" style="97" customWidth="1"/>
    <col min="16149" max="16149" width="10.28515625" style="97" customWidth="1"/>
    <col min="16150" max="16150" width="5.7109375" style="97" customWidth="1"/>
    <col min="16151" max="16153" width="9.140625" style="97"/>
    <col min="16154" max="16154" width="7.5703125" style="97" customWidth="1"/>
    <col min="16155" max="16155" width="24.85546875" style="97" customWidth="1"/>
    <col min="16156" max="16156" width="4.28515625" style="97" customWidth="1"/>
    <col min="16157" max="16157" width="8.28515625" style="97" customWidth="1"/>
    <col min="16158" max="16158" width="8.7109375" style="97" customWidth="1"/>
    <col min="16159" max="16384" width="9.140625" style="97"/>
  </cols>
  <sheetData>
    <row r="1" spans="1:34" x14ac:dyDescent="0.25">
      <c r="A1" s="140" t="s">
        <v>45</v>
      </c>
    </row>
    <row r="2" spans="1:34" x14ac:dyDescent="0.25">
      <c r="A2" s="140" t="s">
        <v>117</v>
      </c>
    </row>
    <row r="4" spans="1:34" x14ac:dyDescent="0.25">
      <c r="A4" s="96" t="s">
        <v>47</v>
      </c>
      <c r="B4" s="97"/>
      <c r="C4" s="97"/>
      <c r="D4" s="97"/>
      <c r="E4" s="97"/>
      <c r="F4" s="97"/>
      <c r="G4" s="98"/>
      <c r="H4" s="97"/>
      <c r="I4" s="96" t="s">
        <v>48</v>
      </c>
      <c r="J4" s="98"/>
      <c r="K4" s="99"/>
      <c r="L4" s="97"/>
      <c r="M4" s="97"/>
      <c r="N4" s="97"/>
      <c r="O4" s="97"/>
      <c r="P4" s="97"/>
      <c r="Q4" s="100"/>
      <c r="R4" s="100"/>
      <c r="S4" s="100"/>
      <c r="T4" s="97"/>
      <c r="U4" s="97"/>
      <c r="V4" s="97"/>
      <c r="W4" s="97"/>
      <c r="X4" s="97"/>
      <c r="Y4" s="97"/>
      <c r="Z4" s="101" t="s">
        <v>49</v>
      </c>
      <c r="AA4" s="101" t="s">
        <v>50</v>
      </c>
      <c r="AB4" s="102" t="s">
        <v>51</v>
      </c>
      <c r="AC4" s="102" t="s">
        <v>52</v>
      </c>
      <c r="AD4" s="102" t="s">
        <v>53</v>
      </c>
      <c r="AE4" s="97"/>
      <c r="AF4" s="97"/>
      <c r="AG4" s="97"/>
      <c r="AH4" s="97"/>
    </row>
    <row r="5" spans="1:34" x14ac:dyDescent="0.25">
      <c r="A5" s="96" t="s">
        <v>54</v>
      </c>
      <c r="B5" s="97"/>
      <c r="C5" s="97"/>
      <c r="D5" s="97"/>
      <c r="E5" s="97"/>
      <c r="F5" s="97"/>
      <c r="G5" s="98"/>
      <c r="H5" s="103"/>
      <c r="I5" s="96" t="s">
        <v>55</v>
      </c>
      <c r="J5" s="98"/>
      <c r="K5" s="99"/>
      <c r="L5" s="97"/>
      <c r="M5" s="97"/>
      <c r="N5" s="97"/>
      <c r="O5" s="97"/>
      <c r="P5" s="97"/>
      <c r="Q5" s="100"/>
      <c r="R5" s="100"/>
      <c r="S5" s="100"/>
      <c r="T5" s="97"/>
      <c r="U5" s="97"/>
      <c r="V5" s="97"/>
      <c r="W5" s="97"/>
      <c r="X5" s="97"/>
      <c r="Y5" s="97"/>
      <c r="Z5" s="101" t="s">
        <v>56</v>
      </c>
      <c r="AA5" s="104" t="s">
        <v>57</v>
      </c>
      <c r="AB5" s="105" t="s">
        <v>58</v>
      </c>
      <c r="AC5" s="105"/>
      <c r="AD5" s="104"/>
      <c r="AE5" s="97"/>
      <c r="AF5" s="97"/>
      <c r="AG5" s="97"/>
      <c r="AH5" s="97"/>
    </row>
    <row r="6" spans="1:34" x14ac:dyDescent="0.25">
      <c r="A6" s="96" t="s">
        <v>59</v>
      </c>
      <c r="B6" s="97"/>
      <c r="C6" s="97"/>
      <c r="D6" s="97"/>
      <c r="E6" s="97"/>
      <c r="F6" s="97"/>
      <c r="G6" s="98"/>
      <c r="H6" s="97"/>
      <c r="I6" s="96" t="s">
        <v>60</v>
      </c>
      <c r="J6" s="98"/>
      <c r="K6" s="99"/>
      <c r="L6" s="97"/>
      <c r="M6" s="97"/>
      <c r="N6" s="97"/>
      <c r="O6" s="97"/>
      <c r="P6" s="97"/>
      <c r="Q6" s="100"/>
      <c r="R6" s="100"/>
      <c r="S6" s="100"/>
      <c r="T6" s="97"/>
      <c r="U6" s="97"/>
      <c r="V6" s="97"/>
      <c r="W6" s="97"/>
      <c r="X6" s="97"/>
      <c r="Y6" s="97"/>
      <c r="Z6" s="101" t="s">
        <v>61</v>
      </c>
      <c r="AA6" s="104" t="s">
        <v>62</v>
      </c>
      <c r="AB6" s="105" t="s">
        <v>58</v>
      </c>
      <c r="AC6" s="105" t="s">
        <v>63</v>
      </c>
      <c r="AD6" s="104" t="s">
        <v>64</v>
      </c>
      <c r="AE6" s="97"/>
      <c r="AF6" s="97"/>
      <c r="AG6" s="97"/>
      <c r="AH6" s="97"/>
    </row>
    <row r="7" spans="1:34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00"/>
      <c r="R7" s="100"/>
      <c r="S7" s="100"/>
      <c r="T7" s="97"/>
      <c r="U7" s="97"/>
      <c r="V7" s="97"/>
      <c r="W7" s="97"/>
      <c r="X7" s="97"/>
      <c r="Y7" s="97"/>
      <c r="Z7" s="101" t="s">
        <v>65</v>
      </c>
      <c r="AA7" s="104" t="s">
        <v>66</v>
      </c>
      <c r="AB7" s="105" t="s">
        <v>58</v>
      </c>
      <c r="AC7" s="105"/>
      <c r="AD7" s="104"/>
      <c r="AE7" s="97"/>
      <c r="AF7" s="97"/>
      <c r="AG7" s="97"/>
      <c r="AH7" s="97"/>
    </row>
    <row r="8" spans="1:34" x14ac:dyDescent="0.25">
      <c r="A8" s="96" t="s">
        <v>67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100"/>
      <c r="R8" s="100"/>
      <c r="S8" s="100"/>
      <c r="T8" s="97"/>
      <c r="U8" s="97"/>
      <c r="V8" s="97"/>
      <c r="W8" s="97"/>
      <c r="X8" s="97"/>
      <c r="Y8" s="97"/>
      <c r="Z8" s="101" t="s">
        <v>68</v>
      </c>
      <c r="AA8" s="104" t="s">
        <v>62</v>
      </c>
      <c r="AB8" s="105" t="s">
        <v>58</v>
      </c>
      <c r="AC8" s="105" t="s">
        <v>63</v>
      </c>
      <c r="AD8" s="104" t="s">
        <v>64</v>
      </c>
      <c r="AE8" s="97"/>
      <c r="AF8" s="97"/>
      <c r="AG8" s="97"/>
      <c r="AH8" s="97"/>
    </row>
    <row r="9" spans="1:34" x14ac:dyDescent="0.25">
      <c r="A9" s="96" t="s">
        <v>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0"/>
      <c r="R9" s="100"/>
      <c r="S9" s="100"/>
      <c r="T9" s="97"/>
      <c r="U9" s="97"/>
      <c r="V9" s="97"/>
      <c r="W9" s="97"/>
      <c r="X9" s="97"/>
      <c r="Y9" s="97"/>
      <c r="Z9" s="103"/>
      <c r="AA9" s="103"/>
      <c r="AB9" s="97"/>
      <c r="AC9" s="97"/>
      <c r="AD9" s="97"/>
      <c r="AE9" s="97"/>
      <c r="AF9" s="97"/>
      <c r="AG9" s="97"/>
      <c r="AH9" s="97"/>
    </row>
    <row r="10" spans="1:34" x14ac:dyDescent="0.25">
      <c r="A10" s="96" t="s">
        <v>70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00"/>
      <c r="R10" s="100"/>
      <c r="S10" s="100"/>
      <c r="T10" s="97"/>
      <c r="U10" s="97"/>
      <c r="V10" s="97"/>
      <c r="W10" s="97"/>
      <c r="X10" s="97"/>
      <c r="Y10" s="97"/>
      <c r="Z10" s="103"/>
      <c r="AA10" s="103"/>
      <c r="AB10" s="97"/>
      <c r="AC10" s="97"/>
      <c r="AD10" s="97"/>
      <c r="AE10" s="97"/>
      <c r="AF10" s="97"/>
      <c r="AG10" s="97"/>
      <c r="AH10" s="97"/>
    </row>
    <row r="11" spans="1:34" ht="13.5" x14ac:dyDescent="0.25">
      <c r="A11" s="97" t="s">
        <v>71</v>
      </c>
      <c r="B11" s="106"/>
      <c r="C11" s="107"/>
      <c r="D11" s="108" t="str">
        <f>CONCATENATE(AA5," ",AB5," ",AC5," ",AD5)</f>
        <v xml:space="preserve">Prehľad rozpočtových nákladov v EUR  </v>
      </c>
      <c r="E11" s="100"/>
      <c r="F11" s="97"/>
      <c r="G11" s="98"/>
      <c r="H11" s="98"/>
      <c r="I11" s="98"/>
      <c r="J11" s="98"/>
      <c r="K11" s="99"/>
      <c r="L11" s="99"/>
      <c r="M11" s="100"/>
      <c r="N11" s="100"/>
      <c r="O11" s="97"/>
      <c r="P11" s="97"/>
      <c r="Q11" s="100"/>
      <c r="R11" s="100"/>
      <c r="S11" s="100"/>
      <c r="T11" s="97"/>
      <c r="U11" s="97"/>
      <c r="V11" s="97"/>
      <c r="W11" s="97"/>
      <c r="X11" s="97"/>
      <c r="Y11" s="97"/>
      <c r="Z11" s="103"/>
      <c r="AA11" s="103"/>
      <c r="AB11" s="97"/>
      <c r="AC11" s="97"/>
      <c r="AD11" s="97"/>
      <c r="AE11" s="97"/>
      <c r="AF11" s="97"/>
      <c r="AG11" s="97"/>
      <c r="AH11" s="97"/>
    </row>
    <row r="12" spans="1:34" x14ac:dyDescent="0.25">
      <c r="A12" s="109" t="s">
        <v>72</v>
      </c>
      <c r="B12" s="109" t="s">
        <v>73</v>
      </c>
      <c r="C12" s="109" t="s">
        <v>74</v>
      </c>
      <c r="D12" s="109" t="s">
        <v>75</v>
      </c>
      <c r="E12" s="109" t="s">
        <v>10</v>
      </c>
      <c r="F12" s="109" t="s">
        <v>76</v>
      </c>
      <c r="G12" s="109" t="s">
        <v>77</v>
      </c>
      <c r="H12" s="109" t="s">
        <v>78</v>
      </c>
      <c r="I12" s="109" t="s">
        <v>79</v>
      </c>
      <c r="J12" s="109" t="s">
        <v>6</v>
      </c>
      <c r="K12" s="110" t="s">
        <v>80</v>
      </c>
      <c r="L12" s="111"/>
      <c r="M12" s="112" t="s">
        <v>81</v>
      </c>
      <c r="N12" s="111"/>
      <c r="O12" s="109" t="s">
        <v>82</v>
      </c>
      <c r="P12" s="113" t="s">
        <v>83</v>
      </c>
      <c r="Q12" s="114" t="s">
        <v>10</v>
      </c>
      <c r="R12" s="114" t="s">
        <v>10</v>
      </c>
      <c r="S12" s="113" t="s">
        <v>10</v>
      </c>
      <c r="T12" s="115" t="s">
        <v>84</v>
      </c>
      <c r="U12" s="115" t="s">
        <v>85</v>
      </c>
      <c r="V12" s="115" t="s">
        <v>86</v>
      </c>
      <c r="W12" s="116" t="s">
        <v>87</v>
      </c>
      <c r="X12" s="116" t="s">
        <v>88</v>
      </c>
      <c r="Y12" s="116" t="s">
        <v>89</v>
      </c>
      <c r="Z12" s="117" t="s">
        <v>90</v>
      </c>
      <c r="AA12" s="117" t="s">
        <v>91</v>
      </c>
      <c r="AB12" s="97"/>
      <c r="AC12" s="97"/>
      <c r="AD12" s="97"/>
      <c r="AE12" s="97"/>
      <c r="AF12" s="97"/>
      <c r="AG12" s="97"/>
      <c r="AH12" s="97"/>
    </row>
    <row r="13" spans="1:34" x14ac:dyDescent="0.25">
      <c r="A13" s="118" t="s">
        <v>92</v>
      </c>
      <c r="B13" s="118" t="s">
        <v>93</v>
      </c>
      <c r="C13" s="119"/>
      <c r="D13" s="118" t="s">
        <v>94</v>
      </c>
      <c r="E13" s="118" t="s">
        <v>95</v>
      </c>
      <c r="F13" s="118" t="s">
        <v>96</v>
      </c>
      <c r="G13" s="118" t="s">
        <v>97</v>
      </c>
      <c r="H13" s="118"/>
      <c r="I13" s="118" t="s">
        <v>98</v>
      </c>
      <c r="J13" s="118"/>
      <c r="K13" s="118" t="s">
        <v>77</v>
      </c>
      <c r="L13" s="118" t="s">
        <v>6</v>
      </c>
      <c r="M13" s="120" t="s">
        <v>77</v>
      </c>
      <c r="N13" s="118" t="s">
        <v>6</v>
      </c>
      <c r="O13" s="118" t="s">
        <v>99</v>
      </c>
      <c r="P13" s="121"/>
      <c r="Q13" s="122" t="s">
        <v>100</v>
      </c>
      <c r="R13" s="122" t="s">
        <v>101</v>
      </c>
      <c r="S13" s="121" t="s">
        <v>102</v>
      </c>
      <c r="T13" s="115" t="s">
        <v>103</v>
      </c>
      <c r="U13" s="115" t="s">
        <v>104</v>
      </c>
      <c r="V13" s="115" t="s">
        <v>105</v>
      </c>
      <c r="W13" s="100"/>
      <c r="X13" s="97"/>
      <c r="Y13" s="97"/>
      <c r="Z13" s="117" t="s">
        <v>106</v>
      </c>
      <c r="AA13" s="117" t="s">
        <v>92</v>
      </c>
      <c r="AB13" s="97"/>
      <c r="AC13" s="97"/>
      <c r="AD13" s="97"/>
      <c r="AE13" s="97"/>
      <c r="AF13" s="97"/>
      <c r="AG13" s="97"/>
      <c r="AH13" s="97"/>
    </row>
    <row r="14" spans="1:34" x14ac:dyDescent="0.25">
      <c r="A14" s="123">
        <v>1</v>
      </c>
      <c r="B14" s="124" t="s">
        <v>107</v>
      </c>
      <c r="C14" s="125" t="s">
        <v>108</v>
      </c>
      <c r="D14" s="126" t="s">
        <v>109</v>
      </c>
      <c r="E14" s="127">
        <v>685</v>
      </c>
      <c r="F14" s="128" t="s">
        <v>110</v>
      </c>
      <c r="G14" s="127">
        <v>6.65</v>
      </c>
    </row>
    <row r="15" spans="1:34" x14ac:dyDescent="0.25">
      <c r="A15" s="123">
        <v>2</v>
      </c>
      <c r="B15" s="124" t="s">
        <v>111</v>
      </c>
      <c r="C15" s="125" t="s">
        <v>112</v>
      </c>
      <c r="D15" s="126" t="s">
        <v>113</v>
      </c>
      <c r="E15" s="127">
        <v>685</v>
      </c>
      <c r="F15" s="116" t="s">
        <v>110</v>
      </c>
      <c r="G15" s="127">
        <v>1.27</v>
      </c>
    </row>
    <row r="16" spans="1:34" x14ac:dyDescent="0.25">
      <c r="A16" s="123">
        <v>3</v>
      </c>
      <c r="B16" s="124" t="s">
        <v>114</v>
      </c>
      <c r="C16" s="125" t="s">
        <v>115</v>
      </c>
      <c r="D16" s="126" t="s">
        <v>116</v>
      </c>
      <c r="E16" s="127">
        <v>685</v>
      </c>
      <c r="F16" s="116" t="s">
        <v>110</v>
      </c>
      <c r="G16" s="127">
        <v>1.44</v>
      </c>
    </row>
    <row r="17" spans="1:34" x14ac:dyDescent="0.25">
      <c r="A17" s="123"/>
      <c r="F17" s="116"/>
      <c r="G17" s="127"/>
    </row>
    <row r="18" spans="1:34" x14ac:dyDescent="0.25">
      <c r="A18" s="123"/>
    </row>
    <row r="19" spans="1:34" x14ac:dyDescent="0.25">
      <c r="A19" s="123"/>
      <c r="F19" s="116"/>
      <c r="G19" s="127"/>
    </row>
    <row r="20" spans="1:34" s="129" customFormat="1" x14ac:dyDescent="0.25">
      <c r="A20" s="123"/>
      <c r="B20" s="124"/>
      <c r="C20" s="125"/>
      <c r="D20" s="126"/>
      <c r="E20" s="133"/>
      <c r="F20" s="134"/>
      <c r="G20" s="127"/>
      <c r="H20" s="97"/>
      <c r="K20" s="130"/>
      <c r="L20" s="130"/>
      <c r="M20" s="127"/>
      <c r="N20" s="127"/>
      <c r="O20" s="131"/>
      <c r="P20" s="131"/>
      <c r="Q20" s="127"/>
      <c r="R20" s="127"/>
      <c r="S20" s="127"/>
      <c r="T20" s="132"/>
      <c r="U20" s="132"/>
      <c r="V20" s="132"/>
      <c r="W20" s="127"/>
      <c r="X20" s="131"/>
      <c r="Y20" s="131"/>
      <c r="Z20" s="125"/>
      <c r="AA20" s="125"/>
      <c r="AB20" s="131"/>
      <c r="AC20" s="131"/>
      <c r="AD20" s="131"/>
      <c r="AE20" s="131"/>
      <c r="AF20" s="131"/>
      <c r="AG20" s="131"/>
      <c r="AH20" s="131"/>
    </row>
    <row r="21" spans="1:34" s="129" customFormat="1" x14ac:dyDescent="0.25">
      <c r="A21" s="123"/>
      <c r="B21" s="124"/>
      <c r="C21" s="125"/>
      <c r="D21" s="126"/>
      <c r="E21" s="133"/>
      <c r="F21" s="134"/>
      <c r="G21" s="127"/>
      <c r="H21" s="97"/>
      <c r="K21" s="130"/>
      <c r="L21" s="130"/>
      <c r="M21" s="127"/>
      <c r="N21" s="127"/>
      <c r="O21" s="131"/>
      <c r="P21" s="131"/>
      <c r="Q21" s="127"/>
      <c r="R21" s="127"/>
      <c r="S21" s="127"/>
      <c r="T21" s="132"/>
      <c r="U21" s="132"/>
      <c r="V21" s="132"/>
      <c r="W21" s="127"/>
      <c r="X21" s="131"/>
      <c r="Y21" s="131"/>
      <c r="Z21" s="125"/>
      <c r="AA21" s="125"/>
      <c r="AB21" s="131"/>
      <c r="AC21" s="131"/>
      <c r="AD21" s="131"/>
      <c r="AE21" s="131"/>
      <c r="AF21" s="131"/>
      <c r="AG21" s="131"/>
      <c r="AH21" s="131"/>
    </row>
    <row r="22" spans="1:34" s="129" customFormat="1" x14ac:dyDescent="0.25">
      <c r="A22" s="123"/>
      <c r="B22" s="124"/>
      <c r="C22" s="126"/>
      <c r="D22" s="135"/>
      <c r="E22" s="133"/>
      <c r="F22" s="136"/>
      <c r="G22" s="127"/>
      <c r="H22" s="97"/>
      <c r="K22" s="130"/>
      <c r="L22" s="130"/>
      <c r="M22" s="127"/>
      <c r="N22" s="127"/>
      <c r="O22" s="131"/>
      <c r="P22" s="131"/>
      <c r="Q22" s="127"/>
      <c r="R22" s="127"/>
      <c r="S22" s="127"/>
      <c r="T22" s="132"/>
      <c r="U22" s="132"/>
      <c r="V22" s="132"/>
      <c r="W22" s="127"/>
      <c r="X22" s="131"/>
      <c r="Y22" s="131"/>
      <c r="Z22" s="125"/>
      <c r="AA22" s="125"/>
      <c r="AB22" s="131"/>
      <c r="AC22" s="131"/>
      <c r="AD22" s="131"/>
      <c r="AE22" s="131"/>
      <c r="AF22" s="131"/>
      <c r="AG22" s="131"/>
      <c r="AH22" s="131"/>
    </row>
    <row r="23" spans="1:34" s="129" customFormat="1" x14ac:dyDescent="0.25">
      <c r="A23" s="123"/>
      <c r="B23" s="124"/>
      <c r="C23" s="126"/>
      <c r="D23" s="135"/>
      <c r="E23" s="133"/>
      <c r="F23" s="136"/>
      <c r="G23" s="127"/>
      <c r="H23" s="97"/>
      <c r="K23" s="130"/>
      <c r="L23" s="130"/>
      <c r="M23" s="127"/>
      <c r="N23" s="127"/>
      <c r="O23" s="131"/>
      <c r="P23" s="131"/>
      <c r="Q23" s="127"/>
      <c r="R23" s="127"/>
      <c r="S23" s="127"/>
      <c r="T23" s="132"/>
      <c r="U23" s="132"/>
      <c r="V23" s="132"/>
      <c r="W23" s="127"/>
      <c r="X23" s="131"/>
      <c r="Y23" s="131"/>
      <c r="Z23" s="125"/>
      <c r="AA23" s="125"/>
      <c r="AB23" s="131"/>
      <c r="AC23" s="131"/>
      <c r="AD23" s="131"/>
      <c r="AE23" s="131"/>
      <c r="AF23" s="131"/>
      <c r="AG23" s="131"/>
      <c r="AH23" s="131"/>
    </row>
    <row r="24" spans="1:34" s="129" customFormat="1" x14ac:dyDescent="0.25">
      <c r="A24" s="123"/>
      <c r="B24" s="124"/>
      <c r="C24" s="126"/>
      <c r="D24" s="135"/>
      <c r="E24" s="133"/>
      <c r="F24" s="136"/>
      <c r="G24" s="127"/>
      <c r="H24" s="97"/>
      <c r="K24" s="130"/>
      <c r="L24" s="130"/>
      <c r="M24" s="127"/>
      <c r="N24" s="127"/>
      <c r="O24" s="131"/>
      <c r="P24" s="131"/>
      <c r="Q24" s="127"/>
      <c r="R24" s="127"/>
      <c r="S24" s="127"/>
      <c r="T24" s="132"/>
      <c r="U24" s="132"/>
      <c r="V24" s="132"/>
      <c r="W24" s="127"/>
      <c r="X24" s="131"/>
      <c r="Y24" s="131"/>
      <c r="Z24" s="125"/>
      <c r="AA24" s="125"/>
      <c r="AB24" s="131"/>
      <c r="AC24" s="131"/>
      <c r="AD24" s="131"/>
      <c r="AE24" s="131"/>
      <c r="AF24" s="131"/>
      <c r="AG24" s="131"/>
      <c r="AH24" s="131"/>
    </row>
    <row r="25" spans="1:34" s="129" customFormat="1" x14ac:dyDescent="0.25">
      <c r="A25" s="123"/>
      <c r="B25" s="124"/>
      <c r="C25" s="126"/>
      <c r="D25" s="135"/>
      <c r="E25" s="133"/>
      <c r="F25" s="136"/>
      <c r="G25" s="137"/>
      <c r="H25" s="97"/>
      <c r="K25" s="130"/>
      <c r="L25" s="130"/>
      <c r="M25" s="127"/>
      <c r="N25" s="127"/>
      <c r="O25" s="131"/>
      <c r="P25" s="131"/>
      <c r="Q25" s="127"/>
      <c r="R25" s="127"/>
      <c r="S25" s="127"/>
      <c r="T25" s="132"/>
      <c r="U25" s="132"/>
      <c r="V25" s="132"/>
      <c r="W25" s="127"/>
      <c r="X25" s="131"/>
      <c r="Y25" s="131"/>
      <c r="Z25" s="125"/>
      <c r="AA25" s="125"/>
      <c r="AB25" s="131"/>
      <c r="AC25" s="131"/>
      <c r="AD25" s="131"/>
      <c r="AE25" s="131"/>
      <c r="AF25" s="131"/>
      <c r="AG25" s="131"/>
      <c r="AH25" s="131"/>
    </row>
    <row r="26" spans="1:34" s="129" customFormat="1" x14ac:dyDescent="0.25">
      <c r="A26" s="123"/>
      <c r="B26" s="124"/>
      <c r="C26" s="126"/>
      <c r="D26" s="135"/>
      <c r="E26" s="133"/>
      <c r="F26" s="136"/>
      <c r="G26" s="127"/>
      <c r="H26" s="97"/>
      <c r="K26" s="130"/>
      <c r="L26" s="130"/>
      <c r="M26" s="127"/>
      <c r="N26" s="127"/>
      <c r="O26" s="131"/>
      <c r="P26" s="131"/>
      <c r="Q26" s="127"/>
      <c r="R26" s="127"/>
      <c r="S26" s="127"/>
      <c r="T26" s="132"/>
      <c r="U26" s="132"/>
      <c r="V26" s="132"/>
      <c r="W26" s="127"/>
      <c r="X26" s="131"/>
      <c r="Y26" s="131"/>
      <c r="Z26" s="125"/>
      <c r="AA26" s="125"/>
      <c r="AB26" s="131"/>
      <c r="AC26" s="131"/>
      <c r="AD26" s="131"/>
      <c r="AE26" s="131"/>
      <c r="AF26" s="131"/>
      <c r="AG26" s="131"/>
      <c r="AH26" s="131"/>
    </row>
    <row r="27" spans="1:34" s="129" customFormat="1" x14ac:dyDescent="0.25">
      <c r="A27" s="123"/>
      <c r="B27" s="124"/>
      <c r="C27" s="126"/>
      <c r="D27" s="135"/>
      <c r="E27" s="133"/>
      <c r="F27" s="136"/>
      <c r="G27" s="127"/>
      <c r="H27" s="97"/>
      <c r="K27" s="130"/>
      <c r="L27" s="130"/>
      <c r="M27" s="127"/>
      <c r="N27" s="127"/>
      <c r="O27" s="131"/>
      <c r="P27" s="131"/>
      <c r="Q27" s="127"/>
      <c r="R27" s="127"/>
      <c r="S27" s="127"/>
      <c r="T27" s="132"/>
      <c r="U27" s="132"/>
      <c r="V27" s="132"/>
      <c r="W27" s="127"/>
      <c r="X27" s="131"/>
      <c r="Y27" s="131"/>
      <c r="Z27" s="125"/>
      <c r="AA27" s="125"/>
      <c r="AB27" s="131"/>
      <c r="AC27" s="131"/>
      <c r="AD27" s="131"/>
      <c r="AE27" s="131"/>
      <c r="AF27" s="131"/>
      <c r="AG27" s="131"/>
      <c r="AH27" s="131"/>
    </row>
    <row r="28" spans="1:34" s="129" customFormat="1" x14ac:dyDescent="0.25">
      <c r="A28" s="123"/>
      <c r="B28" s="124"/>
      <c r="C28" s="126"/>
      <c r="D28" s="135"/>
      <c r="E28" s="133"/>
      <c r="F28" s="136"/>
      <c r="G28" s="127"/>
      <c r="H28" s="97"/>
      <c r="K28" s="130"/>
      <c r="L28" s="130"/>
      <c r="M28" s="127"/>
      <c r="N28" s="127"/>
      <c r="O28" s="131"/>
      <c r="P28" s="131"/>
      <c r="Q28" s="127"/>
      <c r="R28" s="127"/>
      <c r="S28" s="127"/>
      <c r="T28" s="132"/>
      <c r="U28" s="132"/>
      <c r="V28" s="132"/>
      <c r="W28" s="127"/>
      <c r="X28" s="131"/>
      <c r="Y28" s="131"/>
      <c r="Z28" s="125"/>
      <c r="AA28" s="125"/>
      <c r="AB28" s="131"/>
      <c r="AC28" s="131"/>
      <c r="AD28" s="131"/>
      <c r="AE28" s="131"/>
      <c r="AF28" s="131"/>
      <c r="AG28" s="131"/>
      <c r="AH28" s="131"/>
    </row>
    <row r="29" spans="1:34" s="129" customFormat="1" x14ac:dyDescent="0.25">
      <c r="A29" s="123"/>
      <c r="B29" s="124"/>
      <c r="C29" s="126"/>
      <c r="D29" s="135"/>
      <c r="E29" s="133"/>
      <c r="F29" s="136"/>
      <c r="G29" s="127"/>
      <c r="H29" s="97"/>
      <c r="K29" s="130"/>
      <c r="L29" s="130"/>
      <c r="M29" s="127"/>
      <c r="N29" s="127"/>
      <c r="O29" s="131"/>
      <c r="P29" s="131"/>
      <c r="Q29" s="127"/>
      <c r="R29" s="127"/>
      <c r="S29" s="127"/>
      <c r="T29" s="132"/>
      <c r="U29" s="132"/>
      <c r="V29" s="132"/>
      <c r="W29" s="127"/>
      <c r="X29" s="131"/>
      <c r="Y29" s="131"/>
      <c r="Z29" s="125"/>
      <c r="AA29" s="125"/>
      <c r="AB29" s="131"/>
      <c r="AC29" s="131"/>
      <c r="AD29" s="131"/>
      <c r="AE29" s="131"/>
      <c r="AF29" s="131"/>
      <c r="AG29" s="131"/>
      <c r="AH29" s="131"/>
    </row>
    <row r="30" spans="1:34" s="129" customFormat="1" x14ac:dyDescent="0.25">
      <c r="A30" s="123"/>
      <c r="B30" s="124"/>
      <c r="C30" s="126"/>
      <c r="D30" s="135"/>
      <c r="E30" s="133"/>
      <c r="F30" s="136"/>
      <c r="G30" s="127"/>
      <c r="H30" s="97"/>
      <c r="K30" s="130"/>
      <c r="L30" s="130"/>
      <c r="M30" s="127"/>
      <c r="N30" s="127"/>
      <c r="O30" s="131"/>
      <c r="P30" s="131"/>
      <c r="Q30" s="127"/>
      <c r="R30" s="127"/>
      <c r="S30" s="127"/>
      <c r="T30" s="132"/>
      <c r="U30" s="132"/>
      <c r="V30" s="132"/>
      <c r="W30" s="127"/>
      <c r="X30" s="131"/>
      <c r="Y30" s="131"/>
      <c r="Z30" s="125"/>
      <c r="AA30" s="125"/>
      <c r="AB30" s="131"/>
      <c r="AC30" s="131"/>
      <c r="AD30" s="131"/>
      <c r="AE30" s="131"/>
      <c r="AF30" s="131"/>
      <c r="AG30" s="131"/>
      <c r="AH30" s="131"/>
    </row>
    <row r="31" spans="1:34" s="129" customFormat="1" x14ac:dyDescent="0.25">
      <c r="A31" s="123"/>
      <c r="B31" s="124"/>
      <c r="C31" s="125"/>
      <c r="D31" s="126"/>
      <c r="E31" s="133"/>
      <c r="F31" s="136"/>
      <c r="G31" s="127"/>
      <c r="H31" s="97"/>
      <c r="K31" s="130"/>
      <c r="L31" s="130"/>
      <c r="M31" s="127"/>
      <c r="N31" s="127"/>
      <c r="O31" s="131"/>
      <c r="P31" s="131"/>
      <c r="Q31" s="127"/>
      <c r="R31" s="127"/>
      <c r="S31" s="127"/>
      <c r="T31" s="132"/>
      <c r="U31" s="132"/>
      <c r="V31" s="132"/>
      <c r="W31" s="127"/>
      <c r="X31" s="131"/>
      <c r="Y31" s="131"/>
      <c r="Z31" s="125"/>
      <c r="AA31" s="125"/>
      <c r="AB31" s="131"/>
      <c r="AC31" s="131"/>
      <c r="AD31" s="131"/>
      <c r="AE31" s="131"/>
      <c r="AF31" s="131"/>
      <c r="AG31" s="131"/>
      <c r="AH31" s="131"/>
    </row>
    <row r="32" spans="1:34" s="129" customFormat="1" x14ac:dyDescent="0.25">
      <c r="A32" s="123"/>
      <c r="B32" s="124"/>
      <c r="C32" s="125"/>
      <c r="D32" s="126"/>
      <c r="E32" s="133"/>
      <c r="F32" s="136"/>
      <c r="G32" s="127"/>
      <c r="H32" s="97"/>
      <c r="K32" s="130"/>
      <c r="L32" s="130"/>
      <c r="M32" s="127"/>
      <c r="N32" s="127"/>
      <c r="O32" s="131"/>
      <c r="P32" s="131"/>
      <c r="Q32" s="127"/>
      <c r="R32" s="127"/>
      <c r="S32" s="127"/>
      <c r="T32" s="132"/>
      <c r="U32" s="132"/>
      <c r="V32" s="132"/>
      <c r="W32" s="127"/>
      <c r="X32" s="131"/>
      <c r="Y32" s="131"/>
      <c r="Z32" s="125"/>
      <c r="AA32" s="125"/>
      <c r="AB32" s="131"/>
      <c r="AC32" s="131"/>
      <c r="AD32" s="131"/>
      <c r="AE32" s="131"/>
      <c r="AF32" s="131"/>
      <c r="AG32" s="131"/>
      <c r="AH32" s="131"/>
    </row>
    <row r="33" spans="1:34" s="129" customFormat="1" x14ac:dyDescent="0.25">
      <c r="A33" s="123"/>
      <c r="B33" s="124"/>
      <c r="C33" s="125"/>
      <c r="D33" s="126"/>
      <c r="E33" s="133"/>
      <c r="F33" s="136"/>
      <c r="G33" s="127"/>
      <c r="H33" s="97"/>
      <c r="K33" s="130"/>
      <c r="L33" s="130"/>
      <c r="M33" s="127"/>
      <c r="N33" s="127"/>
      <c r="O33" s="131"/>
      <c r="P33" s="131"/>
      <c r="Q33" s="127"/>
      <c r="R33" s="127"/>
      <c r="S33" s="127"/>
      <c r="T33" s="132"/>
      <c r="U33" s="132"/>
      <c r="V33" s="132"/>
      <c r="W33" s="127"/>
      <c r="X33" s="131"/>
      <c r="Y33" s="131"/>
      <c r="Z33" s="125"/>
      <c r="AA33" s="125"/>
      <c r="AB33" s="131"/>
      <c r="AC33" s="131"/>
      <c r="AD33" s="131"/>
      <c r="AE33" s="131"/>
      <c r="AF33" s="131"/>
      <c r="AG33" s="131"/>
      <c r="AH33" s="131"/>
    </row>
    <row r="34" spans="1:34" s="129" customFormat="1" x14ac:dyDescent="0.25">
      <c r="A34" s="123"/>
      <c r="B34" s="124"/>
      <c r="C34" s="125"/>
      <c r="D34" s="126"/>
      <c r="E34" s="133"/>
      <c r="F34" s="136"/>
      <c r="G34" s="127"/>
      <c r="H34" s="97"/>
      <c r="K34" s="130"/>
      <c r="L34" s="130"/>
      <c r="M34" s="127"/>
      <c r="N34" s="127"/>
      <c r="O34" s="131"/>
      <c r="P34" s="131"/>
      <c r="Q34" s="127"/>
      <c r="R34" s="127"/>
      <c r="S34" s="127"/>
      <c r="T34" s="132"/>
      <c r="U34" s="132"/>
      <c r="V34" s="132"/>
      <c r="W34" s="127"/>
      <c r="X34" s="131"/>
      <c r="Y34" s="131"/>
      <c r="Z34" s="125"/>
      <c r="AA34" s="125"/>
      <c r="AB34" s="131"/>
      <c r="AC34" s="131"/>
      <c r="AD34" s="131"/>
      <c r="AE34" s="131"/>
      <c r="AF34" s="131"/>
      <c r="AG34" s="131"/>
      <c r="AH34" s="131"/>
    </row>
    <row r="35" spans="1:34" s="129" customFormat="1" x14ac:dyDescent="0.25">
      <c r="A35" s="123"/>
      <c r="B35" s="124"/>
      <c r="C35" s="125"/>
      <c r="D35" s="126"/>
      <c r="E35" s="133"/>
      <c r="F35" s="136"/>
      <c r="G35" s="127"/>
      <c r="H35" s="97"/>
      <c r="K35" s="130"/>
      <c r="L35" s="130"/>
      <c r="M35" s="127"/>
      <c r="N35" s="127"/>
      <c r="O35" s="131"/>
      <c r="P35" s="131"/>
      <c r="Q35" s="127"/>
      <c r="R35" s="127"/>
      <c r="S35" s="127"/>
      <c r="T35" s="132"/>
      <c r="U35" s="132"/>
      <c r="V35" s="132"/>
      <c r="W35" s="127"/>
      <c r="X35" s="131"/>
      <c r="Y35" s="131"/>
      <c r="Z35" s="125"/>
      <c r="AA35" s="125"/>
      <c r="AB35" s="131"/>
      <c r="AC35" s="131"/>
      <c r="AD35" s="131"/>
      <c r="AE35" s="131"/>
      <c r="AF35" s="131"/>
      <c r="AG35" s="131"/>
      <c r="AH35" s="131"/>
    </row>
    <row r="36" spans="1:34" s="129" customFormat="1" x14ac:dyDescent="0.25">
      <c r="A36" s="123"/>
      <c r="B36" s="124"/>
      <c r="C36" s="125"/>
      <c r="D36" s="126"/>
      <c r="E36" s="133"/>
      <c r="F36" s="136"/>
      <c r="G36" s="127"/>
      <c r="H36" s="97"/>
      <c r="K36" s="130"/>
      <c r="L36" s="130"/>
      <c r="M36" s="127"/>
      <c r="N36" s="127"/>
      <c r="O36" s="131"/>
      <c r="P36" s="131"/>
      <c r="Q36" s="127"/>
      <c r="R36" s="127"/>
      <c r="S36" s="127"/>
      <c r="T36" s="132"/>
      <c r="U36" s="132"/>
      <c r="V36" s="132"/>
      <c r="W36" s="127"/>
      <c r="X36" s="131"/>
      <c r="Y36" s="131"/>
      <c r="Z36" s="125"/>
      <c r="AA36" s="125"/>
      <c r="AB36" s="131"/>
      <c r="AC36" s="131"/>
      <c r="AD36" s="131"/>
      <c r="AE36" s="131"/>
      <c r="AF36" s="131"/>
      <c r="AG36" s="131"/>
      <c r="AH36" s="131"/>
    </row>
    <row r="37" spans="1:34" s="129" customFormat="1" x14ac:dyDescent="0.25">
      <c r="A37" s="123"/>
      <c r="B37" s="124"/>
      <c r="C37" s="125"/>
      <c r="D37" s="126"/>
      <c r="E37" s="133"/>
      <c r="F37" s="136"/>
      <c r="G37" s="127"/>
      <c r="H37" s="97"/>
      <c r="K37" s="130"/>
      <c r="L37" s="130"/>
      <c r="M37" s="127"/>
      <c r="N37" s="127"/>
      <c r="O37" s="131"/>
      <c r="P37" s="131"/>
      <c r="Q37" s="127"/>
      <c r="R37" s="127"/>
      <c r="S37" s="127"/>
      <c r="T37" s="132"/>
      <c r="U37" s="132"/>
      <c r="V37" s="132"/>
      <c r="W37" s="127"/>
      <c r="X37" s="131"/>
      <c r="Y37" s="131"/>
      <c r="Z37" s="125"/>
      <c r="AA37" s="125"/>
      <c r="AB37" s="131"/>
      <c r="AC37" s="131"/>
      <c r="AD37" s="131"/>
      <c r="AE37" s="131"/>
      <c r="AF37" s="131"/>
      <c r="AG37" s="131"/>
      <c r="AH37" s="131"/>
    </row>
    <row r="38" spans="1:34" s="129" customFormat="1" x14ac:dyDescent="0.25">
      <c r="A38" s="123"/>
      <c r="B38" s="124"/>
      <c r="C38" s="125"/>
      <c r="D38" s="126"/>
      <c r="E38" s="133"/>
      <c r="F38" s="136"/>
      <c r="G38" s="127"/>
      <c r="H38" s="97"/>
      <c r="K38" s="130"/>
      <c r="L38" s="130"/>
      <c r="M38" s="127"/>
      <c r="N38" s="127"/>
      <c r="O38" s="131"/>
      <c r="P38" s="131"/>
      <c r="Q38" s="127"/>
      <c r="R38" s="127"/>
      <c r="S38" s="127"/>
      <c r="T38" s="132"/>
      <c r="U38" s="132"/>
      <c r="V38" s="132"/>
      <c r="W38" s="127"/>
      <c r="X38" s="131"/>
      <c r="Y38" s="131"/>
      <c r="Z38" s="125"/>
      <c r="AA38" s="125"/>
      <c r="AB38" s="131"/>
      <c r="AC38" s="131"/>
      <c r="AD38" s="131"/>
      <c r="AE38" s="131"/>
      <c r="AF38" s="131"/>
      <c r="AG38" s="131"/>
      <c r="AH38" s="131"/>
    </row>
    <row r="39" spans="1:34" s="129" customFormat="1" x14ac:dyDescent="0.25">
      <c r="A39" s="123"/>
      <c r="B39" s="124"/>
      <c r="C39" s="125"/>
      <c r="D39" s="126"/>
      <c r="E39" s="133"/>
      <c r="F39" s="136"/>
      <c r="G39" s="127"/>
      <c r="H39" s="97"/>
      <c r="K39" s="130"/>
      <c r="L39" s="130"/>
      <c r="M39" s="127"/>
      <c r="N39" s="127"/>
      <c r="O39" s="131"/>
      <c r="P39" s="131"/>
      <c r="Q39" s="127"/>
      <c r="R39" s="127"/>
      <c r="S39" s="127"/>
      <c r="T39" s="132"/>
      <c r="U39" s="132"/>
      <c r="V39" s="132"/>
      <c r="W39" s="127"/>
      <c r="X39" s="131"/>
      <c r="Y39" s="131"/>
      <c r="Z39" s="125"/>
      <c r="AA39" s="125"/>
      <c r="AB39" s="131"/>
      <c r="AC39" s="131"/>
      <c r="AD39" s="131"/>
      <c r="AE39" s="131"/>
      <c r="AF39" s="131"/>
      <c r="AG39" s="131"/>
      <c r="AH39" s="131"/>
    </row>
    <row r="40" spans="1:34" s="129" customFormat="1" x14ac:dyDescent="0.25">
      <c r="A40" s="123"/>
      <c r="B40" s="124"/>
      <c r="C40" s="125"/>
      <c r="D40" s="126"/>
      <c r="E40" s="133"/>
      <c r="F40" s="136"/>
      <c r="G40" s="127"/>
      <c r="H40" s="97"/>
      <c r="K40" s="130"/>
      <c r="L40" s="130"/>
      <c r="M40" s="127"/>
      <c r="N40" s="127"/>
      <c r="O40" s="131"/>
      <c r="P40" s="131"/>
      <c r="Q40" s="127"/>
      <c r="R40" s="127"/>
      <c r="S40" s="127"/>
      <c r="T40" s="132"/>
      <c r="U40" s="132"/>
      <c r="V40" s="132"/>
      <c r="W40" s="127"/>
      <c r="X40" s="131"/>
      <c r="Y40" s="131"/>
      <c r="Z40" s="125"/>
      <c r="AA40" s="125"/>
      <c r="AB40" s="131"/>
      <c r="AC40" s="131"/>
      <c r="AD40" s="131"/>
      <c r="AE40" s="131"/>
      <c r="AF40" s="131"/>
      <c r="AG40" s="131"/>
      <c r="AH40" s="131"/>
    </row>
    <row r="41" spans="1:34" s="129" customFormat="1" x14ac:dyDescent="0.25">
      <c r="A41" s="123"/>
      <c r="B41" s="124"/>
      <c r="C41" s="125"/>
      <c r="D41" s="126"/>
      <c r="E41" s="133"/>
      <c r="F41" s="136"/>
      <c r="G41" s="127"/>
      <c r="H41" s="97"/>
      <c r="K41" s="130"/>
      <c r="L41" s="130"/>
      <c r="M41" s="127"/>
      <c r="N41" s="127"/>
      <c r="O41" s="131"/>
      <c r="P41" s="131"/>
      <c r="Q41" s="127"/>
      <c r="R41" s="127"/>
      <c r="S41" s="127"/>
      <c r="T41" s="132"/>
      <c r="U41" s="132"/>
      <c r="V41" s="132"/>
      <c r="W41" s="127"/>
      <c r="X41" s="131"/>
      <c r="Y41" s="131"/>
      <c r="Z41" s="125"/>
      <c r="AA41" s="125"/>
      <c r="AB41" s="131"/>
      <c r="AC41" s="131"/>
      <c r="AD41" s="131"/>
      <c r="AE41" s="131"/>
      <c r="AF41" s="131"/>
      <c r="AG41" s="131"/>
      <c r="AH41" s="131"/>
    </row>
    <row r="42" spans="1:34" s="129" customFormat="1" x14ac:dyDescent="0.25">
      <c r="A42" s="123"/>
      <c r="B42" s="124"/>
      <c r="C42" s="125"/>
      <c r="D42" s="126"/>
      <c r="E42" s="133"/>
      <c r="F42" s="136"/>
      <c r="G42" s="127"/>
      <c r="H42" s="97"/>
      <c r="K42" s="130"/>
      <c r="L42" s="130"/>
      <c r="M42" s="127"/>
      <c r="N42" s="127"/>
      <c r="O42" s="131"/>
      <c r="P42" s="131"/>
      <c r="Q42" s="127"/>
      <c r="R42" s="127"/>
      <c r="S42" s="127"/>
      <c r="T42" s="132"/>
      <c r="U42" s="132"/>
      <c r="V42" s="132"/>
      <c r="W42" s="127"/>
      <c r="X42" s="131"/>
      <c r="Y42" s="131"/>
      <c r="Z42" s="125"/>
      <c r="AA42" s="125"/>
      <c r="AB42" s="131"/>
      <c r="AC42" s="131"/>
      <c r="AD42" s="131"/>
      <c r="AE42" s="131"/>
      <c r="AF42" s="131"/>
      <c r="AG42" s="131"/>
      <c r="AH42" s="131"/>
    </row>
    <row r="43" spans="1:34" s="129" customFormat="1" x14ac:dyDescent="0.25">
      <c r="A43" s="123"/>
      <c r="B43" s="124"/>
      <c r="C43" s="125"/>
      <c r="D43" s="126"/>
      <c r="E43" s="133"/>
      <c r="F43" s="136"/>
      <c r="G43" s="127"/>
      <c r="H43" s="97"/>
      <c r="K43" s="130"/>
      <c r="L43" s="130"/>
      <c r="M43" s="127"/>
      <c r="N43" s="127"/>
      <c r="O43" s="131"/>
      <c r="P43" s="131"/>
      <c r="Q43" s="127"/>
      <c r="R43" s="127"/>
      <c r="S43" s="127"/>
      <c r="T43" s="132"/>
      <c r="U43" s="132"/>
      <c r="V43" s="132"/>
      <c r="W43" s="127"/>
      <c r="X43" s="131"/>
      <c r="Y43" s="131"/>
      <c r="Z43" s="125"/>
      <c r="AA43" s="125"/>
      <c r="AB43" s="131"/>
      <c r="AC43" s="131"/>
      <c r="AD43" s="131"/>
      <c r="AE43" s="131"/>
      <c r="AF43" s="131"/>
      <c r="AG43" s="131"/>
      <c r="AH43" s="131"/>
    </row>
    <row r="44" spans="1:34" s="129" customFormat="1" x14ac:dyDescent="0.25">
      <c r="A44" s="123"/>
      <c r="B44" s="124"/>
      <c r="C44" s="125"/>
      <c r="D44" s="126"/>
      <c r="E44" s="133"/>
      <c r="F44" s="136"/>
      <c r="G44" s="127"/>
      <c r="H44" s="97"/>
      <c r="K44" s="130"/>
      <c r="L44" s="130"/>
      <c r="M44" s="127"/>
      <c r="N44" s="127"/>
      <c r="O44" s="131"/>
      <c r="P44" s="131"/>
      <c r="Q44" s="127"/>
      <c r="R44" s="127"/>
      <c r="S44" s="127"/>
      <c r="T44" s="132"/>
      <c r="U44" s="132"/>
      <c r="V44" s="132"/>
      <c r="W44" s="127"/>
      <c r="X44" s="131"/>
      <c r="Y44" s="131"/>
      <c r="Z44" s="125"/>
      <c r="AA44" s="125"/>
      <c r="AB44" s="131"/>
      <c r="AC44" s="131"/>
      <c r="AD44" s="131"/>
      <c r="AE44" s="131"/>
      <c r="AF44" s="131"/>
      <c r="AG44" s="131"/>
      <c r="AH44" s="131"/>
    </row>
    <row r="45" spans="1:34" s="129" customFormat="1" x14ac:dyDescent="0.25">
      <c r="A45" s="138"/>
      <c r="B45" s="124"/>
      <c r="C45" s="125"/>
      <c r="D45" s="126"/>
      <c r="E45" s="133"/>
      <c r="F45" s="136"/>
      <c r="G45" s="127"/>
      <c r="H45" s="97"/>
      <c r="K45" s="130"/>
      <c r="L45" s="130"/>
      <c r="M45" s="127"/>
      <c r="N45" s="127"/>
      <c r="O45" s="131"/>
      <c r="P45" s="131"/>
      <c r="Q45" s="127"/>
      <c r="R45" s="127"/>
      <c r="S45" s="127"/>
      <c r="T45" s="132"/>
      <c r="U45" s="132"/>
      <c r="V45" s="132"/>
      <c r="W45" s="127"/>
      <c r="X45" s="131"/>
      <c r="Y45" s="131"/>
      <c r="Z45" s="125"/>
      <c r="AA45" s="125"/>
      <c r="AB45" s="131"/>
      <c r="AC45" s="131"/>
      <c r="AD45" s="131"/>
      <c r="AE45" s="131"/>
      <c r="AF45" s="131"/>
      <c r="AG45" s="131"/>
      <c r="AH45" s="131"/>
    </row>
    <row r="46" spans="1:34" s="129" customFormat="1" x14ac:dyDescent="0.25">
      <c r="A46" s="138"/>
      <c r="B46" s="124"/>
      <c r="C46" s="125"/>
      <c r="D46" s="126"/>
      <c r="E46" s="133"/>
      <c r="F46" s="136"/>
      <c r="G46" s="127"/>
      <c r="H46" s="97"/>
      <c r="K46" s="130"/>
      <c r="L46" s="130"/>
      <c r="M46" s="127"/>
      <c r="N46" s="127"/>
      <c r="O46" s="131"/>
      <c r="P46" s="131"/>
      <c r="Q46" s="127"/>
      <c r="R46" s="127"/>
      <c r="S46" s="127"/>
      <c r="T46" s="132"/>
      <c r="U46" s="132"/>
      <c r="V46" s="132"/>
      <c r="W46" s="127"/>
      <c r="X46" s="131"/>
      <c r="Y46" s="131"/>
      <c r="Z46" s="125"/>
      <c r="AA46" s="125"/>
      <c r="AB46" s="131"/>
      <c r="AC46" s="131"/>
      <c r="AD46" s="131"/>
      <c r="AE46" s="131"/>
      <c r="AF46" s="131"/>
      <c r="AG46" s="131"/>
      <c r="AH46" s="131"/>
    </row>
    <row r="47" spans="1:34" s="129" customFormat="1" x14ac:dyDescent="0.25">
      <c r="A47" s="138"/>
      <c r="B47" s="124"/>
      <c r="C47" s="125"/>
      <c r="D47" s="126"/>
      <c r="E47" s="133"/>
      <c r="F47" s="136"/>
      <c r="G47" s="127"/>
      <c r="H47" s="97"/>
      <c r="K47" s="130"/>
      <c r="L47" s="130"/>
      <c r="M47" s="127"/>
      <c r="N47" s="127"/>
      <c r="O47" s="131"/>
      <c r="P47" s="131"/>
      <c r="Q47" s="127"/>
      <c r="R47" s="127"/>
      <c r="S47" s="127"/>
      <c r="T47" s="132"/>
      <c r="U47" s="132"/>
      <c r="V47" s="132"/>
      <c r="W47" s="127"/>
      <c r="X47" s="131"/>
      <c r="Y47" s="131"/>
      <c r="Z47" s="125"/>
      <c r="AA47" s="125"/>
      <c r="AB47" s="131"/>
      <c r="AC47" s="131"/>
      <c r="AD47" s="131"/>
      <c r="AE47" s="131"/>
      <c r="AF47" s="131"/>
      <c r="AG47" s="131"/>
      <c r="AH47" s="131"/>
    </row>
    <row r="48" spans="1:34" s="129" customFormat="1" x14ac:dyDescent="0.25">
      <c r="A48" s="138"/>
      <c r="B48" s="124"/>
      <c r="C48" s="125"/>
      <c r="D48" s="126"/>
      <c r="E48" s="133"/>
      <c r="F48" s="136"/>
      <c r="G48" s="127"/>
      <c r="H48" s="97"/>
      <c r="K48" s="130"/>
      <c r="L48" s="130"/>
      <c r="M48" s="127"/>
      <c r="N48" s="127"/>
      <c r="O48" s="131"/>
      <c r="P48" s="131"/>
      <c r="Q48" s="127"/>
      <c r="R48" s="127"/>
      <c r="S48" s="127"/>
      <c r="T48" s="132"/>
      <c r="U48" s="132"/>
      <c r="V48" s="132"/>
      <c r="W48" s="127"/>
      <c r="X48" s="131"/>
      <c r="Y48" s="131"/>
      <c r="Z48" s="125"/>
      <c r="AA48" s="125"/>
      <c r="AB48" s="131"/>
      <c r="AC48" s="131"/>
      <c r="AD48" s="131"/>
      <c r="AE48" s="131"/>
      <c r="AF48" s="131"/>
      <c r="AG48" s="131"/>
      <c r="AH48" s="131"/>
    </row>
    <row r="49" spans="1:34" s="129" customFormat="1" x14ac:dyDescent="0.25">
      <c r="A49" s="138"/>
      <c r="B49" s="124"/>
      <c r="C49" s="125"/>
      <c r="D49" s="126"/>
      <c r="E49" s="133"/>
      <c r="F49" s="136"/>
      <c r="G49" s="127"/>
      <c r="H49" s="97"/>
      <c r="K49" s="130"/>
      <c r="L49" s="130"/>
      <c r="M49" s="127"/>
      <c r="N49" s="127"/>
      <c r="O49" s="131"/>
      <c r="P49" s="131"/>
      <c r="Q49" s="127"/>
      <c r="R49" s="127"/>
      <c r="S49" s="127"/>
      <c r="T49" s="132"/>
      <c r="U49" s="132"/>
      <c r="V49" s="132"/>
      <c r="W49" s="127"/>
      <c r="X49" s="131"/>
      <c r="Y49" s="131"/>
      <c r="Z49" s="125"/>
      <c r="AA49" s="125"/>
      <c r="AB49" s="131"/>
      <c r="AC49" s="131"/>
      <c r="AD49" s="131"/>
      <c r="AE49" s="131"/>
      <c r="AF49" s="131"/>
      <c r="AG49" s="131"/>
      <c r="AH49" s="131"/>
    </row>
    <row r="50" spans="1:34" s="129" customFormat="1" x14ac:dyDescent="0.25">
      <c r="A50" s="138"/>
      <c r="B50" s="124"/>
      <c r="C50" s="125"/>
      <c r="D50" s="126"/>
      <c r="E50" s="133"/>
      <c r="F50" s="136"/>
      <c r="G50" s="127"/>
      <c r="H50" s="97"/>
      <c r="K50" s="130"/>
      <c r="L50" s="130"/>
      <c r="M50" s="127"/>
      <c r="N50" s="127"/>
      <c r="O50" s="131"/>
      <c r="P50" s="131"/>
      <c r="Q50" s="127"/>
      <c r="R50" s="127"/>
      <c r="S50" s="127"/>
      <c r="T50" s="132"/>
      <c r="U50" s="132"/>
      <c r="V50" s="132"/>
      <c r="W50" s="127"/>
      <c r="X50" s="131"/>
      <c r="Y50" s="131"/>
      <c r="Z50" s="125"/>
      <c r="AA50" s="125"/>
      <c r="AB50" s="131"/>
      <c r="AC50" s="131"/>
      <c r="AD50" s="131"/>
      <c r="AE50" s="131"/>
      <c r="AF50" s="131"/>
      <c r="AG50" s="131"/>
      <c r="AH50" s="131"/>
    </row>
    <row r="51" spans="1:34" s="129" customFormat="1" x14ac:dyDescent="0.25">
      <c r="A51" s="138"/>
      <c r="B51" s="124"/>
      <c r="C51" s="125"/>
      <c r="D51" s="126"/>
      <c r="E51" s="133"/>
      <c r="F51" s="136"/>
      <c r="G51" s="127"/>
      <c r="H51" s="97"/>
      <c r="K51" s="130"/>
      <c r="L51" s="130"/>
      <c r="M51" s="127"/>
      <c r="N51" s="127"/>
      <c r="O51" s="131"/>
      <c r="P51" s="131"/>
      <c r="Q51" s="127"/>
      <c r="R51" s="127"/>
      <c r="S51" s="127"/>
      <c r="T51" s="132"/>
      <c r="U51" s="132"/>
      <c r="V51" s="132"/>
      <c r="W51" s="127"/>
      <c r="X51" s="131"/>
      <c r="Y51" s="131"/>
      <c r="Z51" s="125"/>
      <c r="AA51" s="125"/>
      <c r="AB51" s="131"/>
      <c r="AC51" s="131"/>
      <c r="AD51" s="131"/>
      <c r="AE51" s="131"/>
      <c r="AF51" s="131"/>
      <c r="AG51" s="131"/>
      <c r="AH51" s="131"/>
    </row>
    <row r="52" spans="1:34" s="129" customFormat="1" x14ac:dyDescent="0.25">
      <c r="A52" s="138"/>
      <c r="B52" s="124"/>
      <c r="C52" s="125"/>
      <c r="D52" s="126"/>
      <c r="E52" s="133"/>
      <c r="F52" s="136"/>
      <c r="G52" s="127"/>
      <c r="H52" s="97"/>
      <c r="K52" s="130"/>
      <c r="L52" s="130"/>
      <c r="M52" s="127"/>
      <c r="N52" s="127"/>
      <c r="O52" s="131"/>
      <c r="P52" s="131"/>
      <c r="Q52" s="127"/>
      <c r="R52" s="127"/>
      <c r="S52" s="127"/>
      <c r="T52" s="132"/>
      <c r="U52" s="132"/>
      <c r="V52" s="132"/>
      <c r="W52" s="127"/>
      <c r="X52" s="131"/>
      <c r="Y52" s="131"/>
      <c r="Z52" s="125"/>
      <c r="AA52" s="125"/>
      <c r="AB52" s="131"/>
      <c r="AC52" s="131"/>
      <c r="AD52" s="131"/>
      <c r="AE52" s="131"/>
      <c r="AF52" s="131"/>
      <c r="AG52" s="131"/>
      <c r="AH52" s="131"/>
    </row>
    <row r="53" spans="1:34" s="129" customFormat="1" x14ac:dyDescent="0.25">
      <c r="A53" s="138"/>
      <c r="B53" s="124"/>
      <c r="C53" s="125"/>
      <c r="D53" s="126"/>
      <c r="E53" s="133"/>
      <c r="F53" s="136"/>
      <c r="G53" s="127"/>
      <c r="H53" s="97"/>
      <c r="K53" s="130"/>
      <c r="L53" s="130"/>
      <c r="M53" s="127"/>
      <c r="N53" s="127"/>
      <c r="O53" s="131"/>
      <c r="P53" s="131"/>
      <c r="Q53" s="127"/>
      <c r="R53" s="127"/>
      <c r="S53" s="127"/>
      <c r="T53" s="132"/>
      <c r="U53" s="132"/>
      <c r="V53" s="132"/>
      <c r="W53" s="127"/>
      <c r="X53" s="131"/>
      <c r="Y53" s="131"/>
      <c r="Z53" s="125"/>
      <c r="AA53" s="125"/>
      <c r="AB53" s="131"/>
      <c r="AC53" s="131"/>
      <c r="AD53" s="131"/>
      <c r="AE53" s="131"/>
      <c r="AF53" s="131"/>
      <c r="AG53" s="131"/>
      <c r="AH53" s="131"/>
    </row>
    <row r="54" spans="1:34" s="129" customFormat="1" x14ac:dyDescent="0.25">
      <c r="A54" s="138"/>
      <c r="B54" s="124"/>
      <c r="C54" s="125"/>
      <c r="D54" s="126"/>
      <c r="E54" s="133"/>
      <c r="F54" s="136"/>
      <c r="G54" s="127"/>
      <c r="H54" s="97"/>
      <c r="K54" s="130"/>
      <c r="L54" s="130"/>
      <c r="M54" s="127"/>
      <c r="N54" s="127"/>
      <c r="O54" s="131"/>
      <c r="P54" s="131"/>
      <c r="Q54" s="127"/>
      <c r="R54" s="127"/>
      <c r="S54" s="127"/>
      <c r="T54" s="132"/>
      <c r="U54" s="132"/>
      <c r="V54" s="132"/>
      <c r="W54" s="127"/>
      <c r="X54" s="131"/>
      <c r="Y54" s="131"/>
      <c r="Z54" s="125"/>
      <c r="AA54" s="125"/>
      <c r="AB54" s="131"/>
      <c r="AC54" s="131"/>
      <c r="AD54" s="131"/>
      <c r="AE54" s="131"/>
      <c r="AF54" s="131"/>
      <c r="AG54" s="131"/>
      <c r="AH54" s="131"/>
    </row>
    <row r="55" spans="1:34" s="129" customFormat="1" x14ac:dyDescent="0.25">
      <c r="A55" s="138"/>
      <c r="B55" s="124"/>
      <c r="C55" s="125"/>
      <c r="D55" s="126"/>
      <c r="E55" s="133"/>
      <c r="F55" s="136"/>
      <c r="G55" s="127"/>
      <c r="H55" s="97"/>
      <c r="K55" s="130"/>
      <c r="L55" s="130"/>
      <c r="M55" s="127"/>
      <c r="N55" s="127"/>
      <c r="O55" s="131"/>
      <c r="P55" s="131"/>
      <c r="Q55" s="127"/>
      <c r="R55" s="127"/>
      <c r="S55" s="127"/>
      <c r="T55" s="132"/>
      <c r="U55" s="132"/>
      <c r="V55" s="132"/>
      <c r="W55" s="127"/>
      <c r="X55" s="131"/>
      <c r="Y55" s="131"/>
      <c r="Z55" s="125"/>
      <c r="AA55" s="125"/>
      <c r="AB55" s="131"/>
      <c r="AC55" s="131"/>
      <c r="AD55" s="131"/>
      <c r="AE55" s="131"/>
      <c r="AF55" s="131"/>
      <c r="AG55" s="131"/>
      <c r="AH55" s="131"/>
    </row>
    <row r="56" spans="1:34" s="129" customFormat="1" x14ac:dyDescent="0.25">
      <c r="A56" s="138"/>
      <c r="B56" s="124"/>
      <c r="C56" s="125"/>
      <c r="D56" s="126"/>
      <c r="E56" s="133"/>
      <c r="F56" s="136"/>
      <c r="G56" s="127"/>
      <c r="H56" s="97"/>
      <c r="K56" s="130"/>
      <c r="L56" s="130"/>
      <c r="M56" s="127"/>
      <c r="N56" s="127"/>
      <c r="O56" s="131"/>
      <c r="P56" s="131"/>
      <c r="Q56" s="127"/>
      <c r="R56" s="127"/>
      <c r="S56" s="127"/>
      <c r="T56" s="132"/>
      <c r="U56" s="132"/>
      <c r="V56" s="132"/>
      <c r="W56" s="127"/>
      <c r="X56" s="131"/>
      <c r="Y56" s="131"/>
      <c r="Z56" s="125"/>
      <c r="AA56" s="125"/>
      <c r="AB56" s="131"/>
      <c r="AC56" s="131"/>
      <c r="AD56" s="131"/>
      <c r="AE56" s="131"/>
      <c r="AF56" s="131"/>
      <c r="AG56" s="131"/>
      <c r="AH56" s="131"/>
    </row>
    <row r="57" spans="1:34" s="129" customFormat="1" x14ac:dyDescent="0.25">
      <c r="A57" s="138"/>
      <c r="B57" s="124"/>
      <c r="C57" s="125"/>
      <c r="D57" s="126"/>
      <c r="E57" s="133"/>
      <c r="F57" s="136"/>
      <c r="G57" s="127"/>
      <c r="H57" s="97"/>
      <c r="K57" s="130"/>
      <c r="L57" s="130"/>
      <c r="M57" s="127"/>
      <c r="N57" s="127"/>
      <c r="O57" s="131"/>
      <c r="P57" s="131"/>
      <c r="Q57" s="127"/>
      <c r="R57" s="127"/>
      <c r="S57" s="127"/>
      <c r="T57" s="132"/>
      <c r="U57" s="132"/>
      <c r="V57" s="132"/>
      <c r="W57" s="127"/>
      <c r="X57" s="131"/>
      <c r="Y57" s="131"/>
      <c r="Z57" s="125"/>
      <c r="AA57" s="125"/>
      <c r="AB57" s="131"/>
      <c r="AC57" s="131"/>
      <c r="AD57" s="131"/>
      <c r="AE57" s="131"/>
      <c r="AF57" s="131"/>
      <c r="AG57" s="131"/>
      <c r="AH57" s="131"/>
    </row>
    <row r="58" spans="1:34" s="129" customFormat="1" x14ac:dyDescent="0.25">
      <c r="A58" s="138"/>
      <c r="B58" s="124"/>
      <c r="C58" s="125"/>
      <c r="D58" s="126"/>
      <c r="E58" s="133"/>
      <c r="F58" s="136"/>
      <c r="G58" s="127"/>
      <c r="H58" s="97"/>
      <c r="K58" s="130"/>
      <c r="L58" s="130"/>
      <c r="M58" s="127"/>
      <c r="N58" s="127"/>
      <c r="O58" s="131"/>
      <c r="P58" s="131"/>
      <c r="Q58" s="127"/>
      <c r="R58" s="127"/>
      <c r="S58" s="127"/>
      <c r="T58" s="132"/>
      <c r="U58" s="132"/>
      <c r="V58" s="132"/>
      <c r="W58" s="127"/>
      <c r="X58" s="131"/>
      <c r="Y58" s="131"/>
      <c r="Z58" s="125"/>
      <c r="AA58" s="125"/>
      <c r="AB58" s="131"/>
      <c r="AC58" s="131"/>
      <c r="AD58" s="131"/>
      <c r="AE58" s="131"/>
      <c r="AF58" s="131"/>
      <c r="AG58" s="131"/>
      <c r="AH58" s="131"/>
    </row>
    <row r="59" spans="1:34" s="129" customFormat="1" x14ac:dyDescent="0.25">
      <c r="A59" s="138"/>
      <c r="B59" s="124"/>
      <c r="C59" s="125"/>
      <c r="D59" s="126"/>
      <c r="E59" s="133"/>
      <c r="F59" s="136"/>
      <c r="G59" s="127"/>
      <c r="H59" s="97"/>
      <c r="K59" s="130"/>
      <c r="L59" s="130"/>
      <c r="M59" s="127"/>
      <c r="N59" s="127"/>
      <c r="O59" s="131"/>
      <c r="P59" s="131"/>
      <c r="Q59" s="127"/>
      <c r="R59" s="127"/>
      <c r="S59" s="127"/>
      <c r="T59" s="132"/>
      <c r="U59" s="132"/>
      <c r="V59" s="132"/>
      <c r="W59" s="127"/>
      <c r="X59" s="131"/>
      <c r="Y59" s="131"/>
      <c r="Z59" s="125"/>
      <c r="AA59" s="125"/>
      <c r="AB59" s="131"/>
      <c r="AC59" s="131"/>
      <c r="AD59" s="131"/>
      <c r="AE59" s="131"/>
      <c r="AF59" s="131"/>
      <c r="AG59" s="131"/>
      <c r="AH59" s="131"/>
    </row>
    <row r="60" spans="1:34" s="129" customFormat="1" x14ac:dyDescent="0.25">
      <c r="A60" s="138"/>
      <c r="B60" s="124"/>
      <c r="C60" s="125"/>
      <c r="D60" s="126"/>
      <c r="E60" s="133"/>
      <c r="F60" s="136"/>
      <c r="G60" s="127"/>
      <c r="H60" s="97"/>
      <c r="K60" s="130"/>
      <c r="L60" s="130"/>
      <c r="M60" s="127"/>
      <c r="N60" s="127"/>
      <c r="O60" s="131"/>
      <c r="P60" s="131"/>
      <c r="Q60" s="127"/>
      <c r="R60" s="127"/>
      <c r="S60" s="127"/>
      <c r="T60" s="132"/>
      <c r="U60" s="132"/>
      <c r="V60" s="132"/>
      <c r="W60" s="127"/>
      <c r="X60" s="131"/>
      <c r="Y60" s="131"/>
      <c r="Z60" s="125"/>
      <c r="AA60" s="125"/>
      <c r="AB60" s="131"/>
      <c r="AC60" s="131"/>
      <c r="AD60" s="131"/>
      <c r="AE60" s="131"/>
      <c r="AF60" s="131"/>
      <c r="AG60" s="131"/>
      <c r="AH60" s="131"/>
    </row>
    <row r="61" spans="1:34" s="129" customFormat="1" x14ac:dyDescent="0.25">
      <c r="A61" s="138"/>
      <c r="B61" s="124"/>
      <c r="C61" s="125"/>
      <c r="D61" s="126"/>
      <c r="E61" s="133"/>
      <c r="F61" s="136"/>
      <c r="G61" s="127"/>
      <c r="H61" s="97"/>
      <c r="K61" s="130"/>
      <c r="L61" s="130"/>
      <c r="M61" s="127"/>
      <c r="N61" s="127"/>
      <c r="O61" s="131"/>
      <c r="P61" s="131"/>
      <c r="Q61" s="127"/>
      <c r="R61" s="127"/>
      <c r="S61" s="127"/>
      <c r="T61" s="132"/>
      <c r="U61" s="132"/>
      <c r="V61" s="132"/>
      <c r="W61" s="127"/>
      <c r="X61" s="131"/>
      <c r="Y61" s="131"/>
      <c r="Z61" s="125"/>
      <c r="AA61" s="125"/>
      <c r="AB61" s="131"/>
      <c r="AC61" s="131"/>
      <c r="AD61" s="131"/>
      <c r="AE61" s="131"/>
      <c r="AF61" s="131"/>
      <c r="AG61" s="131"/>
      <c r="AH61" s="131"/>
    </row>
    <row r="62" spans="1:34" s="129" customFormat="1" x14ac:dyDescent="0.25">
      <c r="A62" s="138"/>
      <c r="B62" s="124"/>
      <c r="C62" s="125"/>
      <c r="D62" s="126"/>
      <c r="E62" s="133"/>
      <c r="F62" s="136"/>
      <c r="G62" s="127"/>
      <c r="H62" s="97"/>
      <c r="K62" s="130"/>
      <c r="L62" s="130"/>
      <c r="M62" s="127"/>
      <c r="N62" s="127"/>
      <c r="O62" s="131"/>
      <c r="P62" s="131"/>
      <c r="Q62" s="127"/>
      <c r="R62" s="127"/>
      <c r="S62" s="127"/>
      <c r="T62" s="132"/>
      <c r="U62" s="132"/>
      <c r="V62" s="132"/>
      <c r="W62" s="127"/>
      <c r="X62" s="131"/>
      <c r="Y62" s="131"/>
      <c r="Z62" s="125"/>
      <c r="AA62" s="125"/>
      <c r="AB62" s="131"/>
      <c r="AC62" s="131"/>
      <c r="AD62" s="131"/>
      <c r="AE62" s="131"/>
      <c r="AF62" s="131"/>
      <c r="AG62" s="131"/>
      <c r="AH62" s="131"/>
    </row>
    <row r="63" spans="1:34" s="129" customFormat="1" x14ac:dyDescent="0.25">
      <c r="A63" s="138"/>
      <c r="B63" s="124"/>
      <c r="C63" s="125"/>
      <c r="D63" s="126"/>
      <c r="E63" s="133"/>
      <c r="F63" s="136"/>
      <c r="G63" s="127"/>
      <c r="H63" s="97"/>
      <c r="K63" s="130"/>
      <c r="L63" s="130"/>
      <c r="M63" s="127"/>
      <c r="N63" s="127"/>
      <c r="O63" s="131"/>
      <c r="P63" s="131"/>
      <c r="Q63" s="127"/>
      <c r="R63" s="127"/>
      <c r="S63" s="127"/>
      <c r="T63" s="132"/>
      <c r="U63" s="132"/>
      <c r="V63" s="132"/>
      <c r="W63" s="127"/>
      <c r="X63" s="131"/>
      <c r="Y63" s="131"/>
      <c r="Z63" s="125"/>
      <c r="AA63" s="125"/>
      <c r="AB63" s="131"/>
      <c r="AC63" s="131"/>
      <c r="AD63" s="131"/>
      <c r="AE63" s="131"/>
      <c r="AF63" s="131"/>
      <c r="AG63" s="131"/>
      <c r="AH63" s="131"/>
    </row>
    <row r="64" spans="1:34" s="129" customFormat="1" x14ac:dyDescent="0.25">
      <c r="A64" s="138"/>
      <c r="B64" s="124"/>
      <c r="C64" s="125"/>
      <c r="D64" s="126"/>
      <c r="E64" s="133"/>
      <c r="F64" s="136"/>
      <c r="G64" s="127"/>
      <c r="H64" s="97"/>
      <c r="K64" s="130"/>
      <c r="L64" s="130"/>
      <c r="M64" s="127"/>
      <c r="N64" s="127"/>
      <c r="O64" s="131"/>
      <c r="P64" s="131"/>
      <c r="Q64" s="127"/>
      <c r="R64" s="127"/>
      <c r="S64" s="127"/>
      <c r="T64" s="132"/>
      <c r="U64" s="132"/>
      <c r="V64" s="132"/>
      <c r="W64" s="127"/>
      <c r="X64" s="131"/>
      <c r="Y64" s="131"/>
      <c r="Z64" s="125"/>
      <c r="AA64" s="125"/>
      <c r="AB64" s="131"/>
      <c r="AC64" s="131"/>
      <c r="AD64" s="131"/>
      <c r="AE64" s="131"/>
      <c r="AF64" s="131"/>
      <c r="AG64" s="131"/>
      <c r="AH64" s="131"/>
    </row>
    <row r="65" spans="1:34" s="129" customFormat="1" x14ac:dyDescent="0.25">
      <c r="A65" s="138"/>
      <c r="B65" s="124"/>
      <c r="C65" s="125"/>
      <c r="D65" s="126"/>
      <c r="E65" s="133"/>
      <c r="F65" s="136"/>
      <c r="G65" s="127"/>
      <c r="H65" s="97"/>
      <c r="K65" s="130"/>
      <c r="L65" s="130"/>
      <c r="M65" s="127"/>
      <c r="N65" s="127"/>
      <c r="O65" s="131"/>
      <c r="P65" s="131"/>
      <c r="Q65" s="127"/>
      <c r="R65" s="127"/>
      <c r="S65" s="127"/>
      <c r="T65" s="132"/>
      <c r="U65" s="132"/>
      <c r="V65" s="132"/>
      <c r="W65" s="127"/>
      <c r="X65" s="131"/>
      <c r="Y65" s="131"/>
      <c r="Z65" s="125"/>
      <c r="AA65" s="125"/>
      <c r="AB65" s="131"/>
      <c r="AC65" s="131"/>
      <c r="AD65" s="131"/>
      <c r="AE65" s="131"/>
      <c r="AF65" s="131"/>
      <c r="AG65" s="131"/>
      <c r="AH65" s="131"/>
    </row>
    <row r="66" spans="1:34" s="129" customFormat="1" x14ac:dyDescent="0.25">
      <c r="A66" s="138"/>
      <c r="B66" s="124"/>
      <c r="C66" s="125"/>
      <c r="D66" s="126"/>
      <c r="E66" s="133"/>
      <c r="F66" s="136"/>
      <c r="G66" s="127"/>
      <c r="H66" s="97"/>
      <c r="K66" s="130"/>
      <c r="L66" s="130"/>
      <c r="M66" s="127"/>
      <c r="N66" s="127"/>
      <c r="O66" s="131"/>
      <c r="P66" s="131"/>
      <c r="Q66" s="127"/>
      <c r="R66" s="127"/>
      <c r="S66" s="127"/>
      <c r="T66" s="132"/>
      <c r="U66" s="132"/>
      <c r="V66" s="132"/>
      <c r="W66" s="127"/>
      <c r="X66" s="131"/>
      <c r="Y66" s="131"/>
      <c r="Z66" s="125"/>
      <c r="AA66" s="125"/>
      <c r="AB66" s="131"/>
      <c r="AC66" s="131"/>
      <c r="AD66" s="131"/>
      <c r="AE66" s="131"/>
      <c r="AF66" s="131"/>
      <c r="AG66" s="131"/>
      <c r="AH66" s="131"/>
    </row>
    <row r="67" spans="1:34" s="129" customFormat="1" x14ac:dyDescent="0.25">
      <c r="A67" s="138"/>
      <c r="B67" s="124"/>
      <c r="C67" s="125"/>
      <c r="D67" s="126"/>
      <c r="E67" s="133"/>
      <c r="F67" s="136"/>
      <c r="G67" s="127"/>
      <c r="H67" s="97"/>
      <c r="K67" s="130"/>
      <c r="L67" s="130"/>
      <c r="M67" s="127"/>
      <c r="N67" s="127"/>
      <c r="O67" s="131"/>
      <c r="P67" s="131"/>
      <c r="Q67" s="127"/>
      <c r="R67" s="127"/>
      <c r="S67" s="127"/>
      <c r="T67" s="132"/>
      <c r="U67" s="132"/>
      <c r="V67" s="132"/>
      <c r="W67" s="127"/>
      <c r="X67" s="131"/>
      <c r="Y67" s="131"/>
      <c r="Z67" s="125"/>
      <c r="AA67" s="125"/>
      <c r="AB67" s="131"/>
      <c r="AC67" s="131"/>
      <c r="AD67" s="131"/>
      <c r="AE67" s="131"/>
      <c r="AF67" s="131"/>
      <c r="AG67" s="131"/>
      <c r="AH67" s="131"/>
    </row>
    <row r="68" spans="1:34" s="129" customFormat="1" x14ac:dyDescent="0.25">
      <c r="A68" s="138"/>
      <c r="B68" s="124"/>
      <c r="C68" s="125"/>
      <c r="D68" s="126"/>
      <c r="E68" s="133"/>
      <c r="F68" s="136"/>
      <c r="G68" s="127"/>
      <c r="H68" s="97"/>
      <c r="K68" s="130"/>
      <c r="L68" s="130"/>
      <c r="M68" s="127"/>
      <c r="N68" s="127"/>
      <c r="O68" s="131"/>
      <c r="P68" s="131"/>
      <c r="Q68" s="127"/>
      <c r="R68" s="127"/>
      <c r="S68" s="127"/>
      <c r="T68" s="132"/>
      <c r="U68" s="132"/>
      <c r="V68" s="132"/>
      <c r="W68" s="127"/>
      <c r="X68" s="131"/>
      <c r="Y68" s="131"/>
      <c r="Z68" s="125"/>
      <c r="AA68" s="125"/>
      <c r="AB68" s="131"/>
      <c r="AC68" s="131"/>
      <c r="AD68" s="131"/>
      <c r="AE68" s="131"/>
      <c r="AF68" s="131"/>
      <c r="AG68" s="131"/>
      <c r="AH68" s="131"/>
    </row>
    <row r="69" spans="1:34" s="129" customFormat="1" x14ac:dyDescent="0.25">
      <c r="A69" s="138"/>
      <c r="B69" s="124"/>
      <c r="C69" s="125"/>
      <c r="D69" s="126"/>
      <c r="E69" s="133"/>
      <c r="F69" s="136"/>
      <c r="G69" s="127"/>
      <c r="H69" s="97"/>
      <c r="K69" s="130"/>
      <c r="L69" s="130"/>
      <c r="M69" s="127"/>
      <c r="N69" s="127"/>
      <c r="O69" s="131"/>
      <c r="P69" s="131"/>
      <c r="Q69" s="127"/>
      <c r="R69" s="127"/>
      <c r="S69" s="127"/>
      <c r="T69" s="132"/>
      <c r="U69" s="132"/>
      <c r="V69" s="132"/>
      <c r="W69" s="127"/>
      <c r="X69" s="131"/>
      <c r="Y69" s="131"/>
      <c r="Z69" s="125"/>
      <c r="AA69" s="125"/>
      <c r="AB69" s="131"/>
      <c r="AC69" s="131"/>
      <c r="AD69" s="131"/>
      <c r="AE69" s="131"/>
      <c r="AF69" s="131"/>
      <c r="AG69" s="131"/>
      <c r="AH69" s="131"/>
    </row>
    <row r="70" spans="1:34" s="129" customFormat="1" x14ac:dyDescent="0.25">
      <c r="A70" s="138"/>
      <c r="B70" s="124"/>
      <c r="C70" s="125"/>
      <c r="D70" s="126"/>
      <c r="E70" s="133"/>
      <c r="F70" s="136"/>
      <c r="G70" s="127"/>
      <c r="H70" s="97"/>
      <c r="K70" s="130"/>
      <c r="L70" s="130"/>
      <c r="M70" s="127"/>
      <c r="N70" s="127"/>
      <c r="O70" s="131"/>
      <c r="P70" s="131"/>
      <c r="Q70" s="127"/>
      <c r="R70" s="127"/>
      <c r="S70" s="127"/>
      <c r="T70" s="132"/>
      <c r="U70" s="132"/>
      <c r="V70" s="132"/>
      <c r="W70" s="127"/>
      <c r="X70" s="131"/>
      <c r="Y70" s="131"/>
      <c r="Z70" s="125"/>
      <c r="AA70" s="125"/>
      <c r="AB70" s="131"/>
      <c r="AC70" s="131"/>
      <c r="AD70" s="131"/>
      <c r="AE70" s="131"/>
      <c r="AF70" s="131"/>
      <c r="AG70" s="131"/>
      <c r="AH70" s="131"/>
    </row>
    <row r="71" spans="1:34" s="129" customFormat="1" x14ac:dyDescent="0.25">
      <c r="A71" s="138"/>
      <c r="B71" s="124"/>
      <c r="C71" s="125"/>
      <c r="D71" s="126"/>
      <c r="E71" s="133"/>
      <c r="F71" s="136"/>
      <c r="G71" s="127"/>
      <c r="H71" s="97"/>
      <c r="K71" s="130"/>
      <c r="L71" s="130"/>
      <c r="M71" s="127"/>
      <c r="N71" s="127"/>
      <c r="O71" s="131"/>
      <c r="P71" s="131"/>
      <c r="Q71" s="127"/>
      <c r="R71" s="127"/>
      <c r="S71" s="127"/>
      <c r="T71" s="132"/>
      <c r="U71" s="132"/>
      <c r="V71" s="132"/>
      <c r="W71" s="127"/>
      <c r="X71" s="131"/>
      <c r="Y71" s="131"/>
      <c r="Z71" s="125"/>
      <c r="AA71" s="125"/>
      <c r="AB71" s="131"/>
      <c r="AC71" s="131"/>
      <c r="AD71" s="131"/>
      <c r="AE71" s="131"/>
      <c r="AF71" s="131"/>
      <c r="AG71" s="131"/>
      <c r="AH71" s="131"/>
    </row>
    <row r="72" spans="1:34" s="129" customFormat="1" x14ac:dyDescent="0.25">
      <c r="A72" s="138"/>
      <c r="B72" s="124"/>
      <c r="C72" s="125"/>
      <c r="D72" s="126"/>
      <c r="E72" s="133"/>
      <c r="F72" s="136"/>
      <c r="G72" s="127"/>
      <c r="H72" s="97"/>
      <c r="K72" s="130"/>
      <c r="L72" s="130"/>
      <c r="M72" s="127"/>
      <c r="N72" s="127"/>
      <c r="O72" s="131"/>
      <c r="P72" s="131"/>
      <c r="Q72" s="127"/>
      <c r="R72" s="127"/>
      <c r="S72" s="127"/>
      <c r="T72" s="132"/>
      <c r="U72" s="132"/>
      <c r="V72" s="132"/>
      <c r="W72" s="127"/>
      <c r="X72" s="131"/>
      <c r="Y72" s="131"/>
      <c r="Z72" s="125"/>
      <c r="AA72" s="125"/>
      <c r="AB72" s="131"/>
      <c r="AC72" s="131"/>
      <c r="AD72" s="131"/>
      <c r="AE72" s="131"/>
      <c r="AF72" s="131"/>
      <c r="AG72" s="131"/>
      <c r="AH72" s="131"/>
    </row>
    <row r="73" spans="1:34" s="129" customFormat="1" x14ac:dyDescent="0.25">
      <c r="A73" s="138"/>
      <c r="B73" s="124"/>
      <c r="C73" s="125"/>
      <c r="D73" s="126"/>
      <c r="E73" s="133"/>
      <c r="F73" s="136"/>
      <c r="G73" s="127"/>
      <c r="H73" s="97"/>
      <c r="K73" s="130"/>
      <c r="L73" s="130"/>
      <c r="M73" s="127"/>
      <c r="N73" s="127"/>
      <c r="O73" s="131"/>
      <c r="P73" s="131"/>
      <c r="Q73" s="127"/>
      <c r="R73" s="127"/>
      <c r="S73" s="127"/>
      <c r="T73" s="132"/>
      <c r="U73" s="132"/>
      <c r="V73" s="132"/>
      <c r="W73" s="127"/>
      <c r="X73" s="131"/>
      <c r="Y73" s="131"/>
      <c r="Z73" s="125"/>
      <c r="AA73" s="125"/>
      <c r="AB73" s="131"/>
      <c r="AC73" s="131"/>
      <c r="AD73" s="131"/>
      <c r="AE73" s="131"/>
      <c r="AF73" s="131"/>
      <c r="AG73" s="131"/>
      <c r="AH73" s="131"/>
    </row>
    <row r="74" spans="1:34" s="129" customFormat="1" x14ac:dyDescent="0.25">
      <c r="A74" s="138"/>
      <c r="B74" s="124"/>
      <c r="C74" s="125"/>
      <c r="D74" s="126"/>
      <c r="E74" s="133"/>
      <c r="F74" s="136"/>
      <c r="G74" s="127"/>
      <c r="H74" s="97"/>
      <c r="K74" s="130"/>
      <c r="L74" s="130"/>
      <c r="M74" s="127"/>
      <c r="N74" s="127"/>
      <c r="O74" s="131"/>
      <c r="P74" s="131"/>
      <c r="Q74" s="127"/>
      <c r="R74" s="127"/>
      <c r="S74" s="127"/>
      <c r="T74" s="132"/>
      <c r="U74" s="132"/>
      <c r="V74" s="132"/>
      <c r="W74" s="127"/>
      <c r="X74" s="131"/>
      <c r="Y74" s="131"/>
      <c r="Z74" s="125"/>
      <c r="AA74" s="125"/>
      <c r="AB74" s="131"/>
      <c r="AC74" s="131"/>
      <c r="AD74" s="131"/>
      <c r="AE74" s="131"/>
      <c r="AF74" s="131"/>
      <c r="AG74" s="131"/>
      <c r="AH74" s="131"/>
    </row>
    <row r="75" spans="1:34" s="129" customFormat="1" x14ac:dyDescent="0.25">
      <c r="A75" s="138"/>
      <c r="B75" s="124"/>
      <c r="C75" s="125"/>
      <c r="D75" s="126"/>
      <c r="E75" s="133"/>
      <c r="F75" s="136"/>
      <c r="G75" s="127"/>
      <c r="H75" s="97"/>
      <c r="K75" s="130"/>
      <c r="L75" s="130"/>
      <c r="M75" s="127"/>
      <c r="N75" s="127"/>
      <c r="O75" s="131"/>
      <c r="P75" s="131"/>
      <c r="Q75" s="127"/>
      <c r="R75" s="127"/>
      <c r="S75" s="127"/>
      <c r="T75" s="132"/>
      <c r="U75" s="132"/>
      <c r="V75" s="132"/>
      <c r="W75" s="127"/>
      <c r="X75" s="131"/>
      <c r="Y75" s="131"/>
      <c r="Z75" s="125"/>
      <c r="AA75" s="125"/>
      <c r="AB75" s="131"/>
      <c r="AC75" s="131"/>
      <c r="AD75" s="131"/>
      <c r="AE75" s="131"/>
      <c r="AF75" s="131"/>
      <c r="AG75" s="131"/>
      <c r="AH75" s="131"/>
    </row>
    <row r="76" spans="1:34" s="129" customFormat="1" x14ac:dyDescent="0.25">
      <c r="A76" s="138"/>
      <c r="B76" s="124"/>
      <c r="C76" s="125"/>
      <c r="D76" s="126"/>
      <c r="E76" s="133"/>
      <c r="F76" s="136"/>
      <c r="G76" s="127"/>
      <c r="H76" s="97"/>
      <c r="K76" s="130"/>
      <c r="L76" s="130"/>
      <c r="M76" s="127"/>
      <c r="N76" s="127"/>
      <c r="O76" s="131"/>
      <c r="P76" s="131"/>
      <c r="Q76" s="127"/>
      <c r="R76" s="127"/>
      <c r="S76" s="127"/>
      <c r="T76" s="132"/>
      <c r="U76" s="132"/>
      <c r="V76" s="132"/>
      <c r="W76" s="127"/>
      <c r="X76" s="131"/>
      <c r="Y76" s="131"/>
      <c r="Z76" s="125"/>
      <c r="AA76" s="125"/>
      <c r="AB76" s="131"/>
      <c r="AC76" s="131"/>
      <c r="AD76" s="131"/>
      <c r="AE76" s="131"/>
      <c r="AF76" s="131"/>
      <c r="AG76" s="131"/>
      <c r="AH76" s="131"/>
    </row>
    <row r="77" spans="1:34" s="129" customFormat="1" x14ac:dyDescent="0.25">
      <c r="A77" s="138"/>
      <c r="B77" s="124"/>
      <c r="C77" s="125"/>
      <c r="D77" s="126"/>
      <c r="E77" s="133"/>
      <c r="F77" s="136"/>
      <c r="G77" s="127"/>
      <c r="H77" s="97"/>
      <c r="K77" s="130"/>
      <c r="L77" s="130"/>
      <c r="M77" s="127"/>
      <c r="N77" s="127"/>
      <c r="O77" s="131"/>
      <c r="P77" s="131"/>
      <c r="Q77" s="127"/>
      <c r="R77" s="127"/>
      <c r="S77" s="127"/>
      <c r="T77" s="132"/>
      <c r="U77" s="132"/>
      <c r="V77" s="132"/>
      <c r="W77" s="127"/>
      <c r="X77" s="131"/>
      <c r="Y77" s="131"/>
      <c r="Z77" s="125"/>
      <c r="AA77" s="125"/>
      <c r="AB77" s="131"/>
      <c r="AC77" s="131"/>
      <c r="AD77" s="131"/>
      <c r="AE77" s="131"/>
      <c r="AF77" s="131"/>
      <c r="AG77" s="131"/>
      <c r="AH77" s="131"/>
    </row>
    <row r="78" spans="1:34" s="129" customFormat="1" x14ac:dyDescent="0.25">
      <c r="A78" s="138"/>
      <c r="B78" s="124"/>
      <c r="C78" s="125"/>
      <c r="D78" s="126"/>
      <c r="E78" s="133"/>
      <c r="F78" s="136"/>
      <c r="G78" s="127"/>
      <c r="H78" s="97"/>
      <c r="K78" s="130"/>
      <c r="L78" s="130"/>
      <c r="M78" s="127"/>
      <c r="N78" s="127"/>
      <c r="O78" s="131"/>
      <c r="P78" s="131"/>
      <c r="Q78" s="127"/>
      <c r="R78" s="127"/>
      <c r="S78" s="127"/>
      <c r="T78" s="132"/>
      <c r="U78" s="132"/>
      <c r="V78" s="132"/>
      <c r="W78" s="127"/>
      <c r="X78" s="131"/>
      <c r="Y78" s="131"/>
      <c r="Z78" s="125"/>
      <c r="AA78" s="125"/>
      <c r="AB78" s="131"/>
      <c r="AC78" s="131"/>
      <c r="AD78" s="131"/>
      <c r="AE78" s="131"/>
      <c r="AF78" s="131"/>
      <c r="AG78" s="131"/>
      <c r="AH78" s="131"/>
    </row>
    <row r="79" spans="1:34" s="129" customFormat="1" x14ac:dyDescent="0.25">
      <c r="A79" s="138"/>
      <c r="B79" s="124"/>
      <c r="C79" s="125"/>
      <c r="D79" s="126"/>
      <c r="E79" s="133"/>
      <c r="F79" s="136"/>
      <c r="G79" s="127"/>
      <c r="H79" s="97"/>
      <c r="K79" s="130"/>
      <c r="L79" s="130"/>
      <c r="M79" s="127"/>
      <c r="N79" s="127"/>
      <c r="O79" s="131"/>
      <c r="P79" s="131"/>
      <c r="Q79" s="127"/>
      <c r="R79" s="127"/>
      <c r="S79" s="127"/>
      <c r="T79" s="132"/>
      <c r="U79" s="132"/>
      <c r="V79" s="132"/>
      <c r="W79" s="127"/>
      <c r="X79" s="131"/>
      <c r="Y79" s="131"/>
      <c r="Z79" s="125"/>
      <c r="AA79" s="125"/>
      <c r="AB79" s="131"/>
      <c r="AC79" s="131"/>
      <c r="AD79" s="131"/>
      <c r="AE79" s="131"/>
      <c r="AF79" s="131"/>
      <c r="AG79" s="131"/>
      <c r="AH79" s="131"/>
    </row>
    <row r="80" spans="1:34" s="129" customFormat="1" x14ac:dyDescent="0.25">
      <c r="A80" s="138"/>
      <c r="B80" s="124"/>
      <c r="C80" s="125"/>
      <c r="D80" s="126"/>
      <c r="E80" s="133"/>
      <c r="F80" s="136"/>
      <c r="G80" s="127"/>
      <c r="H80" s="97"/>
      <c r="K80" s="130"/>
      <c r="L80" s="130"/>
      <c r="M80" s="127"/>
      <c r="N80" s="127"/>
      <c r="O80" s="131"/>
      <c r="P80" s="131"/>
      <c r="Q80" s="127"/>
      <c r="R80" s="127"/>
      <c r="S80" s="127"/>
      <c r="T80" s="132"/>
      <c r="U80" s="132"/>
      <c r="V80" s="132"/>
      <c r="W80" s="127"/>
      <c r="X80" s="131"/>
      <c r="Y80" s="131"/>
      <c r="Z80" s="125"/>
      <c r="AA80" s="125"/>
      <c r="AB80" s="131"/>
      <c r="AC80" s="131"/>
      <c r="AD80" s="131"/>
      <c r="AE80" s="131"/>
      <c r="AF80" s="131"/>
      <c r="AG80" s="131"/>
      <c r="AH80" s="131"/>
    </row>
    <row r="81" spans="1:34" s="129" customFormat="1" x14ac:dyDescent="0.25">
      <c r="A81" s="138"/>
      <c r="B81" s="124"/>
      <c r="C81" s="125"/>
      <c r="D81" s="126"/>
      <c r="E81" s="133"/>
      <c r="F81" s="136"/>
      <c r="G81" s="127"/>
      <c r="H81" s="97"/>
      <c r="K81" s="130"/>
      <c r="L81" s="130"/>
      <c r="M81" s="127"/>
      <c r="N81" s="127"/>
      <c r="O81" s="131"/>
      <c r="P81" s="131"/>
      <c r="Q81" s="127"/>
      <c r="R81" s="127"/>
      <c r="S81" s="127"/>
      <c r="T81" s="132"/>
      <c r="U81" s="132"/>
      <c r="V81" s="132"/>
      <c r="W81" s="127"/>
      <c r="X81" s="131"/>
      <c r="Y81" s="131"/>
      <c r="Z81" s="125"/>
      <c r="AA81" s="125"/>
      <c r="AB81" s="131"/>
      <c r="AC81" s="131"/>
      <c r="AD81" s="131"/>
      <c r="AE81" s="131"/>
      <c r="AF81" s="131"/>
      <c r="AG81" s="131"/>
      <c r="AH81" s="131"/>
    </row>
    <row r="82" spans="1:34" s="129" customFormat="1" x14ac:dyDescent="0.25">
      <c r="A82" s="138"/>
      <c r="B82" s="124"/>
      <c r="C82" s="125"/>
      <c r="D82" s="126"/>
      <c r="E82" s="133"/>
      <c r="F82" s="136"/>
      <c r="G82" s="127"/>
      <c r="H82" s="97"/>
      <c r="K82" s="130"/>
      <c r="L82" s="130"/>
      <c r="M82" s="127"/>
      <c r="N82" s="127"/>
      <c r="O82" s="131"/>
      <c r="P82" s="131"/>
      <c r="Q82" s="127"/>
      <c r="R82" s="127"/>
      <c r="S82" s="127"/>
      <c r="T82" s="132"/>
      <c r="U82" s="132"/>
      <c r="V82" s="132"/>
      <c r="W82" s="127"/>
      <c r="X82" s="131"/>
      <c r="Y82" s="131"/>
      <c r="Z82" s="125"/>
      <c r="AA82" s="125"/>
      <c r="AB82" s="131"/>
      <c r="AC82" s="131"/>
      <c r="AD82" s="131"/>
      <c r="AE82" s="131"/>
      <c r="AF82" s="131"/>
      <c r="AG82" s="131"/>
      <c r="AH82" s="131"/>
    </row>
    <row r="83" spans="1:34" s="129" customFormat="1" x14ac:dyDescent="0.25">
      <c r="A83" s="138"/>
      <c r="B83" s="124"/>
      <c r="C83" s="125"/>
      <c r="D83" s="126"/>
      <c r="E83" s="133"/>
      <c r="F83" s="136"/>
      <c r="G83" s="127"/>
      <c r="H83" s="97"/>
      <c r="K83" s="130"/>
      <c r="L83" s="130"/>
      <c r="M83" s="127"/>
      <c r="N83" s="127"/>
      <c r="O83" s="131"/>
      <c r="P83" s="131"/>
      <c r="Q83" s="127"/>
      <c r="R83" s="127"/>
      <c r="S83" s="127"/>
      <c r="T83" s="132"/>
      <c r="U83" s="132"/>
      <c r="V83" s="132"/>
      <c r="W83" s="127"/>
      <c r="X83" s="131"/>
      <c r="Y83" s="131"/>
      <c r="Z83" s="125"/>
      <c r="AA83" s="125"/>
      <c r="AB83" s="131"/>
      <c r="AC83" s="131"/>
      <c r="AD83" s="131"/>
      <c r="AE83" s="131"/>
      <c r="AF83" s="131"/>
      <c r="AG83" s="131"/>
      <c r="AH83" s="131"/>
    </row>
    <row r="84" spans="1:34" s="129" customFormat="1" x14ac:dyDescent="0.25">
      <c r="A84" s="138"/>
      <c r="B84" s="124"/>
      <c r="C84" s="125"/>
      <c r="D84" s="126"/>
      <c r="E84" s="133"/>
      <c r="F84" s="136"/>
      <c r="G84" s="127"/>
      <c r="H84" s="97"/>
      <c r="K84" s="130"/>
      <c r="L84" s="130"/>
      <c r="M84" s="127"/>
      <c r="N84" s="127"/>
      <c r="O84" s="131"/>
      <c r="P84" s="131"/>
      <c r="Q84" s="127"/>
      <c r="R84" s="127"/>
      <c r="S84" s="127"/>
      <c r="T84" s="132"/>
      <c r="U84" s="132"/>
      <c r="V84" s="132"/>
      <c r="W84" s="127"/>
      <c r="X84" s="131"/>
      <c r="Y84" s="131"/>
      <c r="Z84" s="125"/>
      <c r="AA84" s="125"/>
      <c r="AB84" s="131"/>
      <c r="AC84" s="131"/>
      <c r="AD84" s="131"/>
      <c r="AE84" s="131"/>
      <c r="AF84" s="131"/>
      <c r="AG84" s="131"/>
      <c r="AH84" s="131"/>
    </row>
    <row r="85" spans="1:34" s="129" customFormat="1" x14ac:dyDescent="0.25">
      <c r="A85" s="138"/>
      <c r="B85" s="124"/>
      <c r="C85" s="125"/>
      <c r="D85" s="126"/>
      <c r="E85" s="133"/>
      <c r="F85" s="136"/>
      <c r="G85" s="127"/>
      <c r="H85" s="97"/>
      <c r="K85" s="130"/>
      <c r="L85" s="130"/>
      <c r="M85" s="127"/>
      <c r="N85" s="127"/>
      <c r="O85" s="131"/>
      <c r="P85" s="131"/>
      <c r="Q85" s="127"/>
      <c r="R85" s="127"/>
      <c r="S85" s="127"/>
      <c r="T85" s="132"/>
      <c r="U85" s="132"/>
      <c r="V85" s="132"/>
      <c r="W85" s="127"/>
      <c r="X85" s="131"/>
      <c r="Y85" s="131"/>
      <c r="Z85" s="125"/>
      <c r="AA85" s="125"/>
      <c r="AB85" s="131"/>
      <c r="AC85" s="131"/>
      <c r="AD85" s="131"/>
      <c r="AE85" s="131"/>
      <c r="AF85" s="131"/>
      <c r="AG85" s="131"/>
      <c r="AH85" s="131"/>
    </row>
    <row r="86" spans="1:34" s="129" customFormat="1" x14ac:dyDescent="0.25">
      <c r="A86" s="138"/>
      <c r="B86" s="124"/>
      <c r="C86" s="125"/>
      <c r="D86" s="126"/>
      <c r="E86" s="133"/>
      <c r="F86" s="136"/>
      <c r="G86" s="127"/>
      <c r="H86" s="97"/>
      <c r="K86" s="130"/>
      <c r="L86" s="130"/>
      <c r="M86" s="127"/>
      <c r="N86" s="127"/>
      <c r="O86" s="131"/>
      <c r="P86" s="131"/>
      <c r="Q86" s="127"/>
      <c r="R86" s="127"/>
      <c r="S86" s="127"/>
      <c r="T86" s="132"/>
      <c r="U86" s="132"/>
      <c r="V86" s="132"/>
      <c r="W86" s="127"/>
      <c r="X86" s="131"/>
      <c r="Y86" s="131"/>
      <c r="Z86" s="125"/>
      <c r="AA86" s="125"/>
      <c r="AB86" s="131"/>
      <c r="AC86" s="131"/>
      <c r="AD86" s="131"/>
      <c r="AE86" s="131"/>
      <c r="AF86" s="131"/>
      <c r="AG86" s="131"/>
      <c r="AH86" s="131"/>
    </row>
    <row r="87" spans="1:34" s="129" customFormat="1" x14ac:dyDescent="0.25">
      <c r="A87" s="138"/>
      <c r="B87" s="124"/>
      <c r="C87" s="125"/>
      <c r="D87" s="126"/>
      <c r="E87" s="133"/>
      <c r="F87" s="136"/>
      <c r="G87" s="127"/>
      <c r="H87" s="97"/>
      <c r="K87" s="130"/>
      <c r="L87" s="130"/>
      <c r="M87" s="127"/>
      <c r="N87" s="127"/>
      <c r="O87" s="131"/>
      <c r="P87" s="131"/>
      <c r="Q87" s="127"/>
      <c r="R87" s="127"/>
      <c r="S87" s="127"/>
      <c r="T87" s="132"/>
      <c r="U87" s="132"/>
      <c r="V87" s="132"/>
      <c r="W87" s="127"/>
      <c r="X87" s="131"/>
      <c r="Y87" s="131"/>
      <c r="Z87" s="125"/>
      <c r="AA87" s="125"/>
      <c r="AB87" s="131"/>
      <c r="AC87" s="131"/>
      <c r="AD87" s="131"/>
      <c r="AE87" s="131"/>
      <c r="AF87" s="131"/>
      <c r="AG87" s="131"/>
      <c r="AH87" s="131"/>
    </row>
    <row r="88" spans="1:34" s="129" customFormat="1" x14ac:dyDescent="0.25">
      <c r="A88" s="138"/>
      <c r="B88" s="124"/>
      <c r="C88" s="125"/>
      <c r="D88" s="126"/>
      <c r="E88" s="133"/>
      <c r="F88" s="136"/>
      <c r="G88" s="127"/>
      <c r="H88" s="97"/>
      <c r="K88" s="130"/>
      <c r="L88" s="130"/>
      <c r="M88" s="127"/>
      <c r="N88" s="127"/>
      <c r="O88" s="131"/>
      <c r="P88" s="131"/>
      <c r="Q88" s="127"/>
      <c r="R88" s="127"/>
      <c r="S88" s="127"/>
      <c r="T88" s="132"/>
      <c r="U88" s="132"/>
      <c r="V88" s="132"/>
      <c r="W88" s="127"/>
      <c r="X88" s="131"/>
      <c r="Y88" s="131"/>
      <c r="Z88" s="125"/>
      <c r="AA88" s="125"/>
      <c r="AB88" s="131"/>
      <c r="AC88" s="131"/>
      <c r="AD88" s="131"/>
      <c r="AE88" s="131"/>
      <c r="AF88" s="131"/>
      <c r="AG88" s="131"/>
      <c r="AH88" s="131"/>
    </row>
    <row r="89" spans="1:34" s="129" customFormat="1" x14ac:dyDescent="0.25">
      <c r="A89" s="138"/>
      <c r="B89" s="124"/>
      <c r="C89" s="125"/>
      <c r="D89" s="126"/>
      <c r="E89" s="133"/>
      <c r="F89" s="136"/>
      <c r="G89" s="127"/>
      <c r="H89" s="97"/>
      <c r="K89" s="130"/>
      <c r="L89" s="130"/>
      <c r="M89" s="127"/>
      <c r="N89" s="127"/>
      <c r="O89" s="131"/>
      <c r="P89" s="131"/>
      <c r="Q89" s="127"/>
      <c r="R89" s="127"/>
      <c r="S89" s="127"/>
      <c r="T89" s="132"/>
      <c r="U89" s="132"/>
      <c r="V89" s="132"/>
      <c r="W89" s="127"/>
      <c r="X89" s="131"/>
      <c r="Y89" s="131"/>
      <c r="Z89" s="125"/>
      <c r="AA89" s="125"/>
      <c r="AB89" s="131"/>
      <c r="AC89" s="131"/>
      <c r="AD89" s="131"/>
      <c r="AE89" s="131"/>
      <c r="AF89" s="131"/>
      <c r="AG89" s="131"/>
      <c r="AH89" s="131"/>
    </row>
    <row r="90" spans="1:34" s="129" customFormat="1" x14ac:dyDescent="0.25">
      <c r="A90" s="138"/>
      <c r="B90" s="124"/>
      <c r="C90" s="125"/>
      <c r="D90" s="126"/>
      <c r="E90" s="133"/>
      <c r="F90" s="136"/>
      <c r="G90" s="127"/>
      <c r="H90" s="97"/>
      <c r="K90" s="130"/>
      <c r="L90" s="130"/>
      <c r="M90" s="127"/>
      <c r="N90" s="127"/>
      <c r="O90" s="131"/>
      <c r="P90" s="131"/>
      <c r="Q90" s="127"/>
      <c r="R90" s="127"/>
      <c r="S90" s="127"/>
      <c r="T90" s="132"/>
      <c r="U90" s="132"/>
      <c r="V90" s="132"/>
      <c r="W90" s="127"/>
      <c r="X90" s="131"/>
      <c r="Y90" s="131"/>
      <c r="Z90" s="125"/>
      <c r="AA90" s="125"/>
      <c r="AB90" s="131"/>
      <c r="AC90" s="131"/>
      <c r="AD90" s="131"/>
      <c r="AE90" s="131"/>
      <c r="AF90" s="131"/>
      <c r="AG90" s="131"/>
      <c r="AH90" s="131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="115" zoomScaleNormal="115" workbookViewId="0">
      <selection activeCell="H1" sqref="H1:H1048576"/>
    </sheetView>
  </sheetViews>
  <sheetFormatPr defaultRowHeight="12.75" x14ac:dyDescent="0.2"/>
  <cols>
    <col min="1" max="1" width="5.28515625" style="10" customWidth="1"/>
    <col min="2" max="2" width="11.85546875" style="10" customWidth="1"/>
    <col min="3" max="3" width="26.28515625" style="10" customWidth="1"/>
    <col min="4" max="4" width="6.28515625" style="10" customWidth="1"/>
    <col min="5" max="5" width="27.42578125" style="10" customWidth="1"/>
    <col min="6" max="6" width="31.42578125" style="10" customWidth="1"/>
    <col min="7" max="7" width="7.7109375" style="10" customWidth="1"/>
    <col min="8" max="8" width="10.42578125" style="10" bestFit="1" customWidth="1"/>
    <col min="9" max="9" width="14.5703125" style="10" hidden="1" customWidth="1"/>
    <col min="10" max="12" width="9.140625" style="10" hidden="1" customWidth="1"/>
    <col min="13" max="13" width="66.7109375" style="179" hidden="1" customWidth="1"/>
    <col min="14" max="16384" width="9.140625" style="10"/>
  </cols>
  <sheetData>
    <row r="1" spans="1:13" x14ac:dyDescent="0.2">
      <c r="A1" s="140" t="s">
        <v>477</v>
      </c>
    </row>
    <row r="2" spans="1:13" x14ac:dyDescent="0.2">
      <c r="A2" s="140" t="s">
        <v>478</v>
      </c>
    </row>
    <row r="5" spans="1:13" x14ac:dyDescent="0.2">
      <c r="A5" s="357" t="s">
        <v>43</v>
      </c>
      <c r="B5" s="358"/>
      <c r="C5" s="335" t="str">
        <f>IF('rok 20XY-20XZ'!D5="","",TRANSPOSE('rok 20XY-20XZ'!D5))</f>
        <v/>
      </c>
      <c r="D5" s="335"/>
      <c r="E5" s="335"/>
      <c r="F5" s="335"/>
      <c r="G5" s="335"/>
    </row>
    <row r="6" spans="1:13" x14ac:dyDescent="0.2">
      <c r="A6" s="357" t="s">
        <v>44</v>
      </c>
      <c r="B6" s="358"/>
      <c r="C6" s="227" t="str">
        <f>IF('rok 20XY-20XZ'!D6="","",TRANSPOSE('rok 20XY-20XZ'!D6))</f>
        <v/>
      </c>
      <c r="D6" s="222"/>
      <c r="E6" s="222"/>
      <c r="F6" s="222"/>
    </row>
    <row r="7" spans="1:13" hidden="1" x14ac:dyDescent="0.2">
      <c r="A7" s="357"/>
      <c r="B7" s="358"/>
      <c r="C7" s="222"/>
      <c r="D7" s="222"/>
      <c r="E7" s="222"/>
      <c r="F7" s="222"/>
    </row>
    <row r="8" spans="1:13" ht="38.25" customHeight="1" x14ac:dyDescent="0.2">
      <c r="A8" s="350" t="s">
        <v>462</v>
      </c>
      <c r="B8" s="351"/>
      <c r="C8" s="67"/>
    </row>
    <row r="12" spans="1:13" ht="25.5" x14ac:dyDescent="0.2">
      <c r="A12" s="159" t="s">
        <v>124</v>
      </c>
      <c r="B12" s="359" t="s">
        <v>125</v>
      </c>
      <c r="C12" s="360"/>
      <c r="D12" s="159" t="s">
        <v>126</v>
      </c>
      <c r="E12" s="159" t="s">
        <v>127</v>
      </c>
      <c r="F12" s="160"/>
      <c r="G12" s="221" t="s">
        <v>128</v>
      </c>
      <c r="J12" s="10" t="s">
        <v>189</v>
      </c>
    </row>
    <row r="13" spans="1:13" ht="40.5" customHeight="1" x14ac:dyDescent="0.2">
      <c r="A13" s="354" t="s">
        <v>133</v>
      </c>
      <c r="B13" s="361" t="s">
        <v>129</v>
      </c>
      <c r="C13" s="362"/>
      <c r="D13" s="161"/>
      <c r="E13" s="340" t="s">
        <v>134</v>
      </c>
      <c r="F13" s="278" t="s">
        <v>189</v>
      </c>
      <c r="G13" s="333" t="str">
        <f>IF(OR(F13="vyberte stupeň ohrozenia podkôrnym hmyzom",F13=""),"",IF(AND(F13="vysoký_stupeň",M15="",M16=""),20,IF(AND(F13="stredný_stupeň",M15="",M16=""),10,IF(AND(F13="nízky_stupeň",M15="",M16=""),5,0))))</f>
        <v/>
      </c>
      <c r="J13" s="10" t="s">
        <v>190</v>
      </c>
    </row>
    <row r="14" spans="1:13" ht="24.95" customHeight="1" x14ac:dyDescent="0.2">
      <c r="A14" s="355"/>
      <c r="B14" s="363" t="s">
        <v>130</v>
      </c>
      <c r="C14" s="364"/>
      <c r="D14" s="162">
        <v>5</v>
      </c>
      <c r="E14" s="341"/>
      <c r="F14" s="177" t="str">
        <f>IF(OR(F13="vyberte stupeň ohrozenia podkôrnym hmyzom"),"",IF(F15="","vyberte lesnú oblasť alebo podoblasť","Oblasť alebo podoblasť"))</f>
        <v/>
      </c>
      <c r="G14" s="333"/>
      <c r="J14" s="10" t="s">
        <v>191</v>
      </c>
      <c r="M14" s="202">
        <f>IF(AND(F15="",F14="vyberte lesnú oblasť alebo podoblasť"),1,0)</f>
        <v>0</v>
      </c>
    </row>
    <row r="15" spans="1:13" ht="24.95" customHeight="1" x14ac:dyDescent="0.2">
      <c r="A15" s="355"/>
      <c r="B15" s="363" t="s">
        <v>131</v>
      </c>
      <c r="C15" s="364"/>
      <c r="D15" s="162">
        <v>10</v>
      </c>
      <c r="E15" s="341"/>
      <c r="F15" s="394"/>
      <c r="G15" s="333"/>
      <c r="J15" s="10" t="s">
        <v>192</v>
      </c>
      <c r="M15" s="205" t="str">
        <f>IF(AND(F13="vysoký_stupeň",OR(F15={"01 A - BORSKÁ NÍŽINA";"01 B - CHVOJNICKÁ PAHORKATINA";"17 B - BYSTRICKÁ VRCHOVINA, BYSTRICKÉ PODOLIE, PONICKÁ VRCHOVINA";"18 - REVÚCKA VRCHOVINA, ROŽŇAVSKÁ KOTLINA";"19 - SLOVENSKÝ KRAS";"22 A - ŠARIŠSKÁ VRCHOVINA, ŠARIŠSKÉ PODOLIE, STRÁŽE";"22 B - ĽUBOVNIANSKA KOTLINA, ĽUBOTÍNSKA PAHORKATINA, JAKUBIANSKA BRÁZDA, HROMOVEC";"23 - JAVORNÍKY";"24 - ŽILINSKÁ KOTLINA";"25 B - SÚĽOVSKÉ VRCHY";"26 - TURČIANSKA KOTLINA";"28 A - VOLOVSKÉ VRCHY";"29 - HORNÁDSKA KOTLINA";"32 - ZÁPADNÉ BESKYDY";"33 A - ORAVSKÉ BESKYDY, PODBESKYDSKÁ BRÁZDA, PODBESKYDSKÁ VRCHOVINA, ORAVSKÁ MAGURA";"33 B - KYSUCKÉ BESKYDY";"33 C - KYSUCKÁ VRCHOVINA";"33 D - ORAVSKÁ VRCHOVINA";"34 A - MALÁ FATRA";"34 B - ŽIAR";"35 A - VEĽKÁ FATRA sever, STAROHORSKÉ VRCHY sever, ŽDIARSKA BRÁZDA";"35 B - VEĽKÁ FATRA, STAROHORSKÉ VRCHY juh";"36 A - LOPEJSKÁ KOTLINA, BYSTRIANSKE PODHORIE";"36 B - HEĽPIANSKE PODOLIE";"36 C - BREZNIANSKA KOTLINA";"37 - POĽANA";"38 A - VEPORSKÉ VRCHY juh, STOLICKÉ VRCHY";"38 B - VEPORSKÉ VRCHY sever";"39 - SPIŠSKOGEMERSKÝ KRAS";"40 - BRANISKO";"41 A - ĽUBOVNIANSKA VRCHOVINA";"41 B - ČERGOV";"41 C - PIENINY";"42 B - LEVOČSKÉ VRCHY";"42 C - SPIŠSKÁ MAGURA, ŽDIARSKA BRÁZDA";"43 A - LIPTOVSKÁ KOTLINA";"43 B - POPRADSKÁ KOTLINA, TATRANSKÉ PODHORIE";"44 - ORAVSKÁ KOTLINA";"45 - SKORUŠINSKÉ VRCHY, ZUBERSKÁ BRÁZDA";"46 A - SALATÍNY,DEMÄNOVSKÉ VRCHY";"46 B - ĎUMBIER, PRAŠIVÁ ; juh";"46 C - ĎUMBIER, PRAŠIVÁ ; sever";"46 D - KRÁĽOVA HOĽA, PRIEHYBA ; juh";"46 E - KRÁĽOVA HOĽA, PRIEHYBA ; sever";"46 F - PREDNÁ HOĽA";"46 G - KOZIE CHRBTY";"47 A - LIPTOVSKÉ TATRY, ROHÁČE, ČERVENÉ VRCHY, LIPTOVSKÉ KOPY, VYSOKÉ TATRY (BEZ ŠIROKEJ)";"47 B - BELIANSKE TATRY, ŠIROKÁ";"47 C - SIVÝ VRCH";"47 D - OSOBITÁ"})),"",IF(AND(F13="stredný_stupeň",OR(F15={"01 C - DYJSKO - MORAVSKÁ NIVA, DOLNOMORAVSKÁ NIVA";"05 - POVAŽSKÝ INOVEC";"06 - HORNONITRIANSKA KOTLINA";"07 - TRIBEČ";"08 - ŽIARSKA KOTLINA";"09 - KRUPINSKÁ PLANINA, OSTRÔŽKY";"10 - JUHOSLOVENSKÁ KOTLINA, GEMERSKÁ PAHORKATINA";"12 - KOŠICKÁ KOTLINA, ABOVSKÁ PAHORKATINA";"13 - MALÉ KARPATY";"14 - MYJAVSKÁ PAHORKATINA";"15 - BIELE KARPATY";"16 - POVAŽSKÉ PODOLIE";"17 A - SLIAČSKA KOTLINA, ZVOLENSKÁ PAHORKATINA, SLATINSKÁ KOTLINA";"20 A - SLANSKÉ VRCHY";"25 A - STRÁŽOVSKÉ VRCHY";"27 A - ŠTIAVNICKÉ VRCHY, JAVORIE, PLIEŠOVSKÁ KOTLINA, POHRONSKÝ INOVEC";"27 B - VTÁČNIK, KREMNICKÉ VRCHY";"28 B - ČIERNA HORA"})),"",IF(AND(F13="nízky_stupeň",OR(F15={"02 A - PODUNAJSKÁ ROVINA, ČENKOVSKÁ NIVA";"02 B - PODUNAJSKÁ PAHORKATINA (BEZ NÍV)";"02 C - SÚSTAVA NÍV PODUNAJSKEJ PAHORKATINY (DOLNOVÁŽSKA, NITRIANSKA, ŽITAVSKÁ, HRONSKÁ, IPEĽSKÁ NIVA)";"03 - BURDA";"04 A - VÝCHODOSLOVENSKÁ ROVINA";"04 B - VÝCHODOSLOVENSKÁ PAHORKATINA";"11 - CEROVÁ VRCHOVINA";"20 B - ZEMPLÍNSKE VRCHY";"21 A - ONDAVSKÁ VRCHOVINA, LABORECKÁ VRCHOVINA, BESKYDSKÉ PREDHORIE";"21 B - BUSOV";"30 - VIHORLATSKÉ VRCHY";"31 - BUKOVSKÉ VRCHY"})),"",IF(AND(F15="",F13="vyberte stupeň ohrozenia podkôrnym hmyzom"),"","chyba"))))</f>
        <v/>
      </c>
    </row>
    <row r="16" spans="1:13" ht="24.95" customHeight="1" x14ac:dyDescent="0.2">
      <c r="A16" s="356"/>
      <c r="B16" s="365" t="s">
        <v>132</v>
      </c>
      <c r="C16" s="366"/>
      <c r="D16" s="163">
        <v>20</v>
      </c>
      <c r="E16" s="342"/>
      <c r="F16" s="279"/>
      <c r="G16" s="333"/>
      <c r="M16" s="205" t="str">
        <f>IF(AND(F13="vysoký_stupeň",OR(F16={"01 A - BORSKÁ NÍŽINA";"01 B - CHVOJNICKÁ PAHORKATINA";"17 B - BYSTRICKÁ VRCHOVINA, BYSTRICKÉ PODOLIE, PONICKÁ VRCHOVINA";"18 - REVÚCKA VRCHOVINA, ROŽŇAVSKÁ KOTLINA";"19 - SLOVENSKÝ KRAS ";"22 A - ŠARIŠSKÁ VRCHOVINA, ŠARIŠSKÉ PODOLIE, STRÁŽE";"22 B - ĽUBOVNIANSKA KOTLINA, ĽUBOTÍNSKA PAHORKATINA, JAKUBIANSKA BRÁZDA, HROMOVEC";"23 - JAVORNÍKY";"24 - ŽILINSKÁ KOTLINA";"25 B - SÚĽOVSKÉ VRCHY";"26 - TURČIANSKA KOTLINA";"28 A - VOLOVSKÉ VRCHY";"29 - HORNÁDSKA KOTLINA";"32 - ZÁPADNÉ BESKYDY";"33 A - ORAVSKÉ BESKYDY, PODBESKYDSKÁ BRÁZDA, PODBESKYDSKÁ VRCHOVINA, ORAVSKÁ MAGURA";"33 B - KYSUCKÉ BESKYDY";"33 C - KYSUCKÁ VRCHOVINA";"33 D - ORAVSKÁ VRCHOVINA";"34 A - MALÁ FATRA";"34 B - ŽIAR";"35 A - VEĽKÁ FATRA sever, STAROHORSKÉ VRCHY sever, ŽDIARSKA BRÁZDA";"35 B - VEĽKÁ FATRA, STAROHORSKÉ VRCHY juh";"36 A - LOPEJSKÁ KOTLINA, BYSTRIANSKE PODHORIE";"36 B - HEĽPIANSKE PODOLIE";"36 C - BREZNIANSKA KOTLINA";"37 - POĽANA";"38 A - VEPORSKÉ VRCHY juh, STOLICKÉ VRCHY";"38 B - VEPORSKÉ VRCHY sever";"39 - SPIŠSKOGEMERSKÝ KRAS";"40 - BRANISKO";"41 A - ĽUBOVNIANSKA VRCHOVINA";"41 B - ČERGOV";"41 C - PIENINY";"42 B - LEVOČSKÉ VRCHY";"42 C - SPIŠSKÁ MAGURA, ŽDIARSKA BRÁZDA";"43 A - LIPTOVSKÁ KOTLINA";"43 B - POPRADSKÁ KOTLINA, TATRANSKÉ PODHORIE";"44 - ORAVSKÁ KOTLINA";"45 - SKORUŠINSKÉ VRCHY, ZUBERSKÁ BRÁZDA";"46 A - SALATÍNY,DEMÄNOVSKÉ VRCHY";"46 B - ĎUMBIER, PRAŠIVÁ ; juh";"46 C - ĎUMBIER, PRAŠIVÁ ; sever";"46 D - KRÁĽOVA HOĽA, PRIEHYBA ; juh";"46 E - KRÁĽOVA HOĽA, PRIEHYBA ; sever";"46 F - PREDNÁ HOĽA";"46 G - KOZIE CHRBTY";"47 A - LIPTOVSKÉ TATRY, ROHÁČE, ČERVENÉ VRCHY, LIPTOVSKÉ KOPY, VYSOKÉ TATRY (BEZ ŠIROKEJ)";"47 B - BELIANSKE TATRY, ŠIROKÁ";"47 C - SIVÝ VRCH";"47 D - OSOBITÁ"})),"",IF(AND(F13="stredný_stupeň",OR(F16={"01 C - DYJSKO - MORAVSKÁ NIVA, DOLNOMORAVSKÁ NIVA ";"05 - POVAŽSKÝ INOVEC ";"06 - HORNONITRIANSKA KOTLINA ";"07 - TRIBEČ ";"08 - ŽIARSKA KOTLINA ";"09 - KRUPINSKÁ PLANINA, OSTRÔŽKY ";"10 - JUHOSLOVENSKÁ KOTLINA, GEMERSKÁ PAHORKATINA ";"12 - KOŠICKÁ KOTLINA, ABOVSKÁ PAHORKATINA ";"13 - MALÉ KARPATY ";"14 - MYJAVSKÁ PAHORKATINA";"15 - BIELE KARPATY";"16 - POVAŽSKÉ PODOLIE";"17 A - SLIAČSKA KOTLINA, ZVOLENSKÁ PAHORKATINA, SLATINSKÁ KOTLINA";"20 A - SLANSKÉ VRCHY";"25 A - STRÁŽOVSKÉ VRCHY";"27 A - ŠTIAVNICKÉ VRCHY, JAVORIE, PLIEŠOVSKÁ KOTLINA, POHRONSKÝ INOVEC";"27 B - VTÁČNIK, KREMNICKÉ VRCHY";"28 B - ČIERNA HORA"})),"",IF(AND(F13="nízky_stupeň",OR(F16={"02 A - PODUNAJSKÁ ROVINA, ČENKOVSKÁ NIVA ";"02 B - PODUNAJSKÁ PAHORKATINA (BEZ NÍV) ";"02 C - SÚSTAVA NÍV PODUNAJSKEJ PAHORKATINY (DOLNOVÁŽSKA, NITRIANSKA, ŽITAVSKÁ, HRONSKÁ, IPEĽSKÁ NIVA) ";"03 - BURDA ";"04 A - VÝCHODOSLOVENSKÁ ROVINA ";"04 B - VÝCHODOSLOVENSKÁ PAHORKATINA ";"11 - CEROVÁ VRCHOVINA ";"20 B - ZEMPLÍNSKE VRCHY";"21 A - ONDAVSKÁ VRCHOVINA, LABORECKÁ VRCHOVINA, BESKYDSKÉ PREDHORIE";"21 B - BUSOV";"30 - VIHORLATSKÉ VRCHY";"31 - BUKOVSKÉ VRCHY"})),"",IF(AND(F16="",F13="vyberte stupeň ohrozenia podkôrnym hmyzom"),"",IF(AND(F13&lt;&gt;"",F15&lt;&gt;""),"","chyba")))))</f>
        <v/>
      </c>
    </row>
    <row r="17" spans="1:8" hidden="1" x14ac:dyDescent="0.2"/>
    <row r="18" spans="1:8" hidden="1" x14ac:dyDescent="0.2"/>
    <row r="19" spans="1:8" hidden="1" x14ac:dyDescent="0.2"/>
    <row r="20" spans="1:8" ht="48.75" customHeight="1" x14ac:dyDescent="0.2">
      <c r="A20" s="354" t="s">
        <v>197</v>
      </c>
      <c r="B20" s="361" t="s">
        <v>193</v>
      </c>
      <c r="C20" s="362"/>
      <c r="D20" s="171"/>
      <c r="E20" s="377" t="s">
        <v>198</v>
      </c>
      <c r="F20" s="200" t="s">
        <v>433</v>
      </c>
      <c r="G20" s="368" t="str">
        <f>IF(OR(Činnosti!R9&gt;0,Činnosti!S9&gt;0,SUM(Činnosti!T1:T6)&gt;0),0,IF(Činnosti!AB1=0,"",IF(AND(F15="01 A - BORSKÁ NÍŽINA",Činnosti!AE10=Činnosti!AB1),15,IF(AND(F15="01 A - BORSKÁ NÍŽINA",Činnosti!AE10&lt;&gt;Činnosti!AB1),0,IF(Činnosti!AB1=Činnosti!AB2,20,IF(Činnosti!AB1=Činnosti!AB3,15,IF(Činnosti!AB2+Činnosti!AB3=Činnosti!AB1,SUMPRODUCT(D21:D22,Činnosti!AD2:AD3)/SUM(Činnosti!AD2:AD3),0)))))))</f>
        <v/>
      </c>
    </row>
    <row r="21" spans="1:8" ht="24.75" customHeight="1" x14ac:dyDescent="0.2">
      <c r="A21" s="355"/>
      <c r="B21" s="168" t="s">
        <v>194</v>
      </c>
      <c r="C21" s="165"/>
      <c r="D21" s="201">
        <v>20</v>
      </c>
      <c r="E21" s="378"/>
      <c r="F21" s="367" t="str">
        <f>IF(Činnosti!AB1=0,"",IF(AND(F13="vysoký_stupeň",F15="01 A - BORSKÁ NÍŽINA",Činnosti!AB1=Činnosti!AE10),"01 A - BORSKÁ NÍŽINA podiel listnatých drevín na obnovnom zastúpení minimálne 10 %",IF(AND(F13="vysoký_stupeň",F15="01 A - BORSKÁ NÍŽINA",Činnosti!AB1&lt;&gt;Činnosti!AE10),"01 A - BORSKÁ NÍŽINA podiel listnatých drevín na obnovnom zastúpení nedosiahnutý",IF(Činnosti!AB1=Činnosti!AB2,4,IF(Činnosti!AB1=Činnosti!AB3,3,IF(Činnosti!AB2+Činnosti!AB3=Činnosti!AB1,"3 a 4 hlavné dreviny cieľového drevinového zloženia - vážený aritmerický priemer","druhová biodiverzita nedosiahnutá"))))))</f>
        <v/>
      </c>
      <c r="G21" s="369"/>
      <c r="H21" s="11"/>
    </row>
    <row r="22" spans="1:8" ht="24.75" customHeight="1" x14ac:dyDescent="0.2">
      <c r="A22" s="355"/>
      <c r="B22" s="168" t="s">
        <v>195</v>
      </c>
      <c r="C22" s="165"/>
      <c r="D22" s="201">
        <v>15</v>
      </c>
      <c r="E22" s="378"/>
      <c r="F22" s="367"/>
      <c r="G22" s="369"/>
    </row>
    <row r="23" spans="1:8" ht="24" customHeight="1" x14ac:dyDescent="0.2">
      <c r="A23" s="355"/>
      <c r="B23" s="164" t="s">
        <v>196</v>
      </c>
      <c r="C23" s="165"/>
      <c r="D23" s="172"/>
      <c r="E23" s="378"/>
      <c r="F23" s="367"/>
      <c r="G23" s="369"/>
    </row>
    <row r="24" spans="1:8" ht="24" customHeight="1" x14ac:dyDescent="0.2">
      <c r="A24" s="356"/>
      <c r="B24" s="166"/>
      <c r="C24" s="167"/>
      <c r="D24" s="173"/>
      <c r="E24" s="379"/>
      <c r="F24" s="367"/>
      <c r="G24" s="370"/>
    </row>
    <row r="25" spans="1:8" ht="36" customHeight="1" x14ac:dyDescent="0.2">
      <c r="A25" s="354" t="s">
        <v>413</v>
      </c>
      <c r="B25" s="375" t="s">
        <v>414</v>
      </c>
      <c r="C25" s="376"/>
      <c r="D25" s="171"/>
      <c r="E25" s="340" t="s">
        <v>418</v>
      </c>
      <c r="F25" s="371" t="s">
        <v>431</v>
      </c>
      <c r="G25" s="372" t="str">
        <f>IF(OR(Činnosti!R9&gt;0,Činnosti!S9&gt;0,SUM(Činnosti!T1:T6)&gt;0),0,IF(Činnosti!AB1=0,"",IF(AND(F15="01 A - BORSKÁ NÍŽINA",Činnosti!AE10=Činnosti!AB1),15,IF(AND(Činnosti!AB1=Činnosti!AH1,Činnosti!AB1=Činnosti!AL1),20,IF(AND(Činnosti!AH2=Činnosti!AB1,Činnosti!AB1=Činnosti!AL1),15,IF(AND(Činnosti!AG3=Činnosti!AB1,Činnosti!AL1=Činnosti!AB1),10,IF(AND(Činnosti!AB1=Činnosti!AL1,Činnosti!AB1=SUM(Činnosti!AH1:AH3)),SUMPRODUCT(D26:D28,Činnosti!AI1:AI3)/SUM(Činnosti!AI1:AI3),0)))))))</f>
        <v/>
      </c>
    </row>
    <row r="26" spans="1:8" ht="36" customHeight="1" x14ac:dyDescent="0.2">
      <c r="A26" s="355"/>
      <c r="B26" s="352" t="s">
        <v>415</v>
      </c>
      <c r="C26" s="353"/>
      <c r="D26" s="169">
        <v>20</v>
      </c>
      <c r="E26" s="341"/>
      <c r="F26" s="371"/>
      <c r="G26" s="372"/>
    </row>
    <row r="27" spans="1:8" ht="36" customHeight="1" x14ac:dyDescent="0.2">
      <c r="A27" s="355"/>
      <c r="B27" s="352" t="s">
        <v>416</v>
      </c>
      <c r="C27" s="353"/>
      <c r="D27" s="169">
        <v>15</v>
      </c>
      <c r="E27" s="341"/>
      <c r="F27" s="381" t="str">
        <f>IF(Činnosti!AB1=0,"",IF(AND(F13="vysoký_stupeň",F15="01 A - BORSKÁ NÍŽINA",Činnosti!AB1=Činnosti!AE10),"01 A - BORSKÁ NÍŽINA podiel listnatých drevín na obnovnom zastúpení minimálne 10 %",IF(AND(F13="vysoký_stupeň",F15="01 A - BORSKÁ NÍŽINA",Činnosti!AB1&lt;&gt;Činnosti!AE10),"01 A - BORSKÁ NÍŽINA podiel listnatých drevín na obnovnom zastúpení nedosiahnutý",IF(AND(Činnosti!AB1=Činnosti!AH1,Činnosti!AB1=Činnosti!AL1),"minimálne 60 %",IF(AND(Činnosti!AH2=Činnosti!AB1,Činnosti!AB1=Činnosti!AL1),"minimálne 50 %",IF(AND(Činnosti!AG3=Činnosti!AB1,Činnosti!AL1=Činnosti!AB1),"minimálne 40 %",IF(AND(Činnosti!AB1=Činnosti!AL1,Činnosti!AB1=SUM(Činnosti!AH1:AH3)),"vážený aritmetický priemer","obnovné zastúpenie nedosiahnuté")))))))</f>
        <v/>
      </c>
      <c r="G27" s="372"/>
    </row>
    <row r="28" spans="1:8" ht="36" customHeight="1" x14ac:dyDescent="0.2">
      <c r="A28" s="356"/>
      <c r="B28" s="373" t="s">
        <v>417</v>
      </c>
      <c r="C28" s="374"/>
      <c r="D28" s="170">
        <v>10</v>
      </c>
      <c r="E28" s="342"/>
      <c r="F28" s="382"/>
      <c r="G28" s="372"/>
    </row>
    <row r="29" spans="1:8" ht="26.25" customHeight="1" x14ac:dyDescent="0.2">
      <c r="A29" s="336" t="s">
        <v>435</v>
      </c>
      <c r="B29" s="223" t="s">
        <v>436</v>
      </c>
      <c r="C29" s="161"/>
      <c r="D29" s="174"/>
      <c r="E29" s="340" t="s">
        <v>441</v>
      </c>
      <c r="F29" s="200" t="s">
        <v>464</v>
      </c>
      <c r="G29" s="343" t="str">
        <f>IF(OR(Činnosti!R9&gt;0,Činnosti!S9&gt;0,SUM(Činnosti!T1:T6)&gt;0),0,IF(Činnosti!AB1=0,"",IF(AND(Činnosti!AD1&gt;0,Činnosti!AL5&gt;=0.2,Činnosti!AL6&gt;=0.2),20,IF(AND(Činnosti!AD1&gt;0,Činnosti!AL6&gt;=0.2),15,IF(AND(Činnosti!AD1&gt;0,Činnosti!AL5&gt;=0.2),10,0)))))</f>
        <v/>
      </c>
    </row>
    <row r="30" spans="1:8" ht="21" customHeight="1" x14ac:dyDescent="0.2">
      <c r="A30" s="336"/>
      <c r="B30" s="352" t="s">
        <v>437</v>
      </c>
      <c r="C30" s="353"/>
      <c r="D30" s="175">
        <v>20</v>
      </c>
      <c r="E30" s="341"/>
      <c r="F30" s="265">
        <f>Činnosti!AL8</f>
        <v>0</v>
      </c>
      <c r="G30" s="344"/>
    </row>
    <row r="31" spans="1:8" ht="36" x14ac:dyDescent="0.2">
      <c r="A31" s="336"/>
      <c r="B31" s="352"/>
      <c r="C31" s="353"/>
      <c r="D31" s="175"/>
      <c r="E31" s="341"/>
      <c r="F31" s="200" t="s">
        <v>466</v>
      </c>
      <c r="G31" s="344"/>
    </row>
    <row r="32" spans="1:8" ht="25.5" customHeight="1" x14ac:dyDescent="0.2">
      <c r="A32" s="336"/>
      <c r="B32" s="352" t="s">
        <v>438</v>
      </c>
      <c r="C32" s="353"/>
      <c r="D32" s="175">
        <v>15</v>
      </c>
      <c r="E32" s="341"/>
      <c r="F32" s="264">
        <f>Činnosti!AL6</f>
        <v>0</v>
      </c>
      <c r="G32" s="344"/>
    </row>
    <row r="33" spans="1:9" ht="25.5" customHeight="1" x14ac:dyDescent="0.2">
      <c r="A33" s="336"/>
      <c r="B33" s="352" t="s">
        <v>439</v>
      </c>
      <c r="C33" s="353"/>
      <c r="D33" s="175">
        <v>10</v>
      </c>
      <c r="E33" s="341"/>
      <c r="F33" s="200" t="s">
        <v>458</v>
      </c>
      <c r="G33" s="344"/>
    </row>
    <row r="34" spans="1:9" ht="25.5" customHeight="1" x14ac:dyDescent="0.2">
      <c r="A34" s="336"/>
      <c r="B34" s="346" t="s">
        <v>440</v>
      </c>
      <c r="C34" s="347"/>
      <c r="D34" s="175"/>
      <c r="E34" s="341"/>
      <c r="F34" s="265">
        <f>Činnosti!AL7</f>
        <v>0</v>
      </c>
      <c r="G34" s="344"/>
    </row>
    <row r="35" spans="1:9" ht="36" customHeight="1" x14ac:dyDescent="0.2">
      <c r="A35" s="336"/>
      <c r="B35" s="346"/>
      <c r="C35" s="347"/>
      <c r="D35" s="175"/>
      <c r="E35" s="341"/>
      <c r="F35" s="200" t="s">
        <v>465</v>
      </c>
      <c r="G35" s="344"/>
    </row>
    <row r="36" spans="1:9" ht="25.5" customHeight="1" x14ac:dyDescent="0.2">
      <c r="A36" s="336"/>
      <c r="B36" s="348"/>
      <c r="C36" s="349"/>
      <c r="D36" s="176"/>
      <c r="E36" s="342"/>
      <c r="F36" s="264">
        <f>Činnosti!AL5</f>
        <v>0</v>
      </c>
      <c r="G36" s="345"/>
    </row>
    <row r="37" spans="1:9" x14ac:dyDescent="0.2">
      <c r="A37" s="336" t="s">
        <v>459</v>
      </c>
      <c r="B37" s="337" t="s">
        <v>460</v>
      </c>
      <c r="C37" s="337"/>
      <c r="D37" s="338">
        <v>10</v>
      </c>
      <c r="E37" s="339" t="s">
        <v>461</v>
      </c>
      <c r="F37" s="266" t="s">
        <v>463</v>
      </c>
      <c r="G37" s="333" t="str">
        <f>IF(OR(C8="",F38=""),"",IF(I37&gt;=0.5,10,IF(F38&gt;=100,10,0)))</f>
        <v/>
      </c>
      <c r="I37" s="224">
        <f>IFERROR(F38/C8,0)</f>
        <v>0</v>
      </c>
    </row>
    <row r="38" spans="1:9" x14ac:dyDescent="0.2">
      <c r="A38" s="336"/>
      <c r="B38" s="337"/>
      <c r="C38" s="337"/>
      <c r="D38" s="338"/>
      <c r="E38" s="339"/>
      <c r="F38" s="225"/>
      <c r="G38" s="333"/>
    </row>
    <row r="39" spans="1:9" x14ac:dyDescent="0.2">
      <c r="A39" s="336"/>
      <c r="B39" s="337"/>
      <c r="C39" s="337"/>
      <c r="D39" s="338"/>
      <c r="E39" s="339"/>
      <c r="F39" s="266" t="s">
        <v>467</v>
      </c>
      <c r="G39" s="333"/>
    </row>
    <row r="40" spans="1:9" ht="25.5" customHeight="1" x14ac:dyDescent="0.2">
      <c r="A40" s="336"/>
      <c r="B40" s="337"/>
      <c r="C40" s="337"/>
      <c r="D40" s="338"/>
      <c r="E40" s="339"/>
      <c r="F40" s="263" t="str">
        <f>IF(OR(C8="",F38=""),"",IF(I37&gt;=0.5,"výmera certifikovaného lesa je minimálne 50 %",IF(F38&gt;=100,"výmera certifikovaného lesa je minimálne 100 ha","výmera certifikovaného lesa nedosahuje požadovanú výmeru")))</f>
        <v/>
      </c>
      <c r="G40" s="333"/>
    </row>
    <row r="41" spans="1:9" x14ac:dyDescent="0.2">
      <c r="A41" s="334" t="s">
        <v>6</v>
      </c>
      <c r="B41" s="334"/>
      <c r="C41" s="334"/>
      <c r="D41" s="334"/>
      <c r="E41" s="334"/>
      <c r="F41" s="334"/>
      <c r="G41" s="226">
        <f>SUM(G13:G40)</f>
        <v>0</v>
      </c>
    </row>
    <row r="43" spans="1:9" x14ac:dyDescent="0.2">
      <c r="A43" s="14" t="s">
        <v>468</v>
      </c>
    </row>
    <row r="44" spans="1:9" x14ac:dyDescent="0.2">
      <c r="A44" s="380" t="str">
        <f>IF(C8="","zadajte výmeru obhospodarovaného lesa","")</f>
        <v>zadajte výmeru obhospodarovaného lesa</v>
      </c>
      <c r="B44" s="380"/>
      <c r="C44" s="380"/>
    </row>
    <row r="45" spans="1:9" x14ac:dyDescent="0.2">
      <c r="A45" s="380" t="str">
        <f>IF(F38="","zadajte výmeru certifikovaného lesa","")</f>
        <v>zadajte výmeru certifikovaného lesa</v>
      </c>
      <c r="B45" s="380"/>
      <c r="C45" s="380"/>
    </row>
    <row r="46" spans="1:9" x14ac:dyDescent="0.2">
      <c r="A46" s="383" t="str">
        <f>IF(F14="","vyberte stupeň ohrozenia podkôrnym hmyzom","")</f>
        <v>vyberte stupeň ohrozenia podkôrnym hmyzom</v>
      </c>
      <c r="B46" s="383"/>
      <c r="C46" s="383"/>
    </row>
    <row r="47" spans="1:9" x14ac:dyDescent="0.2">
      <c r="A47" s="380" t="str">
        <f>IF(F15="","vyberte lesnú oblasť alebo podoblasť","")</f>
        <v>vyberte lesnú oblasť alebo podoblasť</v>
      </c>
      <c r="B47" s="380"/>
      <c r="C47" s="380"/>
    </row>
    <row r="48" spans="1:9" x14ac:dyDescent="0.2">
      <c r="A48" s="380" t="str">
        <f>IF(Činnosti!AD1=0,"vyplnte hárok činnosti","")</f>
        <v>vyplnte hárok činnosti</v>
      </c>
      <c r="B48" s="380"/>
      <c r="C48" s="380"/>
    </row>
    <row r="49" spans="1:13" x14ac:dyDescent="0.2">
      <c r="A49" s="380" t="str">
        <f>IF(OR(Činnosti!R9&gt;0,Činnosti!S9&gt;0,SUM(Činnosti!T1:T6)&gt;0),"na hárku činnosti sú nesprávne zadané údaje","")</f>
        <v/>
      </c>
      <c r="B49" s="380"/>
      <c r="C49" s="380"/>
    </row>
    <row r="61" spans="1:13" x14ac:dyDescent="0.2">
      <c r="M61" s="203" t="s">
        <v>388</v>
      </c>
    </row>
    <row r="62" spans="1:13" x14ac:dyDescent="0.2">
      <c r="M62" s="203" t="s">
        <v>389</v>
      </c>
    </row>
    <row r="63" spans="1:13" ht="22.5" x14ac:dyDescent="0.2">
      <c r="M63" s="203" t="s">
        <v>390</v>
      </c>
    </row>
    <row r="64" spans="1:13" x14ac:dyDescent="0.2">
      <c r="M64" s="203" t="s">
        <v>391</v>
      </c>
    </row>
    <row r="65" spans="13:13" x14ac:dyDescent="0.2">
      <c r="M65" s="203" t="s">
        <v>392</v>
      </c>
    </row>
    <row r="66" spans="13:13" x14ac:dyDescent="0.2">
      <c r="M66" s="203" t="s">
        <v>393</v>
      </c>
    </row>
    <row r="67" spans="13:13" x14ac:dyDescent="0.2">
      <c r="M67" s="203" t="s">
        <v>394</v>
      </c>
    </row>
    <row r="68" spans="13:13" x14ac:dyDescent="0.2">
      <c r="M68" s="203" t="s">
        <v>395</v>
      </c>
    </row>
    <row r="69" spans="13:13" x14ac:dyDescent="0.2">
      <c r="M69" s="203" t="s">
        <v>135</v>
      </c>
    </row>
    <row r="70" spans="13:13" x14ac:dyDescent="0.2">
      <c r="M70" s="203" t="s">
        <v>136</v>
      </c>
    </row>
    <row r="71" spans="13:13" x14ac:dyDescent="0.2">
      <c r="M71" s="203" t="s">
        <v>137</v>
      </c>
    </row>
    <row r="72" spans="13:13" x14ac:dyDescent="0.2">
      <c r="M72" s="203" t="s">
        <v>138</v>
      </c>
    </row>
    <row r="73" spans="13:13" x14ac:dyDescent="0.2">
      <c r="M73" s="204"/>
    </row>
    <row r="74" spans="13:13" x14ac:dyDescent="0.2">
      <c r="M74" s="204"/>
    </row>
    <row r="75" spans="13:13" x14ac:dyDescent="0.2">
      <c r="M75" s="204"/>
    </row>
    <row r="76" spans="13:13" x14ac:dyDescent="0.2">
      <c r="M76" s="203" t="s">
        <v>396</v>
      </c>
    </row>
    <row r="77" spans="13:13" x14ac:dyDescent="0.2">
      <c r="M77" s="203" t="s">
        <v>397</v>
      </c>
    </row>
    <row r="78" spans="13:13" x14ac:dyDescent="0.2">
      <c r="M78" s="203" t="s">
        <v>398</v>
      </c>
    </row>
    <row r="79" spans="13:13" x14ac:dyDescent="0.2">
      <c r="M79" s="203" t="s">
        <v>399</v>
      </c>
    </row>
    <row r="80" spans="13:13" x14ac:dyDescent="0.2">
      <c r="M80" s="203" t="s">
        <v>400</v>
      </c>
    </row>
    <row r="81" spans="13:13" x14ac:dyDescent="0.2">
      <c r="M81" s="203" t="s">
        <v>401</v>
      </c>
    </row>
    <row r="82" spans="13:13" x14ac:dyDescent="0.2">
      <c r="M82" s="203" t="s">
        <v>402</v>
      </c>
    </row>
    <row r="83" spans="13:13" x14ac:dyDescent="0.2">
      <c r="M83" s="203" t="s">
        <v>403</v>
      </c>
    </row>
    <row r="84" spans="13:13" x14ac:dyDescent="0.2">
      <c r="M84" s="203" t="s">
        <v>404</v>
      </c>
    </row>
    <row r="85" spans="13:13" x14ac:dyDescent="0.2">
      <c r="M85" s="203" t="s">
        <v>139</v>
      </c>
    </row>
    <row r="86" spans="13:13" x14ac:dyDescent="0.2">
      <c r="M86" s="203" t="s">
        <v>140</v>
      </c>
    </row>
    <row r="87" spans="13:13" x14ac:dyDescent="0.2">
      <c r="M87" s="203" t="s">
        <v>141</v>
      </c>
    </row>
    <row r="88" spans="13:13" x14ac:dyDescent="0.2">
      <c r="M88" s="203" t="s">
        <v>142</v>
      </c>
    </row>
    <row r="89" spans="13:13" x14ac:dyDescent="0.2">
      <c r="M89" s="203" t="s">
        <v>143</v>
      </c>
    </row>
    <row r="90" spans="13:13" x14ac:dyDescent="0.2">
      <c r="M90" s="203" t="s">
        <v>144</v>
      </c>
    </row>
    <row r="91" spans="13:13" x14ac:dyDescent="0.2">
      <c r="M91" s="203" t="s">
        <v>145</v>
      </c>
    </row>
    <row r="92" spans="13:13" x14ac:dyDescent="0.2">
      <c r="M92" s="203" t="s">
        <v>146</v>
      </c>
    </row>
    <row r="93" spans="13:13" x14ac:dyDescent="0.2">
      <c r="M93" s="203" t="s">
        <v>147</v>
      </c>
    </row>
    <row r="94" spans="13:13" x14ac:dyDescent="0.2">
      <c r="M94" s="204"/>
    </row>
    <row r="95" spans="13:13" x14ac:dyDescent="0.2">
      <c r="M95" s="204"/>
    </row>
    <row r="96" spans="13:13" x14ac:dyDescent="0.2">
      <c r="M96" s="203" t="s">
        <v>387</v>
      </c>
    </row>
    <row r="97" spans="13:13" x14ac:dyDescent="0.2">
      <c r="M97" s="203" t="s">
        <v>406</v>
      </c>
    </row>
    <row r="98" spans="13:13" x14ac:dyDescent="0.2">
      <c r="M98" s="203" t="s">
        <v>407</v>
      </c>
    </row>
    <row r="99" spans="13:13" x14ac:dyDescent="0.2">
      <c r="M99" s="203" t="s">
        <v>405</v>
      </c>
    </row>
    <row r="100" spans="13:13" x14ac:dyDescent="0.2">
      <c r="M100" s="203" t="s">
        <v>408</v>
      </c>
    </row>
    <row r="101" spans="13:13" x14ac:dyDescent="0.2">
      <c r="M101" s="203" t="s">
        <v>409</v>
      </c>
    </row>
    <row r="102" spans="13:13" x14ac:dyDescent="0.2">
      <c r="M102" s="203" t="s">
        <v>410</v>
      </c>
    </row>
    <row r="103" spans="13:13" x14ac:dyDescent="0.2">
      <c r="M103" s="203" t="s">
        <v>411</v>
      </c>
    </row>
    <row r="104" spans="13:13" x14ac:dyDescent="0.2">
      <c r="M104" s="203" t="s">
        <v>412</v>
      </c>
    </row>
    <row r="105" spans="13:13" x14ac:dyDescent="0.2">
      <c r="M105" s="203" t="s">
        <v>148</v>
      </c>
    </row>
    <row r="106" spans="13:13" x14ac:dyDescent="0.2">
      <c r="M106" s="203" t="s">
        <v>149</v>
      </c>
    </row>
    <row r="107" spans="13:13" x14ac:dyDescent="0.2">
      <c r="M107" s="203" t="s">
        <v>150</v>
      </c>
    </row>
    <row r="108" spans="13:13" x14ac:dyDescent="0.2">
      <c r="M108" s="203" t="s">
        <v>151</v>
      </c>
    </row>
    <row r="109" spans="13:13" x14ac:dyDescent="0.2">
      <c r="M109" s="203" t="s">
        <v>152</v>
      </c>
    </row>
    <row r="110" spans="13:13" x14ac:dyDescent="0.2">
      <c r="M110" s="203" t="s">
        <v>153</v>
      </c>
    </row>
    <row r="111" spans="13:13" x14ac:dyDescent="0.2">
      <c r="M111" s="203" t="s">
        <v>154</v>
      </c>
    </row>
    <row r="112" spans="13:13" x14ac:dyDescent="0.2">
      <c r="M112" s="203" t="s">
        <v>155</v>
      </c>
    </row>
    <row r="113" spans="13:13" x14ac:dyDescent="0.2">
      <c r="M113" s="203" t="s">
        <v>156</v>
      </c>
    </row>
    <row r="114" spans="13:13" x14ac:dyDescent="0.2">
      <c r="M114" s="203" t="s">
        <v>157</v>
      </c>
    </row>
    <row r="115" spans="13:13" x14ac:dyDescent="0.2">
      <c r="M115" s="203" t="s">
        <v>158</v>
      </c>
    </row>
    <row r="116" spans="13:13" x14ac:dyDescent="0.2">
      <c r="M116" s="203" t="s">
        <v>159</v>
      </c>
    </row>
    <row r="117" spans="13:13" x14ac:dyDescent="0.2">
      <c r="M117" s="203" t="s">
        <v>160</v>
      </c>
    </row>
    <row r="118" spans="13:13" x14ac:dyDescent="0.2">
      <c r="M118" s="203" t="s">
        <v>161</v>
      </c>
    </row>
    <row r="119" spans="13:13" x14ac:dyDescent="0.2">
      <c r="M119" s="203" t="s">
        <v>162</v>
      </c>
    </row>
    <row r="120" spans="13:13" x14ac:dyDescent="0.2">
      <c r="M120" s="203" t="s">
        <v>163</v>
      </c>
    </row>
    <row r="121" spans="13:13" x14ac:dyDescent="0.2">
      <c r="M121" s="203" t="s">
        <v>164</v>
      </c>
    </row>
    <row r="122" spans="13:13" x14ac:dyDescent="0.2">
      <c r="M122" s="203" t="s">
        <v>165</v>
      </c>
    </row>
    <row r="123" spans="13:13" x14ac:dyDescent="0.2">
      <c r="M123" s="203" t="s">
        <v>166</v>
      </c>
    </row>
    <row r="124" spans="13:13" x14ac:dyDescent="0.2">
      <c r="M124" s="203" t="s">
        <v>167</v>
      </c>
    </row>
    <row r="125" spans="13:13" x14ac:dyDescent="0.2">
      <c r="M125" s="203" t="s">
        <v>168</v>
      </c>
    </row>
    <row r="126" spans="13:13" x14ac:dyDescent="0.2">
      <c r="M126" s="203" t="s">
        <v>169</v>
      </c>
    </row>
    <row r="127" spans="13:13" x14ac:dyDescent="0.2">
      <c r="M127" s="203" t="s">
        <v>170</v>
      </c>
    </row>
    <row r="128" spans="13:13" x14ac:dyDescent="0.2">
      <c r="M128" s="203" t="s">
        <v>171</v>
      </c>
    </row>
    <row r="129" spans="13:13" x14ac:dyDescent="0.2">
      <c r="M129" s="203" t="s">
        <v>172</v>
      </c>
    </row>
    <row r="130" spans="13:13" x14ac:dyDescent="0.2">
      <c r="M130" s="203" t="s">
        <v>173</v>
      </c>
    </row>
    <row r="131" spans="13:13" x14ac:dyDescent="0.2">
      <c r="M131" s="203" t="s">
        <v>174</v>
      </c>
    </row>
    <row r="132" spans="13:13" x14ac:dyDescent="0.2">
      <c r="M132" s="203" t="s">
        <v>175</v>
      </c>
    </row>
    <row r="133" spans="13:13" x14ac:dyDescent="0.2">
      <c r="M133" s="203" t="s">
        <v>176</v>
      </c>
    </row>
    <row r="134" spans="13:13" x14ac:dyDescent="0.2">
      <c r="M134" s="203" t="s">
        <v>177</v>
      </c>
    </row>
    <row r="135" spans="13:13" x14ac:dyDescent="0.2">
      <c r="M135" s="203" t="s">
        <v>178</v>
      </c>
    </row>
    <row r="136" spans="13:13" x14ac:dyDescent="0.2">
      <c r="M136" s="203" t="s">
        <v>179</v>
      </c>
    </row>
    <row r="137" spans="13:13" x14ac:dyDescent="0.2">
      <c r="M137" s="203" t="s">
        <v>180</v>
      </c>
    </row>
    <row r="138" spans="13:13" x14ac:dyDescent="0.2">
      <c r="M138" s="203" t="s">
        <v>181</v>
      </c>
    </row>
    <row r="139" spans="13:13" x14ac:dyDescent="0.2">
      <c r="M139" s="203" t="s">
        <v>182</v>
      </c>
    </row>
    <row r="140" spans="13:13" x14ac:dyDescent="0.2">
      <c r="M140" s="203" t="s">
        <v>183</v>
      </c>
    </row>
    <row r="141" spans="13:13" x14ac:dyDescent="0.2">
      <c r="M141" s="203" t="s">
        <v>184</v>
      </c>
    </row>
    <row r="142" spans="13:13" x14ac:dyDescent="0.2">
      <c r="M142" s="203" t="s">
        <v>185</v>
      </c>
    </row>
    <row r="143" spans="13:13" x14ac:dyDescent="0.2">
      <c r="M143" s="203" t="s">
        <v>186</v>
      </c>
    </row>
    <row r="144" spans="13:13" x14ac:dyDescent="0.2">
      <c r="M144" s="203" t="s">
        <v>187</v>
      </c>
    </row>
    <row r="145" spans="13:13" x14ac:dyDescent="0.2">
      <c r="M145" s="203" t="s">
        <v>188</v>
      </c>
    </row>
    <row r="146" spans="13:13" x14ac:dyDescent="0.2">
      <c r="M146" s="204"/>
    </row>
    <row r="147" spans="13:13" x14ac:dyDescent="0.2">
      <c r="M147" s="204"/>
    </row>
    <row r="148" spans="13:13" x14ac:dyDescent="0.2">
      <c r="M148" s="204"/>
    </row>
    <row r="149" spans="13:13" x14ac:dyDescent="0.2">
      <c r="M149" s="204"/>
    </row>
    <row r="150" spans="13:13" x14ac:dyDescent="0.2">
      <c r="M150" s="204"/>
    </row>
    <row r="151" spans="13:13" x14ac:dyDescent="0.2">
      <c r="M151" s="204"/>
    </row>
    <row r="152" spans="13:13" x14ac:dyDescent="0.2">
      <c r="M152" s="204"/>
    </row>
    <row r="153" spans="13:13" x14ac:dyDescent="0.2">
      <c r="M153" s="204"/>
    </row>
    <row r="154" spans="13:13" x14ac:dyDescent="0.2">
      <c r="M154" s="204"/>
    </row>
    <row r="155" spans="13:13" x14ac:dyDescent="0.2">
      <c r="M155" s="204"/>
    </row>
    <row r="156" spans="13:13" x14ac:dyDescent="0.2">
      <c r="M156" s="204"/>
    </row>
    <row r="157" spans="13:13" x14ac:dyDescent="0.2">
      <c r="M157" s="204"/>
    </row>
    <row r="158" spans="13:13" x14ac:dyDescent="0.2">
      <c r="M158" s="204"/>
    </row>
    <row r="159" spans="13:13" x14ac:dyDescent="0.2">
      <c r="M159" s="204"/>
    </row>
    <row r="160" spans="13:13" x14ac:dyDescent="0.2">
      <c r="M160" s="204"/>
    </row>
    <row r="161" spans="13:13" x14ac:dyDescent="0.2">
      <c r="M161" s="204"/>
    </row>
    <row r="162" spans="13:13" x14ac:dyDescent="0.2">
      <c r="M162" s="204"/>
    </row>
    <row r="163" spans="13:13" x14ac:dyDescent="0.2">
      <c r="M163" s="204"/>
    </row>
    <row r="164" spans="13:13" x14ac:dyDescent="0.2">
      <c r="M164" s="204"/>
    </row>
    <row r="165" spans="13:13" x14ac:dyDescent="0.2">
      <c r="M165" s="204"/>
    </row>
    <row r="166" spans="13:13" x14ac:dyDescent="0.2">
      <c r="M166" s="204"/>
    </row>
    <row r="167" spans="13:13" x14ac:dyDescent="0.2">
      <c r="M167" s="204"/>
    </row>
    <row r="168" spans="13:13" x14ac:dyDescent="0.2">
      <c r="M168" s="204"/>
    </row>
  </sheetData>
  <mergeCells count="46">
    <mergeCell ref="A47:C47"/>
    <mergeCell ref="A48:C48"/>
    <mergeCell ref="A49:C49"/>
    <mergeCell ref="A25:A28"/>
    <mergeCell ref="F27:F28"/>
    <mergeCell ref="A44:C44"/>
    <mergeCell ref="A45:C45"/>
    <mergeCell ref="A46:C46"/>
    <mergeCell ref="F21:F24"/>
    <mergeCell ref="G20:G24"/>
    <mergeCell ref="G13:G16"/>
    <mergeCell ref="B26:C26"/>
    <mergeCell ref="E13:E16"/>
    <mergeCell ref="B20:C20"/>
    <mergeCell ref="F25:F26"/>
    <mergeCell ref="G25:G28"/>
    <mergeCell ref="B27:C27"/>
    <mergeCell ref="B28:C28"/>
    <mergeCell ref="E25:E28"/>
    <mergeCell ref="B25:C25"/>
    <mergeCell ref="E20:E24"/>
    <mergeCell ref="A5:B5"/>
    <mergeCell ref="A6:B6"/>
    <mergeCell ref="A7:B7"/>
    <mergeCell ref="B12:C12"/>
    <mergeCell ref="B13:C13"/>
    <mergeCell ref="A13:A16"/>
    <mergeCell ref="B14:C14"/>
    <mergeCell ref="B15:C15"/>
    <mergeCell ref="B16:C16"/>
    <mergeCell ref="G37:G40"/>
    <mergeCell ref="A41:F41"/>
    <mergeCell ref="C5:G5"/>
    <mergeCell ref="A37:A40"/>
    <mergeCell ref="B37:C40"/>
    <mergeCell ref="D37:D40"/>
    <mergeCell ref="E37:E40"/>
    <mergeCell ref="E29:E36"/>
    <mergeCell ref="G29:G36"/>
    <mergeCell ref="B34:C36"/>
    <mergeCell ref="A8:B8"/>
    <mergeCell ref="B30:C31"/>
    <mergeCell ref="B32:C32"/>
    <mergeCell ref="B33:C33"/>
    <mergeCell ref="A29:A36"/>
    <mergeCell ref="A20:A24"/>
  </mergeCells>
  <conditionalFormatting sqref="F13">
    <cfRule type="cellIs" dxfId="125" priority="13" operator="equal">
      <formula>"vyberte stupeň ohrozenia podkôrnym hmyzom"</formula>
    </cfRule>
  </conditionalFormatting>
  <conditionalFormatting sqref="F14">
    <cfRule type="cellIs" dxfId="124" priority="11" operator="equal">
      <formula>"Oblasť alebo podoblasť"</formula>
    </cfRule>
    <cfRule type="expression" dxfId="123" priority="12">
      <formula>$M$14=1</formula>
    </cfRule>
  </conditionalFormatting>
  <conditionalFormatting sqref="F15">
    <cfRule type="expression" dxfId="122" priority="10">
      <formula>$M$15="chyba"</formula>
    </cfRule>
  </conditionalFormatting>
  <conditionalFormatting sqref="F16">
    <cfRule type="expression" dxfId="121" priority="9">
      <formula>$M$16="chyba"</formula>
    </cfRule>
  </conditionalFormatting>
  <conditionalFormatting sqref="A44">
    <cfRule type="cellIs" dxfId="120" priority="8" operator="equal">
      <formula>"zadajte výmeru obhospodarovaného lesa"</formula>
    </cfRule>
  </conditionalFormatting>
  <conditionalFormatting sqref="A46">
    <cfRule type="cellIs" dxfId="119" priority="6" operator="equal">
      <formula>"vyberte stupeň ohrozenia podkôrnym hmyzom"</formula>
    </cfRule>
  </conditionalFormatting>
  <conditionalFormatting sqref="A47">
    <cfRule type="cellIs" dxfId="118" priority="5" operator="equal">
      <formula>"vyberte lesnú oblasť alebo podoblasť"</formula>
    </cfRule>
  </conditionalFormatting>
  <conditionalFormatting sqref="A48">
    <cfRule type="cellIs" dxfId="117" priority="4" operator="equal">
      <formula>"vyplnte hárok činnosti"</formula>
    </cfRule>
  </conditionalFormatting>
  <conditionalFormatting sqref="A45">
    <cfRule type="cellIs" dxfId="116" priority="2" operator="equal">
      <formula>"zadajte výmeru certifikovaného lesa"</formula>
    </cfRule>
  </conditionalFormatting>
  <conditionalFormatting sqref="A49">
    <cfRule type="cellIs" dxfId="115" priority="1" operator="equal">
      <formula>"na hárku činnosti sú nesprávne zadané údaje"</formula>
    </cfRule>
  </conditionalFormatting>
  <dataValidations count="3">
    <dataValidation type="list" allowBlank="1" showInputMessage="1" showErrorMessage="1" sqref="F13">
      <formula1>$J$12:$J$15</formula1>
    </dataValidation>
    <dataValidation type="list" allowBlank="1" showInputMessage="1" showErrorMessage="1" sqref="F15">
      <formula1>INDIRECT(F13)</formula1>
    </dataValidation>
    <dataValidation type="list" allowBlank="1" showInputMessage="1" showErrorMessage="1" sqref="F16">
      <formula1>INDIRECT(F13)</formula1>
    </dataValidation>
  </dataValidations>
  <printOptions horizontalCentered="1" verticalCentered="1"/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9"/>
  <sheetViews>
    <sheetView zoomScale="130" zoomScaleNormal="130" workbookViewId="0"/>
  </sheetViews>
  <sheetFormatPr defaultRowHeight="15" x14ac:dyDescent="0.25"/>
  <cols>
    <col min="2" max="2" width="10.5703125" customWidth="1"/>
    <col min="3" max="3" width="10.42578125" customWidth="1"/>
    <col min="5" max="5" width="13.5703125" customWidth="1"/>
    <col min="6" max="13" width="6.7109375" customWidth="1"/>
    <col min="14" max="14" width="8.85546875" customWidth="1"/>
    <col min="15" max="16" width="10" customWidth="1"/>
    <col min="17" max="18" width="8.85546875" hidden="1" customWidth="1"/>
    <col min="19" max="19" width="9.140625" style="1" hidden="1" customWidth="1"/>
    <col min="20" max="26" width="6.7109375" hidden="1" customWidth="1"/>
    <col min="27" max="27" width="11.5703125" hidden="1" customWidth="1"/>
    <col min="28" max="28" width="12.42578125" style="179" hidden="1" customWidth="1"/>
    <col min="29" max="29" width="14.28515625" style="179" hidden="1" customWidth="1"/>
    <col min="30" max="30" width="15" hidden="1" customWidth="1"/>
    <col min="31" max="31" width="14.140625" hidden="1" customWidth="1"/>
    <col min="32" max="32" width="9.140625" hidden="1" customWidth="1"/>
    <col min="33" max="33" width="12.85546875" hidden="1" customWidth="1"/>
    <col min="34" max="34" width="11" hidden="1" customWidth="1"/>
    <col min="35" max="35" width="9.140625" hidden="1" customWidth="1"/>
    <col min="36" max="36" width="16.28515625" hidden="1" customWidth="1"/>
    <col min="37" max="37" width="26" hidden="1" customWidth="1"/>
    <col min="38" max="38" width="9.140625" hidden="1" customWidth="1"/>
  </cols>
  <sheetData>
    <row r="1" spans="1:38" x14ac:dyDescent="0.25">
      <c r="A1" s="276" t="s">
        <v>480</v>
      </c>
      <c r="B1" s="276" t="s">
        <v>479</v>
      </c>
      <c r="Q1" s="242" t="s">
        <v>471</v>
      </c>
      <c r="T1" s="238">
        <f>IF(AND(SUM(F14:F758)&gt;0,OR(F13="vyberte",F13="")),1,0)</f>
        <v>0</v>
      </c>
      <c r="U1" s="243"/>
      <c r="AA1" s="179" t="s">
        <v>376</v>
      </c>
      <c r="AB1" s="179">
        <f>COUNTIF(AB14:AB758,"&gt;0")</f>
        <v>0</v>
      </c>
      <c r="AC1" s="179" t="s">
        <v>381</v>
      </c>
      <c r="AD1" s="198">
        <f>SUM(N14:N758)</f>
        <v>0</v>
      </c>
      <c r="AG1" s="179" t="s">
        <v>426</v>
      </c>
      <c r="AH1" s="202">
        <f>COUNTIF(AG14:AG758,"&gt;=0,6")</f>
        <v>0</v>
      </c>
      <c r="AI1" s="199">
        <f>SUMIFS(N14:N758,AG14:AG758,"&gt;=0,6")</f>
        <v>0</v>
      </c>
      <c r="AK1" s="179" t="s">
        <v>432</v>
      </c>
      <c r="AL1" s="202">
        <f>COUNTIF(AI14:AI758,"&gt;=0,7")</f>
        <v>0</v>
      </c>
    </row>
    <row r="2" spans="1:38" x14ac:dyDescent="0.25">
      <c r="A2" s="384" t="str">
        <f>IF(S9&gt;0,"v červenooznačených riadkoch sú nesprávne zadané výmery",IF(Q9&gt;0,"v červenooznačených riadkoch nie sú zadané čisla dielcov",""))</f>
        <v/>
      </c>
      <c r="B2" s="384"/>
      <c r="C2" s="384"/>
      <c r="D2" s="384"/>
      <c r="E2" s="384"/>
      <c r="F2" s="384"/>
      <c r="G2" s="384"/>
      <c r="H2" s="384"/>
      <c r="T2" s="238">
        <f>IF(AND(SUM(G14:G758)&gt;0,OR(G13="vyberte",G13="")),1,0)</f>
        <v>0</v>
      </c>
      <c r="AA2" s="179" t="s">
        <v>378</v>
      </c>
      <c r="AB2" s="179">
        <f>COUNTIF(AB14:AB758,"&gt;=4")</f>
        <v>0</v>
      </c>
      <c r="AC2" s="179" t="s">
        <v>95</v>
      </c>
      <c r="AD2" s="198">
        <f>SUMIF(AB14:AB758,"&gt;=4",N14:N758)</f>
        <v>0</v>
      </c>
      <c r="AG2" s="179" t="s">
        <v>427</v>
      </c>
      <c r="AH2" s="202">
        <f>COUNTIFS(AG14:AG758,"&gt;=0,5",AG14:AG758,"&lt;0,6")</f>
        <v>0</v>
      </c>
      <c r="AI2" s="199">
        <f>SUMIFS(N14:N758,AG14:AG758,"&lt;0,6",AG14:AG758,"&gt;=0,5")</f>
        <v>0</v>
      </c>
    </row>
    <row r="3" spans="1:38" x14ac:dyDescent="0.25">
      <c r="A3" s="384" t="str">
        <f>IF(R9&gt;0,"v červenooznačených riadkoch sú zadané neoprávnené kombinácie podporovateľných činností","")</f>
        <v/>
      </c>
      <c r="B3" s="384"/>
      <c r="C3" s="384"/>
      <c r="D3" s="384"/>
      <c r="E3" s="384"/>
      <c r="F3" s="384"/>
      <c r="G3" s="384"/>
      <c r="H3" s="384"/>
      <c r="T3" s="238">
        <f>IF(AND(SUM(H14:H758)&gt;0,OR(H13="vyberte",H13="")),1,0)</f>
        <v>0</v>
      </c>
      <c r="AA3" s="179" t="s">
        <v>377</v>
      </c>
      <c r="AB3" s="179">
        <f>COUNTIF(AB14:AB758,"=3")</f>
        <v>0</v>
      </c>
      <c r="AC3" s="179" t="s">
        <v>95</v>
      </c>
      <c r="AD3" s="198">
        <f>SUMIF(AB14:AB758,3,N14:N758)</f>
        <v>0</v>
      </c>
      <c r="AG3" s="179" t="s">
        <v>428</v>
      </c>
      <c r="AH3" s="202">
        <f>COUNTIFS(AG14:AG758,"&gt;=0,4",AG14:AG758,"&lt;0,5")</f>
        <v>0</v>
      </c>
      <c r="AI3" s="199">
        <f>SUMIFS(N14:N758,AG14:AG758,"&lt;0,5",AG14:AG758,"&gt;=0,4")</f>
        <v>0</v>
      </c>
      <c r="AK3" s="179" t="s">
        <v>450</v>
      </c>
      <c r="AL3" s="202">
        <f>COUNTIF(AJ14:AJ758,"&gt;=0,2")</f>
        <v>0</v>
      </c>
    </row>
    <row r="4" spans="1:38" x14ac:dyDescent="0.25">
      <c r="A4" s="385" t="str">
        <f>IF(OR(F13="",G13="",H13="",I13="",J13="",K13=""),"",IF(AND(F13="vyberte",G13="vyberte",H13="vyberte",I13="vyberte",J13="vyberte",K13="vyberte"),"",IF(SUM(T1:T6)&gt;0,"vyberte dreviny červenooznačených stĺpcoch",IF(OR(F9=FALSE,G13=FALSE,H13=FALSE,I13=FALSE,J13=FALSE,K13=FALSE),"v červenooznačených stĺpcoch sa opakujú dreviny",""))))</f>
        <v/>
      </c>
      <c r="B4" s="385"/>
      <c r="C4" s="385"/>
      <c r="D4" s="385"/>
      <c r="E4" s="385"/>
      <c r="F4" s="385"/>
      <c r="G4" s="385"/>
      <c r="H4" s="385"/>
      <c r="T4" s="238">
        <f>IF(AND(SUM(I14:I758)&gt;0,OR(I13="vyberte",I13="")),1,0)</f>
        <v>0</v>
      </c>
      <c r="AA4" s="179" t="s">
        <v>379</v>
      </c>
      <c r="AB4" s="179">
        <f>COUNTIF(AB14:AB758,"=2")</f>
        <v>0</v>
      </c>
      <c r="AG4" s="179" t="s">
        <v>429</v>
      </c>
      <c r="AH4" s="202">
        <f>COUNTIFS(AG14:AG758,"&lt;0,4",AG14:AG758,"&gt;0")</f>
        <v>0</v>
      </c>
      <c r="AI4" s="199">
        <f>SUMIFS(N14:N758,AG14:AG758,"&lt;0,4")</f>
        <v>0</v>
      </c>
      <c r="AK4" s="179" t="s">
        <v>451</v>
      </c>
      <c r="AL4" s="202">
        <f>COUNTIF(AK14:AK758,"&gt;=0,2")</f>
        <v>0</v>
      </c>
    </row>
    <row r="5" spans="1:38" x14ac:dyDescent="0.25">
      <c r="A5" s="391" t="s">
        <v>199</v>
      </c>
      <c r="B5" s="391"/>
      <c r="C5" s="391"/>
      <c r="D5" s="393"/>
      <c r="E5" s="393"/>
      <c r="F5" s="393"/>
      <c r="G5" s="393"/>
      <c r="H5" s="393"/>
      <c r="I5" s="393"/>
      <c r="J5" s="393"/>
      <c r="K5" s="393"/>
      <c r="L5" s="393"/>
      <c r="M5" s="393"/>
      <c r="T5" s="238">
        <f>IF(AND(SUM(J14:J758)&gt;0,OR(J13="vyberte",J13="")),1,0)</f>
        <v>0</v>
      </c>
      <c r="AA5" s="179" t="s">
        <v>380</v>
      </c>
      <c r="AB5" s="179">
        <f>COUNTIF(AB14:AB758,"=1")</f>
        <v>0</v>
      </c>
      <c r="AK5" s="179" t="s">
        <v>454</v>
      </c>
      <c r="AL5" s="220">
        <f>IFERROR(AL7/AD1,0)</f>
        <v>0</v>
      </c>
    </row>
    <row r="6" spans="1:38" x14ac:dyDescent="0.25">
      <c r="A6" s="392" t="s">
        <v>200</v>
      </c>
      <c r="B6" s="392"/>
      <c r="C6" s="392"/>
      <c r="D6" s="393"/>
      <c r="E6" s="393"/>
      <c r="F6" s="393"/>
      <c r="G6" s="393"/>
      <c r="H6" s="393"/>
      <c r="I6" s="393"/>
      <c r="J6" s="393"/>
      <c r="K6" s="393"/>
      <c r="L6" s="393"/>
      <c r="M6" s="393"/>
      <c r="T6" s="238">
        <f>IF(AND(SUM(K14:K758)&gt;0,OR(K13="vyberte",K13="")),1,0)</f>
        <v>0</v>
      </c>
      <c r="AA6" s="179"/>
      <c r="AK6" s="179" t="s">
        <v>455</v>
      </c>
      <c r="AL6" s="220">
        <f>IFERROR(AL8/AD1,0)</f>
        <v>0</v>
      </c>
    </row>
    <row r="7" spans="1:38" x14ac:dyDescent="0.25">
      <c r="A7" s="391" t="s">
        <v>201</v>
      </c>
      <c r="B7" s="391"/>
      <c r="C7" s="391"/>
      <c r="D7" s="393"/>
      <c r="E7" s="393"/>
      <c r="F7" s="393"/>
      <c r="G7" s="393"/>
      <c r="H7" s="393"/>
      <c r="I7" s="393"/>
      <c r="J7" s="393"/>
      <c r="K7" s="393"/>
      <c r="L7" s="393"/>
      <c r="M7" s="393"/>
      <c r="AA7" s="179"/>
      <c r="AK7" s="179" t="s">
        <v>456</v>
      </c>
      <c r="AL7" s="219">
        <f>SUM(O14:O758)</f>
        <v>0</v>
      </c>
    </row>
    <row r="8" spans="1:38" x14ac:dyDescent="0.25">
      <c r="A8" s="392" t="s">
        <v>202</v>
      </c>
      <c r="B8" s="392"/>
      <c r="C8" s="392"/>
      <c r="D8" s="393"/>
      <c r="E8" s="393"/>
      <c r="F8" s="393"/>
      <c r="G8" s="393"/>
      <c r="H8" s="393"/>
      <c r="I8" s="393"/>
      <c r="J8" s="393"/>
      <c r="K8" s="393"/>
      <c r="L8" s="393"/>
      <c r="M8" s="393"/>
      <c r="Q8" s="238" t="s">
        <v>40</v>
      </c>
      <c r="R8" s="238" t="s">
        <v>40</v>
      </c>
      <c r="S8" s="238" t="s">
        <v>40</v>
      </c>
      <c r="AA8" s="179"/>
      <c r="AK8" s="179" t="s">
        <v>457</v>
      </c>
      <c r="AL8" s="219">
        <f>SUM(P14:P758)</f>
        <v>0</v>
      </c>
    </row>
    <row r="9" spans="1:38" ht="15.75" hidden="1" customHeight="1" x14ac:dyDescent="0.25">
      <c r="A9" s="228"/>
      <c r="B9" s="229"/>
      <c r="C9" s="229"/>
      <c r="F9" s="281" t="b">
        <f>COUNTIF($F$13:$K$13,F13)=1</f>
        <v>0</v>
      </c>
      <c r="G9" s="281" t="b">
        <f>COUNTIF($F$13:$K$13,G13)=1</f>
        <v>0</v>
      </c>
      <c r="H9" s="281" t="b">
        <f>COUNTIF($F$13:$K$13,H13)=1</f>
        <v>0</v>
      </c>
      <c r="I9" s="281" t="b">
        <f t="shared" ref="I9:K9" si="0">COUNTIF($F$13:$K$13,I13)=1</f>
        <v>0</v>
      </c>
      <c r="J9" s="281" t="b">
        <f t="shared" si="0"/>
        <v>0</v>
      </c>
      <c r="K9" s="281" t="b">
        <f t="shared" si="0"/>
        <v>0</v>
      </c>
      <c r="Q9" s="238">
        <f>SUM(Q14:Q758)</f>
        <v>0</v>
      </c>
      <c r="R9" s="238">
        <f>SUM(R14:R758)</f>
        <v>0</v>
      </c>
      <c r="S9" s="238">
        <f>COUNTIF(S14:S758,"chyba")</f>
        <v>0</v>
      </c>
      <c r="AC9" s="205" t="s">
        <v>382</v>
      </c>
      <c r="AD9" s="205" t="s">
        <v>383</v>
      </c>
      <c r="AE9" s="190" t="s">
        <v>419</v>
      </c>
    </row>
    <row r="10" spans="1:38" x14ac:dyDescent="0.25">
      <c r="A10" s="183"/>
      <c r="AC10" s="191">
        <f>IFERROR(AC11/AD1,0)</f>
        <v>0</v>
      </c>
      <c r="AD10" s="191">
        <f>IFERROR(AD11/AD1,0)</f>
        <v>0</v>
      </c>
      <c r="AE10" s="186">
        <f>COUNTIF(AE14:AE758,"&gt;=0,1")</f>
        <v>0</v>
      </c>
    </row>
    <row r="11" spans="1:38" s="1" customFormat="1" x14ac:dyDescent="0.25">
      <c r="A11" s="228"/>
      <c r="B11" s="273"/>
      <c r="C11" s="273"/>
      <c r="D11" s="273"/>
      <c r="E11" s="273"/>
      <c r="F11" s="388" t="s">
        <v>206</v>
      </c>
      <c r="G11" s="389"/>
      <c r="H11" s="389"/>
      <c r="I11" s="389"/>
      <c r="J11" s="389"/>
      <c r="K11" s="389"/>
      <c r="L11" s="389"/>
      <c r="M11" s="390"/>
      <c r="N11" s="274"/>
      <c r="O11" s="275"/>
      <c r="P11" s="275"/>
      <c r="Q11" s="240"/>
      <c r="R11" s="241"/>
      <c r="T11" s="386" t="s">
        <v>232</v>
      </c>
      <c r="U11" s="387"/>
      <c r="V11" s="387"/>
      <c r="W11" s="387"/>
      <c r="X11" s="387"/>
      <c r="Y11" s="387"/>
      <c r="Z11" s="387"/>
      <c r="AA11" s="387"/>
      <c r="AB11" s="179"/>
      <c r="AC11" s="198">
        <f>SUM(AC14:AC758)</f>
        <v>0</v>
      </c>
      <c r="AD11" s="198">
        <f>SUM(AD14:AD758)</f>
        <v>0</v>
      </c>
    </row>
    <row r="12" spans="1:38" ht="22.5" hidden="1" x14ac:dyDescent="0.25">
      <c r="A12" s="230" t="s">
        <v>212</v>
      </c>
      <c r="B12" s="215" t="s">
        <v>213</v>
      </c>
      <c r="C12" s="215" t="s">
        <v>214</v>
      </c>
      <c r="D12" s="231" t="s">
        <v>215</v>
      </c>
      <c r="E12" s="215" t="s">
        <v>216</v>
      </c>
      <c r="F12" s="214" t="s">
        <v>217</v>
      </c>
      <c r="G12" s="214" t="s">
        <v>218</v>
      </c>
      <c r="H12" s="214" t="s">
        <v>219</v>
      </c>
      <c r="I12" s="214" t="s">
        <v>220</v>
      </c>
      <c r="J12" s="214" t="s">
        <v>221</v>
      </c>
      <c r="K12" s="214" t="s">
        <v>222</v>
      </c>
      <c r="L12" s="232" t="s">
        <v>223</v>
      </c>
      <c r="M12" s="232" t="s">
        <v>224</v>
      </c>
      <c r="N12" s="214" t="s">
        <v>225</v>
      </c>
      <c r="O12" s="214" t="s">
        <v>445</v>
      </c>
      <c r="P12" s="216" t="s">
        <v>444</v>
      </c>
      <c r="Q12" s="214" t="s">
        <v>443</v>
      </c>
      <c r="R12" s="214" t="s">
        <v>442</v>
      </c>
      <c r="S12" s="178" t="s">
        <v>230</v>
      </c>
      <c r="T12" s="185" t="s">
        <v>233</v>
      </c>
      <c r="U12" s="185" t="s">
        <v>234</v>
      </c>
      <c r="V12" s="185" t="s">
        <v>235</v>
      </c>
      <c r="W12" s="185" t="s">
        <v>236</v>
      </c>
      <c r="X12" s="185" t="s">
        <v>237</v>
      </c>
      <c r="Y12" s="185" t="s">
        <v>238</v>
      </c>
      <c r="Z12" s="185" t="s">
        <v>239</v>
      </c>
      <c r="AA12" s="185" t="s">
        <v>240</v>
      </c>
      <c r="AB12" s="192" t="s">
        <v>241</v>
      </c>
      <c r="AC12" s="192" t="s">
        <v>242</v>
      </c>
      <c r="AD12" s="178" t="s">
        <v>375</v>
      </c>
      <c r="AE12" s="178" t="s">
        <v>385</v>
      </c>
      <c r="AF12" s="178" t="s">
        <v>421</v>
      </c>
      <c r="AG12" s="178" t="s">
        <v>422</v>
      </c>
      <c r="AH12" s="178" t="s">
        <v>423</v>
      </c>
      <c r="AI12" s="178" t="s">
        <v>425</v>
      </c>
      <c r="AJ12" s="178" t="s">
        <v>448</v>
      </c>
      <c r="AK12" s="178" t="s">
        <v>449</v>
      </c>
    </row>
    <row r="13" spans="1:38" ht="63" customHeight="1" x14ac:dyDescent="0.25">
      <c r="A13" s="233" t="s">
        <v>203</v>
      </c>
      <c r="B13" s="235" t="s">
        <v>204</v>
      </c>
      <c r="C13" s="235" t="s">
        <v>205</v>
      </c>
      <c r="D13" s="235" t="s">
        <v>476</v>
      </c>
      <c r="E13" s="235" t="s">
        <v>207</v>
      </c>
      <c r="F13" s="277" t="s">
        <v>469</v>
      </c>
      <c r="G13" s="277" t="s">
        <v>469</v>
      </c>
      <c r="H13" s="277" t="s">
        <v>469</v>
      </c>
      <c r="I13" s="277" t="s">
        <v>469</v>
      </c>
      <c r="J13" s="277" t="s">
        <v>469</v>
      </c>
      <c r="K13" s="277" t="s">
        <v>469</v>
      </c>
      <c r="L13" s="280" t="s">
        <v>208</v>
      </c>
      <c r="M13" s="280" t="s">
        <v>209</v>
      </c>
      <c r="N13" s="234" t="s">
        <v>210</v>
      </c>
      <c r="O13" s="236" t="s">
        <v>446</v>
      </c>
      <c r="P13" s="236" t="s">
        <v>447</v>
      </c>
      <c r="Q13" s="239" t="s">
        <v>475</v>
      </c>
      <c r="R13" s="211" t="s">
        <v>470</v>
      </c>
      <c r="S13" s="184" t="s">
        <v>231</v>
      </c>
      <c r="T13" s="187" t="str">
        <f>Tabuľka2[[#This Row],[Stĺpec6]]</f>
        <v>vyberte</v>
      </c>
      <c r="U13" s="188" t="str">
        <f>Tabuľka2[[#This Row],[Stĺpec7]]</f>
        <v>vyberte</v>
      </c>
      <c r="V13" s="188" t="str">
        <f>Tabuľka2[[#This Row],[Stĺpec8]]</f>
        <v>vyberte</v>
      </c>
      <c r="W13" s="188" t="str">
        <f>Tabuľka2[[#This Row],[Stĺpec9]]</f>
        <v>vyberte</v>
      </c>
      <c r="X13" s="189" t="str">
        <f>Tabuľka2[[#This Row],[Stĺpec10]]</f>
        <v>vyberte</v>
      </c>
      <c r="Y13" s="189" t="str">
        <f>Tabuľka2[[#This Row],[Stĺpec11]]</f>
        <v>vyberte</v>
      </c>
      <c r="Z13" s="189" t="str">
        <f>Tabuľka2[[#This Row],[Stĺpec12]]</f>
        <v>Ostatné ihličnaté</v>
      </c>
      <c r="AA13" s="189" t="str">
        <f>Tabuľka2[[#This Row],[Stĺpec13]]</f>
        <v>Ostatné listnaté</v>
      </c>
      <c r="AB13" s="189" t="s">
        <v>384</v>
      </c>
      <c r="AC13" s="189" t="s">
        <v>373</v>
      </c>
      <c r="AD13" s="189" t="s">
        <v>374</v>
      </c>
      <c r="AE13" s="189" t="s">
        <v>386</v>
      </c>
      <c r="AF13" s="189" t="s">
        <v>420</v>
      </c>
      <c r="AG13" s="189" t="s">
        <v>434</v>
      </c>
      <c r="AH13" s="189" t="s">
        <v>424</v>
      </c>
      <c r="AI13" s="189" t="s">
        <v>430</v>
      </c>
      <c r="AJ13" s="189" t="s">
        <v>452</v>
      </c>
      <c r="AK13" s="189" t="s">
        <v>453</v>
      </c>
    </row>
    <row r="14" spans="1:38" x14ac:dyDescent="0.25">
      <c r="A14" s="270"/>
      <c r="B14" s="271"/>
      <c r="C14" s="271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2">
        <f>SUM(Činnosti!$F14:$M14)</f>
        <v>0</v>
      </c>
      <c r="O14" s="269"/>
      <c r="P14" s="269"/>
      <c r="Q14" s="267">
        <f>IF(AND(Tabuľka2[[#This Row],[Stĺpec5]]&gt;0,Tabuľka2[[#This Row],[Stĺpec1]]=""),1,0)</f>
        <v>0</v>
      </c>
      <c r="R14" s="237">
        <f>IF(AND(Tabuľka2[[#This Row],[Stĺpec14]]=0,OR(Tabuľka2[[#This Row],[Stĺpec145]]&gt;0,Tabuľka2[[#This Row],[Stĺpec144]]&gt;0)),1,0)</f>
        <v>0</v>
      </c>
      <c r="S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" s="212">
        <f>IF(OR($T$13="vyberte",$T$13=""),0,IF(OR(Tabuľka2[[#This Row],[Stĺpec14]]="",Tabuľka2[[#This Row],[Stĺpec6]]=""),0,Tabuľka2[[#This Row],[Stĺpec6]]/Tabuľka2[[#This Row],[Stĺpec14]]))</f>
        <v>0</v>
      </c>
      <c r="U14" s="212">
        <f>IF(OR($U$13="vyberte",$U$13=""),0,IF(OR(Tabuľka2[[#This Row],[Stĺpec14]]="",Tabuľka2[[#This Row],[Stĺpec7]]=""),0,Tabuľka2[[#This Row],[Stĺpec7]]/Tabuľka2[[#This Row],[Stĺpec14]]))</f>
        <v>0</v>
      </c>
      <c r="V14" s="212">
        <f>IF(OR($V$13="vyberte",$V$13=""),0,IF(OR(Tabuľka2[[#This Row],[Stĺpec14]]="",Tabuľka2[[#This Row],[Stĺpec8]]=0),0,Tabuľka2[[#This Row],[Stĺpec8]]/Tabuľka2[[#This Row],[Stĺpec14]]))</f>
        <v>0</v>
      </c>
      <c r="W14" s="212">
        <f>IF(OR($W$13="vyberte",$W$13=""),0,IF(OR(Tabuľka2[[#This Row],[Stĺpec14]]="",Tabuľka2[[#This Row],[Stĺpec9]]=""),0,Tabuľka2[[#This Row],[Stĺpec9]]/Tabuľka2[[#This Row],[Stĺpec14]]))</f>
        <v>0</v>
      </c>
      <c r="X14" s="212">
        <f>IF(OR($X$13="vyberte",$X$13=""),0,IF(OR(Tabuľka2[[#This Row],[Stĺpec14]]="",Tabuľka2[[#This Row],[Stĺpec10]]=""),0,Tabuľka2[[#This Row],[Stĺpec10]]/Tabuľka2[[#This Row],[Stĺpec14]]))</f>
        <v>0</v>
      </c>
      <c r="Y14" s="212">
        <f>IF(OR($Y$13="vyberte",$Y$13=""),0,IF(OR(Tabuľka2[[#This Row],[Stĺpec14]]="",Tabuľka2[[#This Row],[Stĺpec11]]=""),0,Tabuľka2[[#This Row],[Stĺpec11]]/Tabuľka2[[#This Row],[Stĺpec14]]))</f>
        <v>0</v>
      </c>
      <c r="Z14" s="212">
        <f>IF(OR(Tabuľka2[[#This Row],[Stĺpec14]]="",Tabuľka2[[#This Row],[Stĺpec12]]=""),0,Tabuľka2[[#This Row],[Stĺpec12]]/Tabuľka2[[#This Row],[Stĺpec14]])</f>
        <v>0</v>
      </c>
      <c r="AA14" s="194">
        <f>IF(OR(Tabuľka2[[#This Row],[Stĺpec14]]="",Tabuľka2[[#This Row],[Stĺpec13]]=""),0,Tabuľka2[[#This Row],[Stĺpec13]]/Tabuľka2[[#This Row],[Stĺpec14]])</f>
        <v>0</v>
      </c>
      <c r="AB14" s="193">
        <f>COUNTIF(Tabuľka2[[#This Row],[Stĺpec16]:[Stĺpec23]],"&gt;0,1")</f>
        <v>0</v>
      </c>
      <c r="AC14" s="198">
        <f>IF(OR($F$13="vyberte",$F$13=""),0,Tabuľka2[[#This Row],[Stĺpec14]]-Tabuľka2[[#This Row],[Stĺpec26]])</f>
        <v>0</v>
      </c>
      <c r="AD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" s="206">
        <f>IF('Bodovacie kritéria'!$F$15="01 A - BORSKÁ NÍŽINA",Tabuľka2[[#This Row],[Stĺpec25]]/Tabuľka2[[#This Row],[Stĺpec5]],0)</f>
        <v>0</v>
      </c>
      <c r="AF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" s="206">
        <f>IFERROR((Tabuľka2[[#This Row],[Stĺpec28]]+Tabuľka2[[#This Row],[Stĺpec25]])/Tabuľka2[[#This Row],[Stĺpec14]],0)</f>
        <v>0</v>
      </c>
      <c r="AH14" s="199">
        <f>Tabuľka2[[#This Row],[Stĺpec28]]+Tabuľka2[[#This Row],[Stĺpec25]]</f>
        <v>0</v>
      </c>
      <c r="AI14" s="206">
        <f>IFERROR(Tabuľka2[[#This Row],[Stĺpec25]]/Tabuľka2[[#This Row],[Stĺpec30]],0)</f>
        <v>0</v>
      </c>
      <c r="AJ14" s="191">
        <f>IFERROR(Tabuľka2[[#This Row],[Stĺpec145]]/Tabuľka2[[#This Row],[Stĺpec14]],0)</f>
        <v>0</v>
      </c>
      <c r="AK14" s="191">
        <f>IFERROR(Tabuľka2[[#This Row],[Stĺpec144]]/Tabuľka2[[#This Row],[Stĺpec14]],0)</f>
        <v>0</v>
      </c>
    </row>
    <row r="15" spans="1:38" x14ac:dyDescent="0.25">
      <c r="A15" s="244"/>
      <c r="B15" s="245"/>
      <c r="C15" s="245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180">
        <f>SUM(Činnosti!$F15:$M15)</f>
        <v>0</v>
      </c>
      <c r="O15" s="246"/>
      <c r="P15" s="269"/>
      <c r="Q15" s="267">
        <f>IF(AND(Tabuľka2[[#This Row],[Stĺpec5]]&gt;0,Tabuľka2[[#This Row],[Stĺpec1]]=""),1,0)</f>
        <v>0</v>
      </c>
      <c r="R15" s="237">
        <f>IF(AND(Tabuľka2[[#This Row],[Stĺpec14]]=0,OR(Tabuľka2[[#This Row],[Stĺpec145]]&gt;0,Tabuľka2[[#This Row],[Stĺpec144]]&gt;0)),1,0)</f>
        <v>0</v>
      </c>
      <c r="S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" s="212">
        <f>IF(OR($T$13="vyberte",$T$13=""),0,IF(OR(Tabuľka2[[#This Row],[Stĺpec14]]="",Tabuľka2[[#This Row],[Stĺpec6]]=""),0,Tabuľka2[[#This Row],[Stĺpec6]]/Tabuľka2[[#This Row],[Stĺpec14]]))</f>
        <v>0</v>
      </c>
      <c r="U15" s="212">
        <f>IF(OR($U$13="vyberte",$U$13=""),0,IF(OR(Tabuľka2[[#This Row],[Stĺpec14]]="",Tabuľka2[[#This Row],[Stĺpec7]]=""),0,Tabuľka2[[#This Row],[Stĺpec7]]/Tabuľka2[[#This Row],[Stĺpec14]]))</f>
        <v>0</v>
      </c>
      <c r="V15" s="212">
        <f>IF(OR($V$13="vyberte",$V$13=""),0,IF(OR(Tabuľka2[[#This Row],[Stĺpec14]]="",Tabuľka2[[#This Row],[Stĺpec8]]=0),0,Tabuľka2[[#This Row],[Stĺpec8]]/Tabuľka2[[#This Row],[Stĺpec14]]))</f>
        <v>0</v>
      </c>
      <c r="W15" s="212">
        <f>IF(OR($W$13="vyberte",$W$13=""),0,IF(OR(Tabuľka2[[#This Row],[Stĺpec14]]="",Tabuľka2[[#This Row],[Stĺpec9]]=""),0,Tabuľka2[[#This Row],[Stĺpec9]]/Tabuľka2[[#This Row],[Stĺpec14]]))</f>
        <v>0</v>
      </c>
      <c r="X15" s="212">
        <f>IF(OR($X$13="vyberte",$X$13=""),0,IF(OR(Tabuľka2[[#This Row],[Stĺpec14]]="",Tabuľka2[[#This Row],[Stĺpec10]]=""),0,Tabuľka2[[#This Row],[Stĺpec10]]/Tabuľka2[[#This Row],[Stĺpec14]]))</f>
        <v>0</v>
      </c>
      <c r="Y15" s="212">
        <f>IF(OR($Y$13="vyberte",$Y$13=""),0,IF(OR(Tabuľka2[[#This Row],[Stĺpec14]]="",Tabuľka2[[#This Row],[Stĺpec11]]=""),0,Tabuľka2[[#This Row],[Stĺpec11]]/Tabuľka2[[#This Row],[Stĺpec14]]))</f>
        <v>0</v>
      </c>
      <c r="Z15" s="212">
        <f>IF(OR(Tabuľka2[[#This Row],[Stĺpec14]]="",Tabuľka2[[#This Row],[Stĺpec12]]=""),0,Tabuľka2[[#This Row],[Stĺpec12]]/Tabuľka2[[#This Row],[Stĺpec14]])</f>
        <v>0</v>
      </c>
      <c r="AA15" s="194">
        <f>IF(OR(Tabuľka2[[#This Row],[Stĺpec14]]="",Tabuľka2[[#This Row],[Stĺpec13]]=""),0,Tabuľka2[[#This Row],[Stĺpec13]]/Tabuľka2[[#This Row],[Stĺpec14]])</f>
        <v>0</v>
      </c>
      <c r="AB15" s="193">
        <f>COUNTIF(Tabuľka2[[#This Row],[Stĺpec16]:[Stĺpec23]],"&gt;0,1")</f>
        <v>0</v>
      </c>
      <c r="AC15" s="198">
        <f>IF(OR($F$13="vyberte",$F$13=""),0,Tabuľka2[[#This Row],[Stĺpec14]]-Tabuľka2[[#This Row],[Stĺpec26]])</f>
        <v>0</v>
      </c>
      <c r="AD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" s="206">
        <f>IF('Bodovacie kritéria'!$F$15="01 A - BORSKÁ NÍŽINA",Tabuľka2[[#This Row],[Stĺpec25]]/Tabuľka2[[#This Row],[Stĺpec5]],0)</f>
        <v>0</v>
      </c>
      <c r="AF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" s="206">
        <f>IFERROR((Tabuľka2[[#This Row],[Stĺpec28]]+Tabuľka2[[#This Row],[Stĺpec25]])/Tabuľka2[[#This Row],[Stĺpec14]],0)</f>
        <v>0</v>
      </c>
      <c r="AH15" s="199">
        <f>Tabuľka2[[#This Row],[Stĺpec28]]+Tabuľka2[[#This Row],[Stĺpec25]]</f>
        <v>0</v>
      </c>
      <c r="AI15" s="206">
        <f>IFERROR(Tabuľka2[[#This Row],[Stĺpec25]]/Tabuľka2[[#This Row],[Stĺpec30]],0)</f>
        <v>0</v>
      </c>
      <c r="AJ15" s="191">
        <f>IFERROR(Tabuľka2[[#This Row],[Stĺpec145]]/Tabuľka2[[#This Row],[Stĺpec14]],0)</f>
        <v>0</v>
      </c>
      <c r="AK15" s="191">
        <f>IFERROR(Tabuľka2[[#This Row],[Stĺpec144]]/Tabuľka2[[#This Row],[Stĺpec14]],0)</f>
        <v>0</v>
      </c>
    </row>
    <row r="16" spans="1:38" x14ac:dyDescent="0.25">
      <c r="A16" s="247"/>
      <c r="B16" s="248"/>
      <c r="C16" s="248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181">
        <f>SUM(Činnosti!$F16:$M16)</f>
        <v>0</v>
      </c>
      <c r="O16" s="249"/>
      <c r="P16" s="269"/>
      <c r="Q16" s="267">
        <f>IF(AND(Tabuľka2[[#This Row],[Stĺpec5]]&gt;0,Tabuľka2[[#This Row],[Stĺpec1]]=""),1,0)</f>
        <v>0</v>
      </c>
      <c r="R16" s="237">
        <f>IF(AND(Tabuľka2[[#This Row],[Stĺpec14]]=0,OR(Tabuľka2[[#This Row],[Stĺpec145]]&gt;0,Tabuľka2[[#This Row],[Stĺpec144]]&gt;0)),1,0)</f>
        <v>0</v>
      </c>
      <c r="S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" s="212">
        <f>IF(OR($T$13="vyberte",$T$13=""),0,IF(OR(Tabuľka2[[#This Row],[Stĺpec14]]="",Tabuľka2[[#This Row],[Stĺpec6]]=""),0,Tabuľka2[[#This Row],[Stĺpec6]]/Tabuľka2[[#This Row],[Stĺpec14]]))</f>
        <v>0</v>
      </c>
      <c r="U16" s="212">
        <f>IF(OR($U$13="vyberte",$U$13=""),0,IF(OR(Tabuľka2[[#This Row],[Stĺpec14]]="",Tabuľka2[[#This Row],[Stĺpec7]]=""),0,Tabuľka2[[#This Row],[Stĺpec7]]/Tabuľka2[[#This Row],[Stĺpec14]]))</f>
        <v>0</v>
      </c>
      <c r="V16" s="212">
        <f>IF(OR($V$13="vyberte",$V$13=""),0,IF(OR(Tabuľka2[[#This Row],[Stĺpec14]]="",Tabuľka2[[#This Row],[Stĺpec8]]=0),0,Tabuľka2[[#This Row],[Stĺpec8]]/Tabuľka2[[#This Row],[Stĺpec14]]))</f>
        <v>0</v>
      </c>
      <c r="W16" s="212">
        <f>IF(OR($W$13="vyberte",$W$13=""),0,IF(OR(Tabuľka2[[#This Row],[Stĺpec14]]="",Tabuľka2[[#This Row],[Stĺpec9]]=""),0,Tabuľka2[[#This Row],[Stĺpec9]]/Tabuľka2[[#This Row],[Stĺpec14]]))</f>
        <v>0</v>
      </c>
      <c r="X16" s="212">
        <f>IF(OR($X$13="vyberte",$X$13=""),0,IF(OR(Tabuľka2[[#This Row],[Stĺpec14]]="",Tabuľka2[[#This Row],[Stĺpec10]]=""),0,Tabuľka2[[#This Row],[Stĺpec10]]/Tabuľka2[[#This Row],[Stĺpec14]]))</f>
        <v>0</v>
      </c>
      <c r="Y16" s="212">
        <f>IF(OR($Y$13="vyberte",$Y$13=""),0,IF(OR(Tabuľka2[[#This Row],[Stĺpec14]]="",Tabuľka2[[#This Row],[Stĺpec11]]=""),0,Tabuľka2[[#This Row],[Stĺpec11]]/Tabuľka2[[#This Row],[Stĺpec14]]))</f>
        <v>0</v>
      </c>
      <c r="Z16" s="212">
        <f>IF(OR(Tabuľka2[[#This Row],[Stĺpec14]]="",Tabuľka2[[#This Row],[Stĺpec12]]=""),0,Tabuľka2[[#This Row],[Stĺpec12]]/Tabuľka2[[#This Row],[Stĺpec14]])</f>
        <v>0</v>
      </c>
      <c r="AA16" s="194">
        <f>IF(OR(Tabuľka2[[#This Row],[Stĺpec14]]="",Tabuľka2[[#This Row],[Stĺpec13]]=""),0,Tabuľka2[[#This Row],[Stĺpec13]]/Tabuľka2[[#This Row],[Stĺpec14]])</f>
        <v>0</v>
      </c>
      <c r="AB16" s="193">
        <f>COUNTIF(Tabuľka2[[#This Row],[Stĺpec16]:[Stĺpec23]],"&gt;0,1")</f>
        <v>0</v>
      </c>
      <c r="AC16" s="198">
        <f>IF(OR($F$13="vyberte",$F$13=""),0,Tabuľka2[[#This Row],[Stĺpec14]]-Tabuľka2[[#This Row],[Stĺpec26]])</f>
        <v>0</v>
      </c>
      <c r="AD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" s="206">
        <f>IF('Bodovacie kritéria'!$F$15="01 A - BORSKÁ NÍŽINA",Tabuľka2[[#This Row],[Stĺpec25]]/Tabuľka2[[#This Row],[Stĺpec5]],0)</f>
        <v>0</v>
      </c>
      <c r="AF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" s="206">
        <f>IFERROR((Tabuľka2[[#This Row],[Stĺpec28]]+Tabuľka2[[#This Row],[Stĺpec25]])/Tabuľka2[[#This Row],[Stĺpec14]],0)</f>
        <v>0</v>
      </c>
      <c r="AH16" s="199">
        <f>Tabuľka2[[#This Row],[Stĺpec28]]+Tabuľka2[[#This Row],[Stĺpec25]]</f>
        <v>0</v>
      </c>
      <c r="AI16" s="206">
        <f>IFERROR(Tabuľka2[[#This Row],[Stĺpec25]]/Tabuľka2[[#This Row],[Stĺpec30]],0)</f>
        <v>0</v>
      </c>
      <c r="AJ16" s="191">
        <f>IFERROR(Tabuľka2[[#This Row],[Stĺpec145]]/Tabuľka2[[#This Row],[Stĺpec14]],0)</f>
        <v>0</v>
      </c>
      <c r="AK16" s="191">
        <f>IFERROR(Tabuľka2[[#This Row],[Stĺpec144]]/Tabuľka2[[#This Row],[Stĺpec14]],0)</f>
        <v>0</v>
      </c>
    </row>
    <row r="17" spans="1:37" x14ac:dyDescent="0.25">
      <c r="A17" s="244"/>
      <c r="B17" s="245"/>
      <c r="C17" s="245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180">
        <f>SUM(Činnosti!$F17:$M17)</f>
        <v>0</v>
      </c>
      <c r="O17" s="246"/>
      <c r="P17" s="269"/>
      <c r="Q17" s="267">
        <f>IF(AND(Tabuľka2[[#This Row],[Stĺpec5]]&gt;0,Tabuľka2[[#This Row],[Stĺpec1]]=""),1,0)</f>
        <v>0</v>
      </c>
      <c r="R17" s="237">
        <f>IF(AND(Tabuľka2[[#This Row],[Stĺpec14]]=0,OR(Tabuľka2[[#This Row],[Stĺpec145]]&gt;0,Tabuľka2[[#This Row],[Stĺpec144]]&gt;0)),1,0)</f>
        <v>0</v>
      </c>
      <c r="S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" s="212">
        <f>IF(OR($T$13="vyberte",$T$13=""),0,IF(OR(Tabuľka2[[#This Row],[Stĺpec14]]="",Tabuľka2[[#This Row],[Stĺpec6]]=""),0,Tabuľka2[[#This Row],[Stĺpec6]]/Tabuľka2[[#This Row],[Stĺpec14]]))</f>
        <v>0</v>
      </c>
      <c r="U17" s="212">
        <f>IF(OR($U$13="vyberte",$U$13=""),0,IF(OR(Tabuľka2[[#This Row],[Stĺpec14]]="",Tabuľka2[[#This Row],[Stĺpec7]]=""),0,Tabuľka2[[#This Row],[Stĺpec7]]/Tabuľka2[[#This Row],[Stĺpec14]]))</f>
        <v>0</v>
      </c>
      <c r="V17" s="212">
        <f>IF(OR($V$13="vyberte",$V$13=""),0,IF(OR(Tabuľka2[[#This Row],[Stĺpec14]]="",Tabuľka2[[#This Row],[Stĺpec8]]=0),0,Tabuľka2[[#This Row],[Stĺpec8]]/Tabuľka2[[#This Row],[Stĺpec14]]))</f>
        <v>0</v>
      </c>
      <c r="W17" s="212">
        <f>IF(OR($W$13="vyberte",$W$13=""),0,IF(OR(Tabuľka2[[#This Row],[Stĺpec14]]="",Tabuľka2[[#This Row],[Stĺpec9]]=""),0,Tabuľka2[[#This Row],[Stĺpec9]]/Tabuľka2[[#This Row],[Stĺpec14]]))</f>
        <v>0</v>
      </c>
      <c r="X17" s="212">
        <f>IF(OR($X$13="vyberte",$X$13=""),0,IF(OR(Tabuľka2[[#This Row],[Stĺpec14]]="",Tabuľka2[[#This Row],[Stĺpec10]]=""),0,Tabuľka2[[#This Row],[Stĺpec10]]/Tabuľka2[[#This Row],[Stĺpec14]]))</f>
        <v>0</v>
      </c>
      <c r="Y17" s="212">
        <f>IF(OR($Y$13="vyberte",$Y$13=""),0,IF(OR(Tabuľka2[[#This Row],[Stĺpec14]]="",Tabuľka2[[#This Row],[Stĺpec11]]=""),0,Tabuľka2[[#This Row],[Stĺpec11]]/Tabuľka2[[#This Row],[Stĺpec14]]))</f>
        <v>0</v>
      </c>
      <c r="Z17" s="212">
        <f>IF(OR(Tabuľka2[[#This Row],[Stĺpec14]]="",Tabuľka2[[#This Row],[Stĺpec12]]=""),0,Tabuľka2[[#This Row],[Stĺpec12]]/Tabuľka2[[#This Row],[Stĺpec14]])</f>
        <v>0</v>
      </c>
      <c r="AA17" s="194">
        <f>IF(OR(Tabuľka2[[#This Row],[Stĺpec14]]="",Tabuľka2[[#This Row],[Stĺpec13]]=""),0,Tabuľka2[[#This Row],[Stĺpec13]]/Tabuľka2[[#This Row],[Stĺpec14]])</f>
        <v>0</v>
      </c>
      <c r="AB17" s="193">
        <f>COUNTIF(Tabuľka2[[#This Row],[Stĺpec16]:[Stĺpec23]],"&gt;0,1")</f>
        <v>0</v>
      </c>
      <c r="AC17" s="198">
        <f>IF(OR($F$13="vyberte",$F$13=""),0,Tabuľka2[[#This Row],[Stĺpec14]]-Tabuľka2[[#This Row],[Stĺpec26]])</f>
        <v>0</v>
      </c>
      <c r="AD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" s="206">
        <f>IF('Bodovacie kritéria'!$F$15="01 A - BORSKÁ NÍŽINA",Tabuľka2[[#This Row],[Stĺpec25]]/Tabuľka2[[#This Row],[Stĺpec5]],0)</f>
        <v>0</v>
      </c>
      <c r="AF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" s="206">
        <f>IFERROR((Tabuľka2[[#This Row],[Stĺpec28]]+Tabuľka2[[#This Row],[Stĺpec25]])/Tabuľka2[[#This Row],[Stĺpec14]],0)</f>
        <v>0</v>
      </c>
      <c r="AH17" s="199">
        <f>Tabuľka2[[#This Row],[Stĺpec28]]+Tabuľka2[[#This Row],[Stĺpec25]]</f>
        <v>0</v>
      </c>
      <c r="AI17" s="206">
        <f>IFERROR(Tabuľka2[[#This Row],[Stĺpec25]]/Tabuľka2[[#This Row],[Stĺpec30]],0)</f>
        <v>0</v>
      </c>
      <c r="AJ17" s="191">
        <f>IFERROR(Tabuľka2[[#This Row],[Stĺpec145]]/Tabuľka2[[#This Row],[Stĺpec14]],0)</f>
        <v>0</v>
      </c>
      <c r="AK17" s="191">
        <f>IFERROR(Tabuľka2[[#This Row],[Stĺpec144]]/Tabuľka2[[#This Row],[Stĺpec14]],0)</f>
        <v>0</v>
      </c>
    </row>
    <row r="18" spans="1:37" x14ac:dyDescent="0.25">
      <c r="A18" s="247"/>
      <c r="B18" s="248"/>
      <c r="C18" s="248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181">
        <f>SUM(Činnosti!$F18:$M18)</f>
        <v>0</v>
      </c>
      <c r="O18" s="249"/>
      <c r="P18" s="269"/>
      <c r="Q18" s="267">
        <f>IF(AND(Tabuľka2[[#This Row],[Stĺpec5]]&gt;0,Tabuľka2[[#This Row],[Stĺpec1]]=""),1,0)</f>
        <v>0</v>
      </c>
      <c r="R18" s="237">
        <f>IF(AND(Tabuľka2[[#This Row],[Stĺpec14]]=0,OR(Tabuľka2[[#This Row],[Stĺpec145]]&gt;0,Tabuľka2[[#This Row],[Stĺpec144]]&gt;0)),1,0)</f>
        <v>0</v>
      </c>
      <c r="S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" s="212">
        <f>IF(OR($T$13="vyberte",$T$13=""),0,IF(OR(Tabuľka2[[#This Row],[Stĺpec14]]="",Tabuľka2[[#This Row],[Stĺpec6]]=""),0,Tabuľka2[[#This Row],[Stĺpec6]]/Tabuľka2[[#This Row],[Stĺpec14]]))</f>
        <v>0</v>
      </c>
      <c r="U18" s="212">
        <f>IF(OR($U$13="vyberte",$U$13=""),0,IF(OR(Tabuľka2[[#This Row],[Stĺpec14]]="",Tabuľka2[[#This Row],[Stĺpec7]]=""),0,Tabuľka2[[#This Row],[Stĺpec7]]/Tabuľka2[[#This Row],[Stĺpec14]]))</f>
        <v>0</v>
      </c>
      <c r="V18" s="212">
        <f>IF(OR($V$13="vyberte",$V$13=""),0,IF(OR(Tabuľka2[[#This Row],[Stĺpec14]]="",Tabuľka2[[#This Row],[Stĺpec8]]=0),0,Tabuľka2[[#This Row],[Stĺpec8]]/Tabuľka2[[#This Row],[Stĺpec14]]))</f>
        <v>0</v>
      </c>
      <c r="W18" s="212">
        <f>IF(OR($W$13="vyberte",$W$13=""),0,IF(OR(Tabuľka2[[#This Row],[Stĺpec14]]="",Tabuľka2[[#This Row],[Stĺpec9]]=""),0,Tabuľka2[[#This Row],[Stĺpec9]]/Tabuľka2[[#This Row],[Stĺpec14]]))</f>
        <v>0</v>
      </c>
      <c r="X18" s="212">
        <f>IF(OR($X$13="vyberte",$X$13=""),0,IF(OR(Tabuľka2[[#This Row],[Stĺpec14]]="",Tabuľka2[[#This Row],[Stĺpec10]]=""),0,Tabuľka2[[#This Row],[Stĺpec10]]/Tabuľka2[[#This Row],[Stĺpec14]]))</f>
        <v>0</v>
      </c>
      <c r="Y18" s="212">
        <f>IF(OR($Y$13="vyberte",$Y$13=""),0,IF(OR(Tabuľka2[[#This Row],[Stĺpec14]]="",Tabuľka2[[#This Row],[Stĺpec11]]=""),0,Tabuľka2[[#This Row],[Stĺpec11]]/Tabuľka2[[#This Row],[Stĺpec14]]))</f>
        <v>0</v>
      </c>
      <c r="Z18" s="212">
        <f>IF(OR(Tabuľka2[[#This Row],[Stĺpec14]]="",Tabuľka2[[#This Row],[Stĺpec12]]=""),0,Tabuľka2[[#This Row],[Stĺpec12]]/Tabuľka2[[#This Row],[Stĺpec14]])</f>
        <v>0</v>
      </c>
      <c r="AA18" s="194">
        <f>IF(OR(Tabuľka2[[#This Row],[Stĺpec14]]="",Tabuľka2[[#This Row],[Stĺpec13]]=""),0,Tabuľka2[[#This Row],[Stĺpec13]]/Tabuľka2[[#This Row],[Stĺpec14]])</f>
        <v>0</v>
      </c>
      <c r="AB18" s="193">
        <f>COUNTIF(Tabuľka2[[#This Row],[Stĺpec16]:[Stĺpec23]],"&gt;0,1")</f>
        <v>0</v>
      </c>
      <c r="AC18" s="198">
        <f>IF(OR($F$13="vyberte",$F$13=""),0,Tabuľka2[[#This Row],[Stĺpec14]]-Tabuľka2[[#This Row],[Stĺpec26]])</f>
        <v>0</v>
      </c>
      <c r="AD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" s="206">
        <f>IF('Bodovacie kritéria'!$F$15="01 A - BORSKÁ NÍŽINA",Tabuľka2[[#This Row],[Stĺpec25]]/Tabuľka2[[#This Row],[Stĺpec5]],0)</f>
        <v>0</v>
      </c>
      <c r="AF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" s="206">
        <f>IFERROR((Tabuľka2[[#This Row],[Stĺpec28]]+Tabuľka2[[#This Row],[Stĺpec25]])/Tabuľka2[[#This Row],[Stĺpec14]],0)</f>
        <v>0</v>
      </c>
      <c r="AH18" s="199">
        <f>Tabuľka2[[#This Row],[Stĺpec28]]+Tabuľka2[[#This Row],[Stĺpec25]]</f>
        <v>0</v>
      </c>
      <c r="AI18" s="206">
        <f>IFERROR(Tabuľka2[[#This Row],[Stĺpec25]]/Tabuľka2[[#This Row],[Stĺpec30]],0)</f>
        <v>0</v>
      </c>
      <c r="AJ18" s="191">
        <f>IFERROR(Tabuľka2[[#This Row],[Stĺpec145]]/Tabuľka2[[#This Row],[Stĺpec14]],0)</f>
        <v>0</v>
      </c>
      <c r="AK18" s="191">
        <f>IFERROR(Tabuľka2[[#This Row],[Stĺpec144]]/Tabuľka2[[#This Row],[Stĺpec14]],0)</f>
        <v>0</v>
      </c>
    </row>
    <row r="19" spans="1:37" x14ac:dyDescent="0.25">
      <c r="A19" s="244"/>
      <c r="B19" s="245"/>
      <c r="C19" s="245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180">
        <f>SUM(Činnosti!$F19:$M19)</f>
        <v>0</v>
      </c>
      <c r="O19" s="246"/>
      <c r="P19" s="269"/>
      <c r="Q19" s="267">
        <f>IF(AND(Tabuľka2[[#This Row],[Stĺpec5]]&gt;0,Tabuľka2[[#This Row],[Stĺpec1]]=""),1,0)</f>
        <v>0</v>
      </c>
      <c r="R19" s="237">
        <f>IF(AND(Tabuľka2[[#This Row],[Stĺpec14]]=0,OR(Tabuľka2[[#This Row],[Stĺpec145]]&gt;0,Tabuľka2[[#This Row],[Stĺpec144]]&gt;0)),1,0)</f>
        <v>0</v>
      </c>
      <c r="S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" s="212">
        <f>IF(OR($T$13="vyberte",$T$13=""),0,IF(OR(Tabuľka2[[#This Row],[Stĺpec14]]="",Tabuľka2[[#This Row],[Stĺpec6]]=""),0,Tabuľka2[[#This Row],[Stĺpec6]]/Tabuľka2[[#This Row],[Stĺpec14]]))</f>
        <v>0</v>
      </c>
      <c r="U19" s="212">
        <f>IF(OR($U$13="vyberte",$U$13=""),0,IF(OR(Tabuľka2[[#This Row],[Stĺpec14]]="",Tabuľka2[[#This Row],[Stĺpec7]]=""),0,Tabuľka2[[#This Row],[Stĺpec7]]/Tabuľka2[[#This Row],[Stĺpec14]]))</f>
        <v>0</v>
      </c>
      <c r="V19" s="212">
        <f>IF(OR($V$13="vyberte",$V$13=""),0,IF(OR(Tabuľka2[[#This Row],[Stĺpec14]]="",Tabuľka2[[#This Row],[Stĺpec8]]=0),0,Tabuľka2[[#This Row],[Stĺpec8]]/Tabuľka2[[#This Row],[Stĺpec14]]))</f>
        <v>0</v>
      </c>
      <c r="W19" s="212">
        <f>IF(OR($W$13="vyberte",$W$13=""),0,IF(OR(Tabuľka2[[#This Row],[Stĺpec14]]="",Tabuľka2[[#This Row],[Stĺpec9]]=""),0,Tabuľka2[[#This Row],[Stĺpec9]]/Tabuľka2[[#This Row],[Stĺpec14]]))</f>
        <v>0</v>
      </c>
      <c r="X19" s="212">
        <f>IF(OR($X$13="vyberte",$X$13=""),0,IF(OR(Tabuľka2[[#This Row],[Stĺpec14]]="",Tabuľka2[[#This Row],[Stĺpec10]]=""),0,Tabuľka2[[#This Row],[Stĺpec10]]/Tabuľka2[[#This Row],[Stĺpec14]]))</f>
        <v>0</v>
      </c>
      <c r="Y19" s="212">
        <f>IF(OR($Y$13="vyberte",$Y$13=""),0,IF(OR(Tabuľka2[[#This Row],[Stĺpec14]]="",Tabuľka2[[#This Row],[Stĺpec11]]=""),0,Tabuľka2[[#This Row],[Stĺpec11]]/Tabuľka2[[#This Row],[Stĺpec14]]))</f>
        <v>0</v>
      </c>
      <c r="Z19" s="212">
        <f>IF(OR(Tabuľka2[[#This Row],[Stĺpec14]]="",Tabuľka2[[#This Row],[Stĺpec12]]=""),0,Tabuľka2[[#This Row],[Stĺpec12]]/Tabuľka2[[#This Row],[Stĺpec14]])</f>
        <v>0</v>
      </c>
      <c r="AA19" s="194">
        <f>IF(OR(Tabuľka2[[#This Row],[Stĺpec14]]="",Tabuľka2[[#This Row],[Stĺpec13]]=""),0,Tabuľka2[[#This Row],[Stĺpec13]]/Tabuľka2[[#This Row],[Stĺpec14]])</f>
        <v>0</v>
      </c>
      <c r="AB19" s="193">
        <f>COUNTIF(Tabuľka2[[#This Row],[Stĺpec16]:[Stĺpec23]],"&gt;0,1")</f>
        <v>0</v>
      </c>
      <c r="AC19" s="198">
        <f>IF(OR($F$13="vyberte",$F$13=""),0,Tabuľka2[[#This Row],[Stĺpec14]]-Tabuľka2[[#This Row],[Stĺpec26]])</f>
        <v>0</v>
      </c>
      <c r="AD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" s="206">
        <f>IF('Bodovacie kritéria'!$F$15="01 A - BORSKÁ NÍŽINA",Tabuľka2[[#This Row],[Stĺpec25]]/Tabuľka2[[#This Row],[Stĺpec5]],0)</f>
        <v>0</v>
      </c>
      <c r="AF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" s="206">
        <f>IFERROR((Tabuľka2[[#This Row],[Stĺpec28]]+Tabuľka2[[#This Row],[Stĺpec25]])/Tabuľka2[[#This Row],[Stĺpec14]],0)</f>
        <v>0</v>
      </c>
      <c r="AH19" s="199">
        <f>Tabuľka2[[#This Row],[Stĺpec28]]+Tabuľka2[[#This Row],[Stĺpec25]]</f>
        <v>0</v>
      </c>
      <c r="AI19" s="206">
        <f>IFERROR(Tabuľka2[[#This Row],[Stĺpec25]]/Tabuľka2[[#This Row],[Stĺpec30]],0)</f>
        <v>0</v>
      </c>
      <c r="AJ19" s="191">
        <f>IFERROR(Tabuľka2[[#This Row],[Stĺpec145]]/Tabuľka2[[#This Row],[Stĺpec14]],0)</f>
        <v>0</v>
      </c>
      <c r="AK19" s="191">
        <f>IFERROR(Tabuľka2[[#This Row],[Stĺpec144]]/Tabuľka2[[#This Row],[Stĺpec14]],0)</f>
        <v>0</v>
      </c>
    </row>
    <row r="20" spans="1:37" x14ac:dyDescent="0.25">
      <c r="A20" s="247"/>
      <c r="B20" s="248"/>
      <c r="C20" s="248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181">
        <f>SUM(Činnosti!$F20:$M20)</f>
        <v>0</v>
      </c>
      <c r="O20" s="249"/>
      <c r="P20" s="269"/>
      <c r="Q20" s="267">
        <f>IF(AND(Tabuľka2[[#This Row],[Stĺpec5]]&gt;0,Tabuľka2[[#This Row],[Stĺpec1]]=""),1,0)</f>
        <v>0</v>
      </c>
      <c r="R20" s="237">
        <f>IF(AND(Tabuľka2[[#This Row],[Stĺpec14]]=0,OR(Tabuľka2[[#This Row],[Stĺpec145]]&gt;0,Tabuľka2[[#This Row],[Stĺpec144]]&gt;0)),1,0)</f>
        <v>0</v>
      </c>
      <c r="S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" s="212">
        <f>IF(OR($T$13="vyberte",$T$13=""),0,IF(OR(Tabuľka2[[#This Row],[Stĺpec14]]="",Tabuľka2[[#This Row],[Stĺpec6]]=""),0,Tabuľka2[[#This Row],[Stĺpec6]]/Tabuľka2[[#This Row],[Stĺpec14]]))</f>
        <v>0</v>
      </c>
      <c r="U20" s="212">
        <f>IF(OR($U$13="vyberte",$U$13=""),0,IF(OR(Tabuľka2[[#This Row],[Stĺpec14]]="",Tabuľka2[[#This Row],[Stĺpec7]]=""),0,Tabuľka2[[#This Row],[Stĺpec7]]/Tabuľka2[[#This Row],[Stĺpec14]]))</f>
        <v>0</v>
      </c>
      <c r="V20" s="212">
        <f>IF(OR($V$13="vyberte",$V$13=""),0,IF(OR(Tabuľka2[[#This Row],[Stĺpec14]]="",Tabuľka2[[#This Row],[Stĺpec8]]=0),0,Tabuľka2[[#This Row],[Stĺpec8]]/Tabuľka2[[#This Row],[Stĺpec14]]))</f>
        <v>0</v>
      </c>
      <c r="W20" s="212">
        <f>IF(OR($W$13="vyberte",$W$13=""),0,IF(OR(Tabuľka2[[#This Row],[Stĺpec14]]="",Tabuľka2[[#This Row],[Stĺpec9]]=""),0,Tabuľka2[[#This Row],[Stĺpec9]]/Tabuľka2[[#This Row],[Stĺpec14]]))</f>
        <v>0</v>
      </c>
      <c r="X20" s="212">
        <f>IF(OR($X$13="vyberte",$X$13=""),0,IF(OR(Tabuľka2[[#This Row],[Stĺpec14]]="",Tabuľka2[[#This Row],[Stĺpec10]]=""),0,Tabuľka2[[#This Row],[Stĺpec10]]/Tabuľka2[[#This Row],[Stĺpec14]]))</f>
        <v>0</v>
      </c>
      <c r="Y20" s="212">
        <f>IF(OR($Y$13="vyberte",$Y$13=""),0,IF(OR(Tabuľka2[[#This Row],[Stĺpec14]]="",Tabuľka2[[#This Row],[Stĺpec11]]=""),0,Tabuľka2[[#This Row],[Stĺpec11]]/Tabuľka2[[#This Row],[Stĺpec14]]))</f>
        <v>0</v>
      </c>
      <c r="Z20" s="212">
        <f>IF(OR(Tabuľka2[[#This Row],[Stĺpec14]]="",Tabuľka2[[#This Row],[Stĺpec12]]=""),0,Tabuľka2[[#This Row],[Stĺpec12]]/Tabuľka2[[#This Row],[Stĺpec14]])</f>
        <v>0</v>
      </c>
      <c r="AA20" s="194">
        <f>IF(OR(Tabuľka2[[#This Row],[Stĺpec14]]="",Tabuľka2[[#This Row],[Stĺpec13]]=""),0,Tabuľka2[[#This Row],[Stĺpec13]]/Tabuľka2[[#This Row],[Stĺpec14]])</f>
        <v>0</v>
      </c>
      <c r="AB20" s="193">
        <f>COUNTIF(Tabuľka2[[#This Row],[Stĺpec16]:[Stĺpec23]],"&gt;0,1")</f>
        <v>0</v>
      </c>
      <c r="AC20" s="198">
        <f>IF(OR($F$13="vyberte",$F$13=""),0,Tabuľka2[[#This Row],[Stĺpec14]]-Tabuľka2[[#This Row],[Stĺpec26]])</f>
        <v>0</v>
      </c>
      <c r="AD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" s="206">
        <f>IF('Bodovacie kritéria'!$F$15="01 A - BORSKÁ NÍŽINA",Tabuľka2[[#This Row],[Stĺpec25]]/Tabuľka2[[#This Row],[Stĺpec5]],0)</f>
        <v>0</v>
      </c>
      <c r="AF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" s="206">
        <f>IFERROR((Tabuľka2[[#This Row],[Stĺpec28]]+Tabuľka2[[#This Row],[Stĺpec25]])/Tabuľka2[[#This Row],[Stĺpec14]],0)</f>
        <v>0</v>
      </c>
      <c r="AH20" s="199">
        <f>Tabuľka2[[#This Row],[Stĺpec28]]+Tabuľka2[[#This Row],[Stĺpec25]]</f>
        <v>0</v>
      </c>
      <c r="AI20" s="206">
        <f>IFERROR(Tabuľka2[[#This Row],[Stĺpec25]]/Tabuľka2[[#This Row],[Stĺpec30]],0)</f>
        <v>0</v>
      </c>
      <c r="AJ20" s="191">
        <f>IFERROR(Tabuľka2[[#This Row],[Stĺpec145]]/Tabuľka2[[#This Row],[Stĺpec14]],0)</f>
        <v>0</v>
      </c>
      <c r="AK20" s="191">
        <f>IFERROR(Tabuľka2[[#This Row],[Stĺpec144]]/Tabuľka2[[#This Row],[Stĺpec14]],0)</f>
        <v>0</v>
      </c>
    </row>
    <row r="21" spans="1:37" x14ac:dyDescent="0.25">
      <c r="A21" s="244"/>
      <c r="B21" s="245"/>
      <c r="C21" s="245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180">
        <f>SUM(Činnosti!$F21:$M21)</f>
        <v>0</v>
      </c>
      <c r="O21" s="246"/>
      <c r="P21" s="269"/>
      <c r="Q21" s="267">
        <f>IF(AND(Tabuľka2[[#This Row],[Stĺpec5]]&gt;0,Tabuľka2[[#This Row],[Stĺpec1]]=""),1,0)</f>
        <v>0</v>
      </c>
      <c r="R21" s="237">
        <f>IF(AND(Tabuľka2[[#This Row],[Stĺpec14]]=0,OR(Tabuľka2[[#This Row],[Stĺpec145]]&gt;0,Tabuľka2[[#This Row],[Stĺpec144]]&gt;0)),1,0)</f>
        <v>0</v>
      </c>
      <c r="S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" s="212">
        <f>IF(OR($T$13="vyberte",$T$13=""),0,IF(OR(Tabuľka2[[#This Row],[Stĺpec14]]="",Tabuľka2[[#This Row],[Stĺpec6]]=""),0,Tabuľka2[[#This Row],[Stĺpec6]]/Tabuľka2[[#This Row],[Stĺpec14]]))</f>
        <v>0</v>
      </c>
      <c r="U21" s="212">
        <f>IF(OR($U$13="vyberte",$U$13=""),0,IF(OR(Tabuľka2[[#This Row],[Stĺpec14]]="",Tabuľka2[[#This Row],[Stĺpec7]]=""),0,Tabuľka2[[#This Row],[Stĺpec7]]/Tabuľka2[[#This Row],[Stĺpec14]]))</f>
        <v>0</v>
      </c>
      <c r="V21" s="212">
        <f>IF(OR($V$13="vyberte",$V$13=""),0,IF(OR(Tabuľka2[[#This Row],[Stĺpec14]]="",Tabuľka2[[#This Row],[Stĺpec8]]=0),0,Tabuľka2[[#This Row],[Stĺpec8]]/Tabuľka2[[#This Row],[Stĺpec14]]))</f>
        <v>0</v>
      </c>
      <c r="W21" s="212">
        <f>IF(OR($W$13="vyberte",$W$13=""),0,IF(OR(Tabuľka2[[#This Row],[Stĺpec14]]="",Tabuľka2[[#This Row],[Stĺpec9]]=""),0,Tabuľka2[[#This Row],[Stĺpec9]]/Tabuľka2[[#This Row],[Stĺpec14]]))</f>
        <v>0</v>
      </c>
      <c r="X21" s="212">
        <f>IF(OR($X$13="vyberte",$X$13=""),0,IF(OR(Tabuľka2[[#This Row],[Stĺpec14]]="",Tabuľka2[[#This Row],[Stĺpec10]]=""),0,Tabuľka2[[#This Row],[Stĺpec10]]/Tabuľka2[[#This Row],[Stĺpec14]]))</f>
        <v>0</v>
      </c>
      <c r="Y21" s="212">
        <f>IF(OR($Y$13="vyberte",$Y$13=""),0,IF(OR(Tabuľka2[[#This Row],[Stĺpec14]]="",Tabuľka2[[#This Row],[Stĺpec11]]=""),0,Tabuľka2[[#This Row],[Stĺpec11]]/Tabuľka2[[#This Row],[Stĺpec14]]))</f>
        <v>0</v>
      </c>
      <c r="Z21" s="212">
        <f>IF(OR(Tabuľka2[[#This Row],[Stĺpec14]]="",Tabuľka2[[#This Row],[Stĺpec12]]=""),0,Tabuľka2[[#This Row],[Stĺpec12]]/Tabuľka2[[#This Row],[Stĺpec14]])</f>
        <v>0</v>
      </c>
      <c r="AA21" s="194">
        <f>IF(OR(Tabuľka2[[#This Row],[Stĺpec14]]="",Tabuľka2[[#This Row],[Stĺpec13]]=""),0,Tabuľka2[[#This Row],[Stĺpec13]]/Tabuľka2[[#This Row],[Stĺpec14]])</f>
        <v>0</v>
      </c>
      <c r="AB21" s="193">
        <f>COUNTIF(Tabuľka2[[#This Row],[Stĺpec16]:[Stĺpec23]],"&gt;0,1")</f>
        <v>0</v>
      </c>
      <c r="AC21" s="198">
        <f>IF(OR($F$13="vyberte",$F$13=""),0,Tabuľka2[[#This Row],[Stĺpec14]]-Tabuľka2[[#This Row],[Stĺpec26]])</f>
        <v>0</v>
      </c>
      <c r="AD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" s="206">
        <f>IF('Bodovacie kritéria'!$F$15="01 A - BORSKÁ NÍŽINA",Tabuľka2[[#This Row],[Stĺpec25]]/Tabuľka2[[#This Row],[Stĺpec5]],0)</f>
        <v>0</v>
      </c>
      <c r="AF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" s="206">
        <f>IFERROR((Tabuľka2[[#This Row],[Stĺpec28]]+Tabuľka2[[#This Row],[Stĺpec25]])/Tabuľka2[[#This Row],[Stĺpec14]],0)</f>
        <v>0</v>
      </c>
      <c r="AH21" s="199">
        <f>Tabuľka2[[#This Row],[Stĺpec28]]+Tabuľka2[[#This Row],[Stĺpec25]]</f>
        <v>0</v>
      </c>
      <c r="AI21" s="206">
        <f>IFERROR(Tabuľka2[[#This Row],[Stĺpec25]]/Tabuľka2[[#This Row],[Stĺpec30]],0)</f>
        <v>0</v>
      </c>
      <c r="AJ21" s="191">
        <f>IFERROR(Tabuľka2[[#This Row],[Stĺpec145]]/Tabuľka2[[#This Row],[Stĺpec14]],0)</f>
        <v>0</v>
      </c>
      <c r="AK21" s="191">
        <f>IFERROR(Tabuľka2[[#This Row],[Stĺpec144]]/Tabuľka2[[#This Row],[Stĺpec14]],0)</f>
        <v>0</v>
      </c>
    </row>
    <row r="22" spans="1:37" x14ac:dyDescent="0.25">
      <c r="A22" s="247"/>
      <c r="B22" s="248"/>
      <c r="C22" s="248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181">
        <f>SUM(Činnosti!$F22:$M22)</f>
        <v>0</v>
      </c>
      <c r="O22" s="249"/>
      <c r="P22" s="269"/>
      <c r="Q22" s="267">
        <f>IF(AND(Tabuľka2[[#This Row],[Stĺpec5]]&gt;0,Tabuľka2[[#This Row],[Stĺpec1]]=""),1,0)</f>
        <v>0</v>
      </c>
      <c r="R22" s="237">
        <f>IF(AND(Tabuľka2[[#This Row],[Stĺpec14]]=0,OR(Tabuľka2[[#This Row],[Stĺpec145]]&gt;0,Tabuľka2[[#This Row],[Stĺpec144]]&gt;0)),1,0)</f>
        <v>0</v>
      </c>
      <c r="S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" s="212">
        <f>IF(OR($T$13="vyberte",$T$13=""),0,IF(OR(Tabuľka2[[#This Row],[Stĺpec14]]="",Tabuľka2[[#This Row],[Stĺpec6]]=""),0,Tabuľka2[[#This Row],[Stĺpec6]]/Tabuľka2[[#This Row],[Stĺpec14]]))</f>
        <v>0</v>
      </c>
      <c r="U22" s="212">
        <f>IF(OR($U$13="vyberte",$U$13=""),0,IF(OR(Tabuľka2[[#This Row],[Stĺpec14]]="",Tabuľka2[[#This Row],[Stĺpec7]]=""),0,Tabuľka2[[#This Row],[Stĺpec7]]/Tabuľka2[[#This Row],[Stĺpec14]]))</f>
        <v>0</v>
      </c>
      <c r="V22" s="212">
        <f>IF(OR($V$13="vyberte",$V$13=""),0,IF(OR(Tabuľka2[[#This Row],[Stĺpec14]]="",Tabuľka2[[#This Row],[Stĺpec8]]=0),0,Tabuľka2[[#This Row],[Stĺpec8]]/Tabuľka2[[#This Row],[Stĺpec14]]))</f>
        <v>0</v>
      </c>
      <c r="W22" s="212">
        <f>IF(OR($W$13="vyberte",$W$13=""),0,IF(OR(Tabuľka2[[#This Row],[Stĺpec14]]="",Tabuľka2[[#This Row],[Stĺpec9]]=""),0,Tabuľka2[[#This Row],[Stĺpec9]]/Tabuľka2[[#This Row],[Stĺpec14]]))</f>
        <v>0</v>
      </c>
      <c r="X22" s="212">
        <f>IF(OR($X$13="vyberte",$X$13=""),0,IF(OR(Tabuľka2[[#This Row],[Stĺpec14]]="",Tabuľka2[[#This Row],[Stĺpec10]]=""),0,Tabuľka2[[#This Row],[Stĺpec10]]/Tabuľka2[[#This Row],[Stĺpec14]]))</f>
        <v>0</v>
      </c>
      <c r="Y22" s="212">
        <f>IF(OR($Y$13="vyberte",$Y$13=""),0,IF(OR(Tabuľka2[[#This Row],[Stĺpec14]]="",Tabuľka2[[#This Row],[Stĺpec11]]=""),0,Tabuľka2[[#This Row],[Stĺpec11]]/Tabuľka2[[#This Row],[Stĺpec14]]))</f>
        <v>0</v>
      </c>
      <c r="Z22" s="212">
        <f>IF(OR(Tabuľka2[[#This Row],[Stĺpec14]]="",Tabuľka2[[#This Row],[Stĺpec12]]=""),0,Tabuľka2[[#This Row],[Stĺpec12]]/Tabuľka2[[#This Row],[Stĺpec14]])</f>
        <v>0</v>
      </c>
      <c r="AA22" s="194">
        <f>IF(OR(Tabuľka2[[#This Row],[Stĺpec14]]="",Tabuľka2[[#This Row],[Stĺpec13]]=""),0,Tabuľka2[[#This Row],[Stĺpec13]]/Tabuľka2[[#This Row],[Stĺpec14]])</f>
        <v>0</v>
      </c>
      <c r="AB22" s="193">
        <f>COUNTIF(Tabuľka2[[#This Row],[Stĺpec16]:[Stĺpec23]],"&gt;0,1")</f>
        <v>0</v>
      </c>
      <c r="AC22" s="198">
        <f>IF(OR($F$13="vyberte",$F$13=""),0,Tabuľka2[[#This Row],[Stĺpec14]]-Tabuľka2[[#This Row],[Stĺpec26]])</f>
        <v>0</v>
      </c>
      <c r="AD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" s="206">
        <f>IF('Bodovacie kritéria'!$F$15="01 A - BORSKÁ NÍŽINA",Tabuľka2[[#This Row],[Stĺpec25]]/Tabuľka2[[#This Row],[Stĺpec5]],0)</f>
        <v>0</v>
      </c>
      <c r="AF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" s="206">
        <f>IFERROR((Tabuľka2[[#This Row],[Stĺpec28]]+Tabuľka2[[#This Row],[Stĺpec25]])/Tabuľka2[[#This Row],[Stĺpec14]],0)</f>
        <v>0</v>
      </c>
      <c r="AH22" s="199">
        <f>Tabuľka2[[#This Row],[Stĺpec28]]+Tabuľka2[[#This Row],[Stĺpec25]]</f>
        <v>0</v>
      </c>
      <c r="AI22" s="206">
        <f>IFERROR(Tabuľka2[[#This Row],[Stĺpec25]]/Tabuľka2[[#This Row],[Stĺpec30]],0)</f>
        <v>0</v>
      </c>
      <c r="AJ22" s="191">
        <f>IFERROR(Tabuľka2[[#This Row],[Stĺpec145]]/Tabuľka2[[#This Row],[Stĺpec14]],0)</f>
        <v>0</v>
      </c>
      <c r="AK22" s="191">
        <f>IFERROR(Tabuľka2[[#This Row],[Stĺpec144]]/Tabuľka2[[#This Row],[Stĺpec14]],0)</f>
        <v>0</v>
      </c>
    </row>
    <row r="23" spans="1:37" x14ac:dyDescent="0.25">
      <c r="A23" s="244"/>
      <c r="B23" s="245"/>
      <c r="C23" s="245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180">
        <f>SUM(Činnosti!$F23:$M23)</f>
        <v>0</v>
      </c>
      <c r="O23" s="246"/>
      <c r="P23" s="269"/>
      <c r="Q23" s="267">
        <f>IF(AND(Tabuľka2[[#This Row],[Stĺpec5]]&gt;0,Tabuľka2[[#This Row],[Stĺpec1]]=""),1,0)</f>
        <v>0</v>
      </c>
      <c r="R23" s="237">
        <f>IF(AND(Tabuľka2[[#This Row],[Stĺpec14]]=0,OR(Tabuľka2[[#This Row],[Stĺpec145]]&gt;0,Tabuľka2[[#This Row],[Stĺpec144]]&gt;0)),1,0)</f>
        <v>0</v>
      </c>
      <c r="S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" s="212">
        <f>IF(OR($T$13="vyberte",$T$13=""),0,IF(OR(Tabuľka2[[#This Row],[Stĺpec14]]="",Tabuľka2[[#This Row],[Stĺpec6]]=""),0,Tabuľka2[[#This Row],[Stĺpec6]]/Tabuľka2[[#This Row],[Stĺpec14]]))</f>
        <v>0</v>
      </c>
      <c r="U23" s="212">
        <f>IF(OR($U$13="vyberte",$U$13=""),0,IF(OR(Tabuľka2[[#This Row],[Stĺpec14]]="",Tabuľka2[[#This Row],[Stĺpec7]]=""),0,Tabuľka2[[#This Row],[Stĺpec7]]/Tabuľka2[[#This Row],[Stĺpec14]]))</f>
        <v>0</v>
      </c>
      <c r="V23" s="212">
        <f>IF(OR($V$13="vyberte",$V$13=""),0,IF(OR(Tabuľka2[[#This Row],[Stĺpec14]]="",Tabuľka2[[#This Row],[Stĺpec8]]=0),0,Tabuľka2[[#This Row],[Stĺpec8]]/Tabuľka2[[#This Row],[Stĺpec14]]))</f>
        <v>0</v>
      </c>
      <c r="W23" s="212">
        <f>IF(OR($W$13="vyberte",$W$13=""),0,IF(OR(Tabuľka2[[#This Row],[Stĺpec14]]="",Tabuľka2[[#This Row],[Stĺpec9]]=""),0,Tabuľka2[[#This Row],[Stĺpec9]]/Tabuľka2[[#This Row],[Stĺpec14]]))</f>
        <v>0</v>
      </c>
      <c r="X23" s="212">
        <f>IF(OR($X$13="vyberte",$X$13=""),0,IF(OR(Tabuľka2[[#This Row],[Stĺpec14]]="",Tabuľka2[[#This Row],[Stĺpec10]]=""),0,Tabuľka2[[#This Row],[Stĺpec10]]/Tabuľka2[[#This Row],[Stĺpec14]]))</f>
        <v>0</v>
      </c>
      <c r="Y23" s="212">
        <f>IF(OR($Y$13="vyberte",$Y$13=""),0,IF(OR(Tabuľka2[[#This Row],[Stĺpec14]]="",Tabuľka2[[#This Row],[Stĺpec11]]=""),0,Tabuľka2[[#This Row],[Stĺpec11]]/Tabuľka2[[#This Row],[Stĺpec14]]))</f>
        <v>0</v>
      </c>
      <c r="Z23" s="212">
        <f>IF(OR(Tabuľka2[[#This Row],[Stĺpec14]]="",Tabuľka2[[#This Row],[Stĺpec12]]=""),0,Tabuľka2[[#This Row],[Stĺpec12]]/Tabuľka2[[#This Row],[Stĺpec14]])</f>
        <v>0</v>
      </c>
      <c r="AA23" s="194">
        <f>IF(OR(Tabuľka2[[#This Row],[Stĺpec14]]="",Tabuľka2[[#This Row],[Stĺpec13]]=""),0,Tabuľka2[[#This Row],[Stĺpec13]]/Tabuľka2[[#This Row],[Stĺpec14]])</f>
        <v>0</v>
      </c>
      <c r="AB23" s="193">
        <f>COUNTIF(Tabuľka2[[#This Row],[Stĺpec16]:[Stĺpec23]],"&gt;0,1")</f>
        <v>0</v>
      </c>
      <c r="AC23" s="198">
        <f>IF(OR($F$13="vyberte",$F$13=""),0,Tabuľka2[[#This Row],[Stĺpec14]]-Tabuľka2[[#This Row],[Stĺpec26]])</f>
        <v>0</v>
      </c>
      <c r="AD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" s="206">
        <f>IF('Bodovacie kritéria'!$F$15="01 A - BORSKÁ NÍŽINA",Tabuľka2[[#This Row],[Stĺpec25]]/Tabuľka2[[#This Row],[Stĺpec5]],0)</f>
        <v>0</v>
      </c>
      <c r="AF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" s="206">
        <f>IFERROR((Tabuľka2[[#This Row],[Stĺpec28]]+Tabuľka2[[#This Row],[Stĺpec25]])/Tabuľka2[[#This Row],[Stĺpec14]],0)</f>
        <v>0</v>
      </c>
      <c r="AH23" s="199">
        <f>Tabuľka2[[#This Row],[Stĺpec28]]+Tabuľka2[[#This Row],[Stĺpec25]]</f>
        <v>0</v>
      </c>
      <c r="AI23" s="206">
        <f>IFERROR(Tabuľka2[[#This Row],[Stĺpec25]]/Tabuľka2[[#This Row],[Stĺpec30]],0)</f>
        <v>0</v>
      </c>
      <c r="AJ23" s="191">
        <f>IFERROR(Tabuľka2[[#This Row],[Stĺpec145]]/Tabuľka2[[#This Row],[Stĺpec14]],0)</f>
        <v>0</v>
      </c>
      <c r="AK23" s="191">
        <f>IFERROR(Tabuľka2[[#This Row],[Stĺpec144]]/Tabuľka2[[#This Row],[Stĺpec14]],0)</f>
        <v>0</v>
      </c>
    </row>
    <row r="24" spans="1:37" x14ac:dyDescent="0.25">
      <c r="A24" s="247"/>
      <c r="B24" s="248"/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181">
        <f>SUM(Činnosti!$F24:$M24)</f>
        <v>0</v>
      </c>
      <c r="O24" s="249"/>
      <c r="P24" s="269"/>
      <c r="Q24" s="267">
        <f>IF(AND(Tabuľka2[[#This Row],[Stĺpec5]]&gt;0,Tabuľka2[[#This Row],[Stĺpec1]]=""),1,0)</f>
        <v>0</v>
      </c>
      <c r="R24" s="237">
        <f>IF(AND(Tabuľka2[[#This Row],[Stĺpec14]]=0,OR(Tabuľka2[[#This Row],[Stĺpec145]]&gt;0,Tabuľka2[[#This Row],[Stĺpec144]]&gt;0)),1,0)</f>
        <v>0</v>
      </c>
      <c r="S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" s="212">
        <f>IF(OR($T$13="vyberte",$T$13=""),0,IF(OR(Tabuľka2[[#This Row],[Stĺpec14]]="",Tabuľka2[[#This Row],[Stĺpec6]]=""),0,Tabuľka2[[#This Row],[Stĺpec6]]/Tabuľka2[[#This Row],[Stĺpec14]]))</f>
        <v>0</v>
      </c>
      <c r="U24" s="212">
        <f>IF(OR($U$13="vyberte",$U$13=""),0,IF(OR(Tabuľka2[[#This Row],[Stĺpec14]]="",Tabuľka2[[#This Row],[Stĺpec7]]=""),0,Tabuľka2[[#This Row],[Stĺpec7]]/Tabuľka2[[#This Row],[Stĺpec14]]))</f>
        <v>0</v>
      </c>
      <c r="V24" s="212">
        <f>IF(OR($V$13="vyberte",$V$13=""),0,IF(OR(Tabuľka2[[#This Row],[Stĺpec14]]="",Tabuľka2[[#This Row],[Stĺpec8]]=0),0,Tabuľka2[[#This Row],[Stĺpec8]]/Tabuľka2[[#This Row],[Stĺpec14]]))</f>
        <v>0</v>
      </c>
      <c r="W24" s="212">
        <f>IF(OR($W$13="vyberte",$W$13=""),0,IF(OR(Tabuľka2[[#This Row],[Stĺpec14]]="",Tabuľka2[[#This Row],[Stĺpec9]]=""),0,Tabuľka2[[#This Row],[Stĺpec9]]/Tabuľka2[[#This Row],[Stĺpec14]]))</f>
        <v>0</v>
      </c>
      <c r="X24" s="212">
        <f>IF(OR($X$13="vyberte",$X$13=""),0,IF(OR(Tabuľka2[[#This Row],[Stĺpec14]]="",Tabuľka2[[#This Row],[Stĺpec10]]=""),0,Tabuľka2[[#This Row],[Stĺpec10]]/Tabuľka2[[#This Row],[Stĺpec14]]))</f>
        <v>0</v>
      </c>
      <c r="Y24" s="212">
        <f>IF(OR($Y$13="vyberte",$Y$13=""),0,IF(OR(Tabuľka2[[#This Row],[Stĺpec14]]="",Tabuľka2[[#This Row],[Stĺpec11]]=""),0,Tabuľka2[[#This Row],[Stĺpec11]]/Tabuľka2[[#This Row],[Stĺpec14]]))</f>
        <v>0</v>
      </c>
      <c r="Z24" s="212">
        <f>IF(OR(Tabuľka2[[#This Row],[Stĺpec14]]="",Tabuľka2[[#This Row],[Stĺpec12]]=""),0,Tabuľka2[[#This Row],[Stĺpec12]]/Tabuľka2[[#This Row],[Stĺpec14]])</f>
        <v>0</v>
      </c>
      <c r="AA24" s="194">
        <f>IF(OR(Tabuľka2[[#This Row],[Stĺpec14]]="",Tabuľka2[[#This Row],[Stĺpec13]]=""),0,Tabuľka2[[#This Row],[Stĺpec13]]/Tabuľka2[[#This Row],[Stĺpec14]])</f>
        <v>0</v>
      </c>
      <c r="AB24" s="193">
        <f>COUNTIF(Tabuľka2[[#This Row],[Stĺpec16]:[Stĺpec23]],"&gt;0,1")</f>
        <v>0</v>
      </c>
      <c r="AC24" s="198">
        <f>IF(OR($F$13="vyberte",$F$13=""),0,Tabuľka2[[#This Row],[Stĺpec14]]-Tabuľka2[[#This Row],[Stĺpec26]])</f>
        <v>0</v>
      </c>
      <c r="AD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" s="206">
        <f>IF('Bodovacie kritéria'!$F$15="01 A - BORSKÁ NÍŽINA",Tabuľka2[[#This Row],[Stĺpec25]]/Tabuľka2[[#This Row],[Stĺpec5]],0)</f>
        <v>0</v>
      </c>
      <c r="AF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" s="206">
        <f>IFERROR((Tabuľka2[[#This Row],[Stĺpec28]]+Tabuľka2[[#This Row],[Stĺpec25]])/Tabuľka2[[#This Row],[Stĺpec14]],0)</f>
        <v>0</v>
      </c>
      <c r="AH24" s="199">
        <f>Tabuľka2[[#This Row],[Stĺpec28]]+Tabuľka2[[#This Row],[Stĺpec25]]</f>
        <v>0</v>
      </c>
      <c r="AI24" s="206">
        <f>IFERROR(Tabuľka2[[#This Row],[Stĺpec25]]/Tabuľka2[[#This Row],[Stĺpec30]],0)</f>
        <v>0</v>
      </c>
      <c r="AJ24" s="191">
        <f>IFERROR(Tabuľka2[[#This Row],[Stĺpec145]]/Tabuľka2[[#This Row],[Stĺpec14]],0)</f>
        <v>0</v>
      </c>
      <c r="AK24" s="191">
        <f>IFERROR(Tabuľka2[[#This Row],[Stĺpec144]]/Tabuľka2[[#This Row],[Stĺpec14]],0)</f>
        <v>0</v>
      </c>
    </row>
    <row r="25" spans="1:37" x14ac:dyDescent="0.25">
      <c r="A25" s="244"/>
      <c r="B25" s="245"/>
      <c r="C25" s="245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180">
        <f>SUM(Činnosti!$F25:$M25)</f>
        <v>0</v>
      </c>
      <c r="O25" s="246"/>
      <c r="P25" s="269"/>
      <c r="Q25" s="267">
        <f>IF(AND(Tabuľka2[[#This Row],[Stĺpec5]]&gt;0,Tabuľka2[[#This Row],[Stĺpec1]]=""),1,0)</f>
        <v>0</v>
      </c>
      <c r="R25" s="237">
        <f>IF(AND(Tabuľka2[[#This Row],[Stĺpec14]]=0,OR(Tabuľka2[[#This Row],[Stĺpec145]]&gt;0,Tabuľka2[[#This Row],[Stĺpec144]]&gt;0)),1,0)</f>
        <v>0</v>
      </c>
      <c r="S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" s="212">
        <f>IF(OR($T$13="vyberte",$T$13=""),0,IF(OR(Tabuľka2[[#This Row],[Stĺpec14]]="",Tabuľka2[[#This Row],[Stĺpec6]]=""),0,Tabuľka2[[#This Row],[Stĺpec6]]/Tabuľka2[[#This Row],[Stĺpec14]]))</f>
        <v>0</v>
      </c>
      <c r="U25" s="212">
        <f>IF(OR($U$13="vyberte",$U$13=""),0,IF(OR(Tabuľka2[[#This Row],[Stĺpec14]]="",Tabuľka2[[#This Row],[Stĺpec7]]=""),0,Tabuľka2[[#This Row],[Stĺpec7]]/Tabuľka2[[#This Row],[Stĺpec14]]))</f>
        <v>0</v>
      </c>
      <c r="V25" s="212">
        <f>IF(OR($V$13="vyberte",$V$13=""),0,IF(OR(Tabuľka2[[#This Row],[Stĺpec14]]="",Tabuľka2[[#This Row],[Stĺpec8]]=0),0,Tabuľka2[[#This Row],[Stĺpec8]]/Tabuľka2[[#This Row],[Stĺpec14]]))</f>
        <v>0</v>
      </c>
      <c r="W25" s="212">
        <f>IF(OR($W$13="vyberte",$W$13=""),0,IF(OR(Tabuľka2[[#This Row],[Stĺpec14]]="",Tabuľka2[[#This Row],[Stĺpec9]]=""),0,Tabuľka2[[#This Row],[Stĺpec9]]/Tabuľka2[[#This Row],[Stĺpec14]]))</f>
        <v>0</v>
      </c>
      <c r="X25" s="212">
        <f>IF(OR($X$13="vyberte",$X$13=""),0,IF(OR(Tabuľka2[[#This Row],[Stĺpec14]]="",Tabuľka2[[#This Row],[Stĺpec10]]=""),0,Tabuľka2[[#This Row],[Stĺpec10]]/Tabuľka2[[#This Row],[Stĺpec14]]))</f>
        <v>0</v>
      </c>
      <c r="Y25" s="212">
        <f>IF(OR($Y$13="vyberte",$Y$13=""),0,IF(OR(Tabuľka2[[#This Row],[Stĺpec14]]="",Tabuľka2[[#This Row],[Stĺpec11]]=""),0,Tabuľka2[[#This Row],[Stĺpec11]]/Tabuľka2[[#This Row],[Stĺpec14]]))</f>
        <v>0</v>
      </c>
      <c r="Z25" s="212">
        <f>IF(OR(Tabuľka2[[#This Row],[Stĺpec14]]="",Tabuľka2[[#This Row],[Stĺpec12]]=""),0,Tabuľka2[[#This Row],[Stĺpec12]]/Tabuľka2[[#This Row],[Stĺpec14]])</f>
        <v>0</v>
      </c>
      <c r="AA25" s="194">
        <f>IF(OR(Tabuľka2[[#This Row],[Stĺpec14]]="",Tabuľka2[[#This Row],[Stĺpec13]]=""),0,Tabuľka2[[#This Row],[Stĺpec13]]/Tabuľka2[[#This Row],[Stĺpec14]])</f>
        <v>0</v>
      </c>
      <c r="AB25" s="193">
        <f>COUNTIF(Tabuľka2[[#This Row],[Stĺpec16]:[Stĺpec23]],"&gt;0,1")</f>
        <v>0</v>
      </c>
      <c r="AC25" s="198">
        <f>IF(OR($F$13="vyberte",$F$13=""),0,Tabuľka2[[#This Row],[Stĺpec14]]-Tabuľka2[[#This Row],[Stĺpec26]])</f>
        <v>0</v>
      </c>
      <c r="AD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" s="206">
        <f>IF('Bodovacie kritéria'!$F$15="01 A - BORSKÁ NÍŽINA",Tabuľka2[[#This Row],[Stĺpec25]]/Tabuľka2[[#This Row],[Stĺpec5]],0)</f>
        <v>0</v>
      </c>
      <c r="AF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" s="206">
        <f>IFERROR((Tabuľka2[[#This Row],[Stĺpec28]]+Tabuľka2[[#This Row],[Stĺpec25]])/Tabuľka2[[#This Row],[Stĺpec14]],0)</f>
        <v>0</v>
      </c>
      <c r="AH25" s="199">
        <f>Tabuľka2[[#This Row],[Stĺpec28]]+Tabuľka2[[#This Row],[Stĺpec25]]</f>
        <v>0</v>
      </c>
      <c r="AI25" s="206">
        <f>IFERROR(Tabuľka2[[#This Row],[Stĺpec25]]/Tabuľka2[[#This Row],[Stĺpec30]],0)</f>
        <v>0</v>
      </c>
      <c r="AJ25" s="191">
        <f>IFERROR(Tabuľka2[[#This Row],[Stĺpec145]]/Tabuľka2[[#This Row],[Stĺpec14]],0)</f>
        <v>0</v>
      </c>
      <c r="AK25" s="191">
        <f>IFERROR(Tabuľka2[[#This Row],[Stĺpec144]]/Tabuľka2[[#This Row],[Stĺpec14]],0)</f>
        <v>0</v>
      </c>
    </row>
    <row r="26" spans="1:37" x14ac:dyDescent="0.25">
      <c r="A26" s="247"/>
      <c r="B26" s="248"/>
      <c r="C26" s="248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181">
        <f>SUM(Činnosti!$F26:$M26)</f>
        <v>0</v>
      </c>
      <c r="O26" s="249"/>
      <c r="P26" s="269"/>
      <c r="Q26" s="267">
        <f>IF(AND(Tabuľka2[[#This Row],[Stĺpec5]]&gt;0,Tabuľka2[[#This Row],[Stĺpec1]]=""),1,0)</f>
        <v>0</v>
      </c>
      <c r="R26" s="237">
        <f>IF(AND(Tabuľka2[[#This Row],[Stĺpec14]]=0,OR(Tabuľka2[[#This Row],[Stĺpec145]]&gt;0,Tabuľka2[[#This Row],[Stĺpec144]]&gt;0)),1,0)</f>
        <v>0</v>
      </c>
      <c r="S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" s="212">
        <f>IF(OR($T$13="vyberte",$T$13=""),0,IF(OR(Tabuľka2[[#This Row],[Stĺpec14]]="",Tabuľka2[[#This Row],[Stĺpec6]]=""),0,Tabuľka2[[#This Row],[Stĺpec6]]/Tabuľka2[[#This Row],[Stĺpec14]]))</f>
        <v>0</v>
      </c>
      <c r="U26" s="212">
        <f>IF(OR($U$13="vyberte",$U$13=""),0,IF(OR(Tabuľka2[[#This Row],[Stĺpec14]]="",Tabuľka2[[#This Row],[Stĺpec7]]=""),0,Tabuľka2[[#This Row],[Stĺpec7]]/Tabuľka2[[#This Row],[Stĺpec14]]))</f>
        <v>0</v>
      </c>
      <c r="V26" s="212">
        <f>IF(OR($V$13="vyberte",$V$13=""),0,IF(OR(Tabuľka2[[#This Row],[Stĺpec14]]="",Tabuľka2[[#This Row],[Stĺpec8]]=0),0,Tabuľka2[[#This Row],[Stĺpec8]]/Tabuľka2[[#This Row],[Stĺpec14]]))</f>
        <v>0</v>
      </c>
      <c r="W26" s="212">
        <f>IF(OR($W$13="vyberte",$W$13=""),0,IF(OR(Tabuľka2[[#This Row],[Stĺpec14]]="",Tabuľka2[[#This Row],[Stĺpec9]]=""),0,Tabuľka2[[#This Row],[Stĺpec9]]/Tabuľka2[[#This Row],[Stĺpec14]]))</f>
        <v>0</v>
      </c>
      <c r="X26" s="212">
        <f>IF(OR($X$13="vyberte",$X$13=""),0,IF(OR(Tabuľka2[[#This Row],[Stĺpec14]]="",Tabuľka2[[#This Row],[Stĺpec10]]=""),0,Tabuľka2[[#This Row],[Stĺpec10]]/Tabuľka2[[#This Row],[Stĺpec14]]))</f>
        <v>0</v>
      </c>
      <c r="Y26" s="212">
        <f>IF(OR($Y$13="vyberte",$Y$13=""),0,IF(OR(Tabuľka2[[#This Row],[Stĺpec14]]="",Tabuľka2[[#This Row],[Stĺpec11]]=""),0,Tabuľka2[[#This Row],[Stĺpec11]]/Tabuľka2[[#This Row],[Stĺpec14]]))</f>
        <v>0</v>
      </c>
      <c r="Z26" s="212">
        <f>IF(OR(Tabuľka2[[#This Row],[Stĺpec14]]="",Tabuľka2[[#This Row],[Stĺpec12]]=""),0,Tabuľka2[[#This Row],[Stĺpec12]]/Tabuľka2[[#This Row],[Stĺpec14]])</f>
        <v>0</v>
      </c>
      <c r="AA26" s="194">
        <f>IF(OR(Tabuľka2[[#This Row],[Stĺpec14]]="",Tabuľka2[[#This Row],[Stĺpec13]]=""),0,Tabuľka2[[#This Row],[Stĺpec13]]/Tabuľka2[[#This Row],[Stĺpec14]])</f>
        <v>0</v>
      </c>
      <c r="AB26" s="193">
        <f>COUNTIF(Tabuľka2[[#This Row],[Stĺpec16]:[Stĺpec23]],"&gt;0,1")</f>
        <v>0</v>
      </c>
      <c r="AC26" s="198">
        <f>IF(OR($F$13="vyberte",$F$13=""),0,Tabuľka2[[#This Row],[Stĺpec14]]-Tabuľka2[[#This Row],[Stĺpec26]])</f>
        <v>0</v>
      </c>
      <c r="AD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" s="206">
        <f>IF('Bodovacie kritéria'!$F$15="01 A - BORSKÁ NÍŽINA",Tabuľka2[[#This Row],[Stĺpec25]]/Tabuľka2[[#This Row],[Stĺpec5]],0)</f>
        <v>0</v>
      </c>
      <c r="AF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" s="206">
        <f>IFERROR((Tabuľka2[[#This Row],[Stĺpec28]]+Tabuľka2[[#This Row],[Stĺpec25]])/Tabuľka2[[#This Row],[Stĺpec14]],0)</f>
        <v>0</v>
      </c>
      <c r="AH26" s="199">
        <f>Tabuľka2[[#This Row],[Stĺpec28]]+Tabuľka2[[#This Row],[Stĺpec25]]</f>
        <v>0</v>
      </c>
      <c r="AI26" s="206">
        <f>IFERROR(Tabuľka2[[#This Row],[Stĺpec25]]/Tabuľka2[[#This Row],[Stĺpec30]],0)</f>
        <v>0</v>
      </c>
      <c r="AJ26" s="191">
        <f>IFERROR(Tabuľka2[[#This Row],[Stĺpec145]]/Tabuľka2[[#This Row],[Stĺpec14]],0)</f>
        <v>0</v>
      </c>
      <c r="AK26" s="191">
        <f>IFERROR(Tabuľka2[[#This Row],[Stĺpec144]]/Tabuľka2[[#This Row],[Stĺpec14]],0)</f>
        <v>0</v>
      </c>
    </row>
    <row r="27" spans="1:37" x14ac:dyDescent="0.25">
      <c r="A27" s="244"/>
      <c r="B27" s="245"/>
      <c r="C27" s="245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180">
        <f>SUM(Činnosti!$F27:$M27)</f>
        <v>0</v>
      </c>
      <c r="O27" s="246"/>
      <c r="P27" s="269"/>
      <c r="Q27" s="267">
        <f>IF(AND(Tabuľka2[[#This Row],[Stĺpec5]]&gt;0,Tabuľka2[[#This Row],[Stĺpec1]]=""),1,0)</f>
        <v>0</v>
      </c>
      <c r="R27" s="237">
        <f>IF(AND(Tabuľka2[[#This Row],[Stĺpec14]]=0,OR(Tabuľka2[[#This Row],[Stĺpec145]]&gt;0,Tabuľka2[[#This Row],[Stĺpec144]]&gt;0)),1,0)</f>
        <v>0</v>
      </c>
      <c r="S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" s="212">
        <f>IF(OR($T$13="vyberte",$T$13=""),0,IF(OR(Tabuľka2[[#This Row],[Stĺpec14]]="",Tabuľka2[[#This Row],[Stĺpec6]]=""),0,Tabuľka2[[#This Row],[Stĺpec6]]/Tabuľka2[[#This Row],[Stĺpec14]]))</f>
        <v>0</v>
      </c>
      <c r="U27" s="212">
        <f>IF(OR($U$13="vyberte",$U$13=""),0,IF(OR(Tabuľka2[[#This Row],[Stĺpec14]]="",Tabuľka2[[#This Row],[Stĺpec7]]=""),0,Tabuľka2[[#This Row],[Stĺpec7]]/Tabuľka2[[#This Row],[Stĺpec14]]))</f>
        <v>0</v>
      </c>
      <c r="V27" s="212">
        <f>IF(OR($V$13="vyberte",$V$13=""),0,IF(OR(Tabuľka2[[#This Row],[Stĺpec14]]="",Tabuľka2[[#This Row],[Stĺpec8]]=0),0,Tabuľka2[[#This Row],[Stĺpec8]]/Tabuľka2[[#This Row],[Stĺpec14]]))</f>
        <v>0</v>
      </c>
      <c r="W27" s="212">
        <f>IF(OR($W$13="vyberte",$W$13=""),0,IF(OR(Tabuľka2[[#This Row],[Stĺpec14]]="",Tabuľka2[[#This Row],[Stĺpec9]]=""),0,Tabuľka2[[#This Row],[Stĺpec9]]/Tabuľka2[[#This Row],[Stĺpec14]]))</f>
        <v>0</v>
      </c>
      <c r="X27" s="212">
        <f>IF(OR($X$13="vyberte",$X$13=""),0,IF(OR(Tabuľka2[[#This Row],[Stĺpec14]]="",Tabuľka2[[#This Row],[Stĺpec10]]=""),0,Tabuľka2[[#This Row],[Stĺpec10]]/Tabuľka2[[#This Row],[Stĺpec14]]))</f>
        <v>0</v>
      </c>
      <c r="Y27" s="212">
        <f>IF(OR($Y$13="vyberte",$Y$13=""),0,IF(OR(Tabuľka2[[#This Row],[Stĺpec14]]="",Tabuľka2[[#This Row],[Stĺpec11]]=""),0,Tabuľka2[[#This Row],[Stĺpec11]]/Tabuľka2[[#This Row],[Stĺpec14]]))</f>
        <v>0</v>
      </c>
      <c r="Z27" s="212">
        <f>IF(OR(Tabuľka2[[#This Row],[Stĺpec14]]="",Tabuľka2[[#This Row],[Stĺpec12]]=""),0,Tabuľka2[[#This Row],[Stĺpec12]]/Tabuľka2[[#This Row],[Stĺpec14]])</f>
        <v>0</v>
      </c>
      <c r="AA27" s="194">
        <f>IF(OR(Tabuľka2[[#This Row],[Stĺpec14]]="",Tabuľka2[[#This Row],[Stĺpec13]]=""),0,Tabuľka2[[#This Row],[Stĺpec13]]/Tabuľka2[[#This Row],[Stĺpec14]])</f>
        <v>0</v>
      </c>
      <c r="AB27" s="193">
        <f>COUNTIF(Tabuľka2[[#This Row],[Stĺpec16]:[Stĺpec23]],"&gt;0,1")</f>
        <v>0</v>
      </c>
      <c r="AC27" s="198">
        <f>IF(OR($F$13="vyberte",$F$13=""),0,Tabuľka2[[#This Row],[Stĺpec14]]-Tabuľka2[[#This Row],[Stĺpec26]])</f>
        <v>0</v>
      </c>
      <c r="AD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" s="206">
        <f>IF('Bodovacie kritéria'!$F$15="01 A - BORSKÁ NÍŽINA",Tabuľka2[[#This Row],[Stĺpec25]]/Tabuľka2[[#This Row],[Stĺpec5]],0)</f>
        <v>0</v>
      </c>
      <c r="AF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" s="206">
        <f>IFERROR((Tabuľka2[[#This Row],[Stĺpec28]]+Tabuľka2[[#This Row],[Stĺpec25]])/Tabuľka2[[#This Row],[Stĺpec14]],0)</f>
        <v>0</v>
      </c>
      <c r="AH27" s="199">
        <f>Tabuľka2[[#This Row],[Stĺpec28]]+Tabuľka2[[#This Row],[Stĺpec25]]</f>
        <v>0</v>
      </c>
      <c r="AI27" s="206">
        <f>IFERROR(Tabuľka2[[#This Row],[Stĺpec25]]/Tabuľka2[[#This Row],[Stĺpec30]],0)</f>
        <v>0</v>
      </c>
      <c r="AJ27" s="191">
        <f>IFERROR(Tabuľka2[[#This Row],[Stĺpec145]]/Tabuľka2[[#This Row],[Stĺpec14]],0)</f>
        <v>0</v>
      </c>
      <c r="AK27" s="191">
        <f>IFERROR(Tabuľka2[[#This Row],[Stĺpec144]]/Tabuľka2[[#This Row],[Stĺpec14]],0)</f>
        <v>0</v>
      </c>
    </row>
    <row r="28" spans="1:37" x14ac:dyDescent="0.25">
      <c r="A28" s="247"/>
      <c r="B28" s="248"/>
      <c r="C28" s="248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181">
        <f>SUM(Činnosti!$F28:$M28)</f>
        <v>0</v>
      </c>
      <c r="O28" s="249"/>
      <c r="P28" s="269"/>
      <c r="Q28" s="267">
        <f>IF(AND(Tabuľka2[[#This Row],[Stĺpec5]]&gt;0,Tabuľka2[[#This Row],[Stĺpec1]]=""),1,0)</f>
        <v>0</v>
      </c>
      <c r="R28" s="237">
        <f>IF(AND(Tabuľka2[[#This Row],[Stĺpec14]]=0,OR(Tabuľka2[[#This Row],[Stĺpec145]]&gt;0,Tabuľka2[[#This Row],[Stĺpec144]]&gt;0)),1,0)</f>
        <v>0</v>
      </c>
      <c r="S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" s="212">
        <f>IF(OR($T$13="vyberte",$T$13=""),0,IF(OR(Tabuľka2[[#This Row],[Stĺpec14]]="",Tabuľka2[[#This Row],[Stĺpec6]]=""),0,Tabuľka2[[#This Row],[Stĺpec6]]/Tabuľka2[[#This Row],[Stĺpec14]]))</f>
        <v>0</v>
      </c>
      <c r="U28" s="212">
        <f>IF(OR($U$13="vyberte",$U$13=""),0,IF(OR(Tabuľka2[[#This Row],[Stĺpec14]]="",Tabuľka2[[#This Row],[Stĺpec7]]=""),0,Tabuľka2[[#This Row],[Stĺpec7]]/Tabuľka2[[#This Row],[Stĺpec14]]))</f>
        <v>0</v>
      </c>
      <c r="V28" s="212">
        <f>IF(OR($V$13="vyberte",$V$13=""),0,IF(OR(Tabuľka2[[#This Row],[Stĺpec14]]="",Tabuľka2[[#This Row],[Stĺpec8]]=0),0,Tabuľka2[[#This Row],[Stĺpec8]]/Tabuľka2[[#This Row],[Stĺpec14]]))</f>
        <v>0</v>
      </c>
      <c r="W28" s="212">
        <f>IF(OR($W$13="vyberte",$W$13=""),0,IF(OR(Tabuľka2[[#This Row],[Stĺpec14]]="",Tabuľka2[[#This Row],[Stĺpec9]]=""),0,Tabuľka2[[#This Row],[Stĺpec9]]/Tabuľka2[[#This Row],[Stĺpec14]]))</f>
        <v>0</v>
      </c>
      <c r="X28" s="212">
        <f>IF(OR($X$13="vyberte",$X$13=""),0,IF(OR(Tabuľka2[[#This Row],[Stĺpec14]]="",Tabuľka2[[#This Row],[Stĺpec10]]=""),0,Tabuľka2[[#This Row],[Stĺpec10]]/Tabuľka2[[#This Row],[Stĺpec14]]))</f>
        <v>0</v>
      </c>
      <c r="Y28" s="212">
        <f>IF(OR($Y$13="vyberte",$Y$13=""),0,IF(OR(Tabuľka2[[#This Row],[Stĺpec14]]="",Tabuľka2[[#This Row],[Stĺpec11]]=""),0,Tabuľka2[[#This Row],[Stĺpec11]]/Tabuľka2[[#This Row],[Stĺpec14]]))</f>
        <v>0</v>
      </c>
      <c r="Z28" s="212">
        <f>IF(OR(Tabuľka2[[#This Row],[Stĺpec14]]="",Tabuľka2[[#This Row],[Stĺpec12]]=""),0,Tabuľka2[[#This Row],[Stĺpec12]]/Tabuľka2[[#This Row],[Stĺpec14]])</f>
        <v>0</v>
      </c>
      <c r="AA28" s="194">
        <f>IF(OR(Tabuľka2[[#This Row],[Stĺpec14]]="",Tabuľka2[[#This Row],[Stĺpec13]]=""),0,Tabuľka2[[#This Row],[Stĺpec13]]/Tabuľka2[[#This Row],[Stĺpec14]])</f>
        <v>0</v>
      </c>
      <c r="AB28" s="193">
        <f>COUNTIF(Tabuľka2[[#This Row],[Stĺpec16]:[Stĺpec23]],"&gt;0,1")</f>
        <v>0</v>
      </c>
      <c r="AC28" s="198">
        <f>IF(OR($F$13="vyberte",$F$13=""),0,Tabuľka2[[#This Row],[Stĺpec14]]-Tabuľka2[[#This Row],[Stĺpec26]])</f>
        <v>0</v>
      </c>
      <c r="AD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" s="206">
        <f>IF('Bodovacie kritéria'!$F$15="01 A - BORSKÁ NÍŽINA",Tabuľka2[[#This Row],[Stĺpec25]]/Tabuľka2[[#This Row],[Stĺpec5]],0)</f>
        <v>0</v>
      </c>
      <c r="AF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" s="206">
        <f>IFERROR((Tabuľka2[[#This Row],[Stĺpec28]]+Tabuľka2[[#This Row],[Stĺpec25]])/Tabuľka2[[#This Row],[Stĺpec14]],0)</f>
        <v>0</v>
      </c>
      <c r="AH28" s="199">
        <f>Tabuľka2[[#This Row],[Stĺpec28]]+Tabuľka2[[#This Row],[Stĺpec25]]</f>
        <v>0</v>
      </c>
      <c r="AI28" s="206">
        <f>IFERROR(Tabuľka2[[#This Row],[Stĺpec25]]/Tabuľka2[[#This Row],[Stĺpec30]],0)</f>
        <v>0</v>
      </c>
      <c r="AJ28" s="191">
        <f>IFERROR(Tabuľka2[[#This Row],[Stĺpec145]]/Tabuľka2[[#This Row],[Stĺpec14]],0)</f>
        <v>0</v>
      </c>
      <c r="AK28" s="191">
        <f>IFERROR(Tabuľka2[[#This Row],[Stĺpec144]]/Tabuľka2[[#This Row],[Stĺpec14]],0)</f>
        <v>0</v>
      </c>
    </row>
    <row r="29" spans="1:37" x14ac:dyDescent="0.25">
      <c r="A29" s="244"/>
      <c r="B29" s="245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180">
        <f>SUM(Činnosti!$F29:$M29)</f>
        <v>0</v>
      </c>
      <c r="O29" s="246"/>
      <c r="P29" s="269"/>
      <c r="Q29" s="267">
        <f>IF(AND(Tabuľka2[[#This Row],[Stĺpec5]]&gt;0,Tabuľka2[[#This Row],[Stĺpec1]]=""),1,0)</f>
        <v>0</v>
      </c>
      <c r="R29" s="237">
        <f>IF(AND(Tabuľka2[[#This Row],[Stĺpec14]]=0,OR(Tabuľka2[[#This Row],[Stĺpec145]]&gt;0,Tabuľka2[[#This Row],[Stĺpec144]]&gt;0)),1,0)</f>
        <v>0</v>
      </c>
      <c r="S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" s="212">
        <f>IF(OR($T$13="vyberte",$T$13=""),0,IF(OR(Tabuľka2[[#This Row],[Stĺpec14]]="",Tabuľka2[[#This Row],[Stĺpec6]]=""),0,Tabuľka2[[#This Row],[Stĺpec6]]/Tabuľka2[[#This Row],[Stĺpec14]]))</f>
        <v>0</v>
      </c>
      <c r="U29" s="212">
        <f>IF(OR($U$13="vyberte",$U$13=""),0,IF(OR(Tabuľka2[[#This Row],[Stĺpec14]]="",Tabuľka2[[#This Row],[Stĺpec7]]=""),0,Tabuľka2[[#This Row],[Stĺpec7]]/Tabuľka2[[#This Row],[Stĺpec14]]))</f>
        <v>0</v>
      </c>
      <c r="V29" s="212">
        <f>IF(OR($V$13="vyberte",$V$13=""),0,IF(OR(Tabuľka2[[#This Row],[Stĺpec14]]="",Tabuľka2[[#This Row],[Stĺpec8]]=0),0,Tabuľka2[[#This Row],[Stĺpec8]]/Tabuľka2[[#This Row],[Stĺpec14]]))</f>
        <v>0</v>
      </c>
      <c r="W29" s="212">
        <f>IF(OR($W$13="vyberte",$W$13=""),0,IF(OR(Tabuľka2[[#This Row],[Stĺpec14]]="",Tabuľka2[[#This Row],[Stĺpec9]]=""),0,Tabuľka2[[#This Row],[Stĺpec9]]/Tabuľka2[[#This Row],[Stĺpec14]]))</f>
        <v>0</v>
      </c>
      <c r="X29" s="212">
        <f>IF(OR($X$13="vyberte",$X$13=""),0,IF(OR(Tabuľka2[[#This Row],[Stĺpec14]]="",Tabuľka2[[#This Row],[Stĺpec10]]=""),0,Tabuľka2[[#This Row],[Stĺpec10]]/Tabuľka2[[#This Row],[Stĺpec14]]))</f>
        <v>0</v>
      </c>
      <c r="Y29" s="212">
        <f>IF(OR($Y$13="vyberte",$Y$13=""),0,IF(OR(Tabuľka2[[#This Row],[Stĺpec14]]="",Tabuľka2[[#This Row],[Stĺpec11]]=""),0,Tabuľka2[[#This Row],[Stĺpec11]]/Tabuľka2[[#This Row],[Stĺpec14]]))</f>
        <v>0</v>
      </c>
      <c r="Z29" s="212">
        <f>IF(OR(Tabuľka2[[#This Row],[Stĺpec14]]="",Tabuľka2[[#This Row],[Stĺpec12]]=""),0,Tabuľka2[[#This Row],[Stĺpec12]]/Tabuľka2[[#This Row],[Stĺpec14]])</f>
        <v>0</v>
      </c>
      <c r="AA29" s="194">
        <f>IF(OR(Tabuľka2[[#This Row],[Stĺpec14]]="",Tabuľka2[[#This Row],[Stĺpec13]]=""),0,Tabuľka2[[#This Row],[Stĺpec13]]/Tabuľka2[[#This Row],[Stĺpec14]])</f>
        <v>0</v>
      </c>
      <c r="AB29" s="193">
        <f>COUNTIF(Tabuľka2[[#This Row],[Stĺpec16]:[Stĺpec23]],"&gt;0,1")</f>
        <v>0</v>
      </c>
      <c r="AC29" s="198">
        <f>IF(OR($F$13="vyberte",$F$13=""),0,Tabuľka2[[#This Row],[Stĺpec14]]-Tabuľka2[[#This Row],[Stĺpec26]])</f>
        <v>0</v>
      </c>
      <c r="AD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" s="206">
        <f>IF('Bodovacie kritéria'!$F$15="01 A - BORSKÁ NÍŽINA",Tabuľka2[[#This Row],[Stĺpec25]]/Tabuľka2[[#This Row],[Stĺpec5]],0)</f>
        <v>0</v>
      </c>
      <c r="AF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" s="206">
        <f>IFERROR((Tabuľka2[[#This Row],[Stĺpec28]]+Tabuľka2[[#This Row],[Stĺpec25]])/Tabuľka2[[#This Row],[Stĺpec14]],0)</f>
        <v>0</v>
      </c>
      <c r="AH29" s="199">
        <f>Tabuľka2[[#This Row],[Stĺpec28]]+Tabuľka2[[#This Row],[Stĺpec25]]</f>
        <v>0</v>
      </c>
      <c r="AI29" s="206">
        <f>IFERROR(Tabuľka2[[#This Row],[Stĺpec25]]/Tabuľka2[[#This Row],[Stĺpec30]],0)</f>
        <v>0</v>
      </c>
      <c r="AJ29" s="191">
        <f>IFERROR(Tabuľka2[[#This Row],[Stĺpec145]]/Tabuľka2[[#This Row],[Stĺpec14]],0)</f>
        <v>0</v>
      </c>
      <c r="AK29" s="191">
        <f>IFERROR(Tabuľka2[[#This Row],[Stĺpec144]]/Tabuľka2[[#This Row],[Stĺpec14]],0)</f>
        <v>0</v>
      </c>
    </row>
    <row r="30" spans="1:37" x14ac:dyDescent="0.25">
      <c r="A30" s="247"/>
      <c r="B30" s="248"/>
      <c r="C30" s="248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181">
        <f>SUM(Činnosti!$F30:$M30)</f>
        <v>0</v>
      </c>
      <c r="O30" s="249"/>
      <c r="P30" s="269"/>
      <c r="Q30" s="267">
        <f>IF(AND(Tabuľka2[[#This Row],[Stĺpec5]]&gt;0,Tabuľka2[[#This Row],[Stĺpec1]]=""),1,0)</f>
        <v>0</v>
      </c>
      <c r="R30" s="237">
        <f>IF(AND(Tabuľka2[[#This Row],[Stĺpec14]]=0,OR(Tabuľka2[[#This Row],[Stĺpec145]]&gt;0,Tabuľka2[[#This Row],[Stĺpec144]]&gt;0)),1,0)</f>
        <v>0</v>
      </c>
      <c r="S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" s="212">
        <f>IF(OR($T$13="vyberte",$T$13=""),0,IF(OR(Tabuľka2[[#This Row],[Stĺpec14]]="",Tabuľka2[[#This Row],[Stĺpec6]]=""),0,Tabuľka2[[#This Row],[Stĺpec6]]/Tabuľka2[[#This Row],[Stĺpec14]]))</f>
        <v>0</v>
      </c>
      <c r="U30" s="212">
        <f>IF(OR($U$13="vyberte",$U$13=""),0,IF(OR(Tabuľka2[[#This Row],[Stĺpec14]]="",Tabuľka2[[#This Row],[Stĺpec7]]=""),0,Tabuľka2[[#This Row],[Stĺpec7]]/Tabuľka2[[#This Row],[Stĺpec14]]))</f>
        <v>0</v>
      </c>
      <c r="V30" s="212">
        <f>IF(OR($V$13="vyberte",$V$13=""),0,IF(OR(Tabuľka2[[#This Row],[Stĺpec14]]="",Tabuľka2[[#This Row],[Stĺpec8]]=0),0,Tabuľka2[[#This Row],[Stĺpec8]]/Tabuľka2[[#This Row],[Stĺpec14]]))</f>
        <v>0</v>
      </c>
      <c r="W30" s="212">
        <f>IF(OR($W$13="vyberte",$W$13=""),0,IF(OR(Tabuľka2[[#This Row],[Stĺpec14]]="",Tabuľka2[[#This Row],[Stĺpec9]]=""),0,Tabuľka2[[#This Row],[Stĺpec9]]/Tabuľka2[[#This Row],[Stĺpec14]]))</f>
        <v>0</v>
      </c>
      <c r="X30" s="212">
        <f>IF(OR($X$13="vyberte",$X$13=""),0,IF(OR(Tabuľka2[[#This Row],[Stĺpec14]]="",Tabuľka2[[#This Row],[Stĺpec10]]=""),0,Tabuľka2[[#This Row],[Stĺpec10]]/Tabuľka2[[#This Row],[Stĺpec14]]))</f>
        <v>0</v>
      </c>
      <c r="Y30" s="212">
        <f>IF(OR($Y$13="vyberte",$Y$13=""),0,IF(OR(Tabuľka2[[#This Row],[Stĺpec14]]="",Tabuľka2[[#This Row],[Stĺpec11]]=""),0,Tabuľka2[[#This Row],[Stĺpec11]]/Tabuľka2[[#This Row],[Stĺpec14]]))</f>
        <v>0</v>
      </c>
      <c r="Z30" s="212">
        <f>IF(OR(Tabuľka2[[#This Row],[Stĺpec14]]="",Tabuľka2[[#This Row],[Stĺpec12]]=""),0,Tabuľka2[[#This Row],[Stĺpec12]]/Tabuľka2[[#This Row],[Stĺpec14]])</f>
        <v>0</v>
      </c>
      <c r="AA30" s="194">
        <f>IF(OR(Tabuľka2[[#This Row],[Stĺpec14]]="",Tabuľka2[[#This Row],[Stĺpec13]]=""),0,Tabuľka2[[#This Row],[Stĺpec13]]/Tabuľka2[[#This Row],[Stĺpec14]])</f>
        <v>0</v>
      </c>
      <c r="AB30" s="193">
        <f>COUNTIF(Tabuľka2[[#This Row],[Stĺpec16]:[Stĺpec23]],"&gt;0,1")</f>
        <v>0</v>
      </c>
      <c r="AC30" s="198">
        <f>IF(OR($F$13="vyberte",$F$13=""),0,Tabuľka2[[#This Row],[Stĺpec14]]-Tabuľka2[[#This Row],[Stĺpec26]])</f>
        <v>0</v>
      </c>
      <c r="AD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" s="206">
        <f>IF('Bodovacie kritéria'!$F$15="01 A - BORSKÁ NÍŽINA",Tabuľka2[[#This Row],[Stĺpec25]]/Tabuľka2[[#This Row],[Stĺpec5]],0)</f>
        <v>0</v>
      </c>
      <c r="AF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" s="206">
        <f>IFERROR((Tabuľka2[[#This Row],[Stĺpec28]]+Tabuľka2[[#This Row],[Stĺpec25]])/Tabuľka2[[#This Row],[Stĺpec14]],0)</f>
        <v>0</v>
      </c>
      <c r="AH30" s="199">
        <f>Tabuľka2[[#This Row],[Stĺpec28]]+Tabuľka2[[#This Row],[Stĺpec25]]</f>
        <v>0</v>
      </c>
      <c r="AI30" s="206">
        <f>IFERROR(Tabuľka2[[#This Row],[Stĺpec25]]/Tabuľka2[[#This Row],[Stĺpec30]],0)</f>
        <v>0</v>
      </c>
      <c r="AJ30" s="191">
        <f>IFERROR(Tabuľka2[[#This Row],[Stĺpec145]]/Tabuľka2[[#This Row],[Stĺpec14]],0)</f>
        <v>0</v>
      </c>
      <c r="AK30" s="191">
        <f>IFERROR(Tabuľka2[[#This Row],[Stĺpec144]]/Tabuľka2[[#This Row],[Stĺpec14]],0)</f>
        <v>0</v>
      </c>
    </row>
    <row r="31" spans="1:37" x14ac:dyDescent="0.25">
      <c r="A31" s="244"/>
      <c r="B31" s="245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180">
        <f>SUM(Činnosti!$F31:$M31)</f>
        <v>0</v>
      </c>
      <c r="O31" s="246"/>
      <c r="P31" s="269"/>
      <c r="Q31" s="267">
        <f>IF(AND(Tabuľka2[[#This Row],[Stĺpec5]]&gt;0,Tabuľka2[[#This Row],[Stĺpec1]]=""),1,0)</f>
        <v>0</v>
      </c>
      <c r="R31" s="237">
        <f>IF(AND(Tabuľka2[[#This Row],[Stĺpec14]]=0,OR(Tabuľka2[[#This Row],[Stĺpec145]]&gt;0,Tabuľka2[[#This Row],[Stĺpec144]]&gt;0)),1,0)</f>
        <v>0</v>
      </c>
      <c r="S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" s="212">
        <f>IF(OR($T$13="vyberte",$T$13=""),0,IF(OR(Tabuľka2[[#This Row],[Stĺpec14]]="",Tabuľka2[[#This Row],[Stĺpec6]]=""),0,Tabuľka2[[#This Row],[Stĺpec6]]/Tabuľka2[[#This Row],[Stĺpec14]]))</f>
        <v>0</v>
      </c>
      <c r="U31" s="212">
        <f>IF(OR($U$13="vyberte",$U$13=""),0,IF(OR(Tabuľka2[[#This Row],[Stĺpec14]]="",Tabuľka2[[#This Row],[Stĺpec7]]=""),0,Tabuľka2[[#This Row],[Stĺpec7]]/Tabuľka2[[#This Row],[Stĺpec14]]))</f>
        <v>0</v>
      </c>
      <c r="V31" s="212">
        <f>IF(OR($V$13="vyberte",$V$13=""),0,IF(OR(Tabuľka2[[#This Row],[Stĺpec14]]="",Tabuľka2[[#This Row],[Stĺpec8]]=0),0,Tabuľka2[[#This Row],[Stĺpec8]]/Tabuľka2[[#This Row],[Stĺpec14]]))</f>
        <v>0</v>
      </c>
      <c r="W31" s="212">
        <f>IF(OR($W$13="vyberte",$W$13=""),0,IF(OR(Tabuľka2[[#This Row],[Stĺpec14]]="",Tabuľka2[[#This Row],[Stĺpec9]]=""),0,Tabuľka2[[#This Row],[Stĺpec9]]/Tabuľka2[[#This Row],[Stĺpec14]]))</f>
        <v>0</v>
      </c>
      <c r="X31" s="212">
        <f>IF(OR($X$13="vyberte",$X$13=""),0,IF(OR(Tabuľka2[[#This Row],[Stĺpec14]]="",Tabuľka2[[#This Row],[Stĺpec10]]=""),0,Tabuľka2[[#This Row],[Stĺpec10]]/Tabuľka2[[#This Row],[Stĺpec14]]))</f>
        <v>0</v>
      </c>
      <c r="Y31" s="212">
        <f>IF(OR($Y$13="vyberte",$Y$13=""),0,IF(OR(Tabuľka2[[#This Row],[Stĺpec14]]="",Tabuľka2[[#This Row],[Stĺpec11]]=""),0,Tabuľka2[[#This Row],[Stĺpec11]]/Tabuľka2[[#This Row],[Stĺpec14]]))</f>
        <v>0</v>
      </c>
      <c r="Z31" s="212">
        <f>IF(OR(Tabuľka2[[#This Row],[Stĺpec14]]="",Tabuľka2[[#This Row],[Stĺpec12]]=""),0,Tabuľka2[[#This Row],[Stĺpec12]]/Tabuľka2[[#This Row],[Stĺpec14]])</f>
        <v>0</v>
      </c>
      <c r="AA31" s="194">
        <f>IF(OR(Tabuľka2[[#This Row],[Stĺpec14]]="",Tabuľka2[[#This Row],[Stĺpec13]]=""),0,Tabuľka2[[#This Row],[Stĺpec13]]/Tabuľka2[[#This Row],[Stĺpec14]])</f>
        <v>0</v>
      </c>
      <c r="AB31" s="193">
        <f>COUNTIF(Tabuľka2[[#This Row],[Stĺpec16]:[Stĺpec23]],"&gt;0,1")</f>
        <v>0</v>
      </c>
      <c r="AC31" s="198">
        <f>IF(OR($F$13="vyberte",$F$13=""),0,Tabuľka2[[#This Row],[Stĺpec14]]-Tabuľka2[[#This Row],[Stĺpec26]])</f>
        <v>0</v>
      </c>
      <c r="AD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" s="206">
        <f>IF('Bodovacie kritéria'!$F$15="01 A - BORSKÁ NÍŽINA",Tabuľka2[[#This Row],[Stĺpec25]]/Tabuľka2[[#This Row],[Stĺpec5]],0)</f>
        <v>0</v>
      </c>
      <c r="AF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" s="206">
        <f>IFERROR((Tabuľka2[[#This Row],[Stĺpec28]]+Tabuľka2[[#This Row],[Stĺpec25]])/Tabuľka2[[#This Row],[Stĺpec14]],0)</f>
        <v>0</v>
      </c>
      <c r="AH31" s="199">
        <f>Tabuľka2[[#This Row],[Stĺpec28]]+Tabuľka2[[#This Row],[Stĺpec25]]</f>
        <v>0</v>
      </c>
      <c r="AI31" s="206">
        <f>IFERROR(Tabuľka2[[#This Row],[Stĺpec25]]/Tabuľka2[[#This Row],[Stĺpec30]],0)</f>
        <v>0</v>
      </c>
      <c r="AJ31" s="191">
        <f>IFERROR(Tabuľka2[[#This Row],[Stĺpec145]]/Tabuľka2[[#This Row],[Stĺpec14]],0)</f>
        <v>0</v>
      </c>
      <c r="AK31" s="191">
        <f>IFERROR(Tabuľka2[[#This Row],[Stĺpec144]]/Tabuľka2[[#This Row],[Stĺpec14]],0)</f>
        <v>0</v>
      </c>
    </row>
    <row r="32" spans="1:37" x14ac:dyDescent="0.25">
      <c r="A32" s="247"/>
      <c r="B32" s="248"/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181">
        <f>SUM(Činnosti!$F32:$M32)</f>
        <v>0</v>
      </c>
      <c r="O32" s="249"/>
      <c r="P32" s="269"/>
      <c r="Q32" s="267">
        <f>IF(AND(Tabuľka2[[#This Row],[Stĺpec5]]&gt;0,Tabuľka2[[#This Row],[Stĺpec1]]=""),1,0)</f>
        <v>0</v>
      </c>
      <c r="R32" s="237">
        <f>IF(AND(Tabuľka2[[#This Row],[Stĺpec14]]=0,OR(Tabuľka2[[#This Row],[Stĺpec145]]&gt;0,Tabuľka2[[#This Row],[Stĺpec144]]&gt;0)),1,0)</f>
        <v>0</v>
      </c>
      <c r="S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" s="212">
        <f>IF(OR($T$13="vyberte",$T$13=""),0,IF(OR(Tabuľka2[[#This Row],[Stĺpec14]]="",Tabuľka2[[#This Row],[Stĺpec6]]=""),0,Tabuľka2[[#This Row],[Stĺpec6]]/Tabuľka2[[#This Row],[Stĺpec14]]))</f>
        <v>0</v>
      </c>
      <c r="U32" s="212">
        <f>IF(OR($U$13="vyberte",$U$13=""),0,IF(OR(Tabuľka2[[#This Row],[Stĺpec14]]="",Tabuľka2[[#This Row],[Stĺpec7]]=""),0,Tabuľka2[[#This Row],[Stĺpec7]]/Tabuľka2[[#This Row],[Stĺpec14]]))</f>
        <v>0</v>
      </c>
      <c r="V32" s="212">
        <f>IF(OR($V$13="vyberte",$V$13=""),0,IF(OR(Tabuľka2[[#This Row],[Stĺpec14]]="",Tabuľka2[[#This Row],[Stĺpec8]]=0),0,Tabuľka2[[#This Row],[Stĺpec8]]/Tabuľka2[[#This Row],[Stĺpec14]]))</f>
        <v>0</v>
      </c>
      <c r="W32" s="212">
        <f>IF(OR($W$13="vyberte",$W$13=""),0,IF(OR(Tabuľka2[[#This Row],[Stĺpec14]]="",Tabuľka2[[#This Row],[Stĺpec9]]=""),0,Tabuľka2[[#This Row],[Stĺpec9]]/Tabuľka2[[#This Row],[Stĺpec14]]))</f>
        <v>0</v>
      </c>
      <c r="X32" s="212">
        <f>IF(OR($X$13="vyberte",$X$13=""),0,IF(OR(Tabuľka2[[#This Row],[Stĺpec14]]="",Tabuľka2[[#This Row],[Stĺpec10]]=""),0,Tabuľka2[[#This Row],[Stĺpec10]]/Tabuľka2[[#This Row],[Stĺpec14]]))</f>
        <v>0</v>
      </c>
      <c r="Y32" s="212">
        <f>IF(OR($Y$13="vyberte",$Y$13=""),0,IF(OR(Tabuľka2[[#This Row],[Stĺpec14]]="",Tabuľka2[[#This Row],[Stĺpec11]]=""),0,Tabuľka2[[#This Row],[Stĺpec11]]/Tabuľka2[[#This Row],[Stĺpec14]]))</f>
        <v>0</v>
      </c>
      <c r="Z32" s="212">
        <f>IF(OR(Tabuľka2[[#This Row],[Stĺpec14]]="",Tabuľka2[[#This Row],[Stĺpec12]]=""),0,Tabuľka2[[#This Row],[Stĺpec12]]/Tabuľka2[[#This Row],[Stĺpec14]])</f>
        <v>0</v>
      </c>
      <c r="AA32" s="194">
        <f>IF(OR(Tabuľka2[[#This Row],[Stĺpec14]]="",Tabuľka2[[#This Row],[Stĺpec13]]=""),0,Tabuľka2[[#This Row],[Stĺpec13]]/Tabuľka2[[#This Row],[Stĺpec14]])</f>
        <v>0</v>
      </c>
      <c r="AB32" s="193">
        <f>COUNTIF(Tabuľka2[[#This Row],[Stĺpec16]:[Stĺpec23]],"&gt;0,1")</f>
        <v>0</v>
      </c>
      <c r="AC32" s="198">
        <f>IF(OR($F$13="vyberte",$F$13=""),0,Tabuľka2[[#This Row],[Stĺpec14]]-Tabuľka2[[#This Row],[Stĺpec26]])</f>
        <v>0</v>
      </c>
      <c r="AD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" s="206">
        <f>IF('Bodovacie kritéria'!$F$15="01 A - BORSKÁ NÍŽINA",Tabuľka2[[#This Row],[Stĺpec25]]/Tabuľka2[[#This Row],[Stĺpec5]],0)</f>
        <v>0</v>
      </c>
      <c r="AF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" s="206">
        <f>IFERROR((Tabuľka2[[#This Row],[Stĺpec28]]+Tabuľka2[[#This Row],[Stĺpec25]])/Tabuľka2[[#This Row],[Stĺpec14]],0)</f>
        <v>0</v>
      </c>
      <c r="AH32" s="199">
        <f>Tabuľka2[[#This Row],[Stĺpec28]]+Tabuľka2[[#This Row],[Stĺpec25]]</f>
        <v>0</v>
      </c>
      <c r="AI32" s="206">
        <f>IFERROR(Tabuľka2[[#This Row],[Stĺpec25]]/Tabuľka2[[#This Row],[Stĺpec30]],0)</f>
        <v>0</v>
      </c>
      <c r="AJ32" s="191">
        <f>IFERROR(Tabuľka2[[#This Row],[Stĺpec145]]/Tabuľka2[[#This Row],[Stĺpec14]],0)</f>
        <v>0</v>
      </c>
      <c r="AK32" s="191">
        <f>IFERROR(Tabuľka2[[#This Row],[Stĺpec144]]/Tabuľka2[[#This Row],[Stĺpec14]],0)</f>
        <v>0</v>
      </c>
    </row>
    <row r="33" spans="1:37" x14ac:dyDescent="0.25">
      <c r="A33" s="244"/>
      <c r="B33" s="245"/>
      <c r="C33" s="245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180">
        <f>SUM(Činnosti!$F33:$M33)</f>
        <v>0</v>
      </c>
      <c r="O33" s="246"/>
      <c r="P33" s="269"/>
      <c r="Q33" s="267">
        <f>IF(AND(Tabuľka2[[#This Row],[Stĺpec5]]&gt;0,Tabuľka2[[#This Row],[Stĺpec1]]=""),1,0)</f>
        <v>0</v>
      </c>
      <c r="R33" s="237">
        <f>IF(AND(Tabuľka2[[#This Row],[Stĺpec14]]=0,OR(Tabuľka2[[#This Row],[Stĺpec145]]&gt;0,Tabuľka2[[#This Row],[Stĺpec144]]&gt;0)),1,0)</f>
        <v>0</v>
      </c>
      <c r="S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" s="212">
        <f>IF(OR($T$13="vyberte",$T$13=""),0,IF(OR(Tabuľka2[[#This Row],[Stĺpec14]]="",Tabuľka2[[#This Row],[Stĺpec6]]=""),0,Tabuľka2[[#This Row],[Stĺpec6]]/Tabuľka2[[#This Row],[Stĺpec14]]))</f>
        <v>0</v>
      </c>
      <c r="U33" s="212">
        <f>IF(OR($U$13="vyberte",$U$13=""),0,IF(OR(Tabuľka2[[#This Row],[Stĺpec14]]="",Tabuľka2[[#This Row],[Stĺpec7]]=""),0,Tabuľka2[[#This Row],[Stĺpec7]]/Tabuľka2[[#This Row],[Stĺpec14]]))</f>
        <v>0</v>
      </c>
      <c r="V33" s="212">
        <f>IF(OR($V$13="vyberte",$V$13=""),0,IF(OR(Tabuľka2[[#This Row],[Stĺpec14]]="",Tabuľka2[[#This Row],[Stĺpec8]]=0),0,Tabuľka2[[#This Row],[Stĺpec8]]/Tabuľka2[[#This Row],[Stĺpec14]]))</f>
        <v>0</v>
      </c>
      <c r="W33" s="212">
        <f>IF(OR($W$13="vyberte",$W$13=""),0,IF(OR(Tabuľka2[[#This Row],[Stĺpec14]]="",Tabuľka2[[#This Row],[Stĺpec9]]=""),0,Tabuľka2[[#This Row],[Stĺpec9]]/Tabuľka2[[#This Row],[Stĺpec14]]))</f>
        <v>0</v>
      </c>
      <c r="X33" s="212">
        <f>IF(OR($X$13="vyberte",$X$13=""),0,IF(OR(Tabuľka2[[#This Row],[Stĺpec14]]="",Tabuľka2[[#This Row],[Stĺpec10]]=""),0,Tabuľka2[[#This Row],[Stĺpec10]]/Tabuľka2[[#This Row],[Stĺpec14]]))</f>
        <v>0</v>
      </c>
      <c r="Y33" s="212">
        <f>IF(OR($Y$13="vyberte",$Y$13=""),0,IF(OR(Tabuľka2[[#This Row],[Stĺpec14]]="",Tabuľka2[[#This Row],[Stĺpec11]]=""),0,Tabuľka2[[#This Row],[Stĺpec11]]/Tabuľka2[[#This Row],[Stĺpec14]]))</f>
        <v>0</v>
      </c>
      <c r="Z33" s="212">
        <f>IF(OR(Tabuľka2[[#This Row],[Stĺpec14]]="",Tabuľka2[[#This Row],[Stĺpec12]]=""),0,Tabuľka2[[#This Row],[Stĺpec12]]/Tabuľka2[[#This Row],[Stĺpec14]])</f>
        <v>0</v>
      </c>
      <c r="AA33" s="194">
        <f>IF(OR(Tabuľka2[[#This Row],[Stĺpec14]]="",Tabuľka2[[#This Row],[Stĺpec13]]=""),0,Tabuľka2[[#This Row],[Stĺpec13]]/Tabuľka2[[#This Row],[Stĺpec14]])</f>
        <v>0</v>
      </c>
      <c r="AB33" s="193">
        <f>COUNTIF(Tabuľka2[[#This Row],[Stĺpec16]:[Stĺpec23]],"&gt;0,1")</f>
        <v>0</v>
      </c>
      <c r="AC33" s="198">
        <f>IF(OR($F$13="vyberte",$F$13=""),0,Tabuľka2[[#This Row],[Stĺpec14]]-Tabuľka2[[#This Row],[Stĺpec26]])</f>
        <v>0</v>
      </c>
      <c r="AD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" s="206">
        <f>IF('Bodovacie kritéria'!$F$15="01 A - BORSKÁ NÍŽINA",Tabuľka2[[#This Row],[Stĺpec25]]/Tabuľka2[[#This Row],[Stĺpec5]],0)</f>
        <v>0</v>
      </c>
      <c r="AF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" s="206">
        <f>IFERROR((Tabuľka2[[#This Row],[Stĺpec28]]+Tabuľka2[[#This Row],[Stĺpec25]])/Tabuľka2[[#This Row],[Stĺpec14]],0)</f>
        <v>0</v>
      </c>
      <c r="AH33" s="199">
        <f>Tabuľka2[[#This Row],[Stĺpec28]]+Tabuľka2[[#This Row],[Stĺpec25]]</f>
        <v>0</v>
      </c>
      <c r="AI33" s="206">
        <f>IFERROR(Tabuľka2[[#This Row],[Stĺpec25]]/Tabuľka2[[#This Row],[Stĺpec30]],0)</f>
        <v>0</v>
      </c>
      <c r="AJ33" s="191">
        <f>IFERROR(Tabuľka2[[#This Row],[Stĺpec145]]/Tabuľka2[[#This Row],[Stĺpec14]],0)</f>
        <v>0</v>
      </c>
      <c r="AK33" s="191">
        <f>IFERROR(Tabuľka2[[#This Row],[Stĺpec144]]/Tabuľka2[[#This Row],[Stĺpec14]],0)</f>
        <v>0</v>
      </c>
    </row>
    <row r="34" spans="1:37" x14ac:dyDescent="0.25">
      <c r="A34" s="247"/>
      <c r="B34" s="248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181">
        <f>SUM(Činnosti!$F34:$M34)</f>
        <v>0</v>
      </c>
      <c r="O34" s="249"/>
      <c r="P34" s="269"/>
      <c r="Q34" s="267">
        <f>IF(AND(Tabuľka2[[#This Row],[Stĺpec5]]&gt;0,Tabuľka2[[#This Row],[Stĺpec1]]=""),1,0)</f>
        <v>0</v>
      </c>
      <c r="R34" s="237">
        <f>IF(AND(Tabuľka2[[#This Row],[Stĺpec14]]=0,OR(Tabuľka2[[#This Row],[Stĺpec145]]&gt;0,Tabuľka2[[#This Row],[Stĺpec144]]&gt;0)),1,0)</f>
        <v>0</v>
      </c>
      <c r="S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" s="212">
        <f>IF(OR($T$13="vyberte",$T$13=""),0,IF(OR(Tabuľka2[[#This Row],[Stĺpec14]]="",Tabuľka2[[#This Row],[Stĺpec6]]=""),0,Tabuľka2[[#This Row],[Stĺpec6]]/Tabuľka2[[#This Row],[Stĺpec14]]))</f>
        <v>0</v>
      </c>
      <c r="U34" s="212">
        <f>IF(OR($U$13="vyberte",$U$13=""),0,IF(OR(Tabuľka2[[#This Row],[Stĺpec14]]="",Tabuľka2[[#This Row],[Stĺpec7]]=""),0,Tabuľka2[[#This Row],[Stĺpec7]]/Tabuľka2[[#This Row],[Stĺpec14]]))</f>
        <v>0</v>
      </c>
      <c r="V34" s="212">
        <f>IF(OR($V$13="vyberte",$V$13=""),0,IF(OR(Tabuľka2[[#This Row],[Stĺpec14]]="",Tabuľka2[[#This Row],[Stĺpec8]]=0),0,Tabuľka2[[#This Row],[Stĺpec8]]/Tabuľka2[[#This Row],[Stĺpec14]]))</f>
        <v>0</v>
      </c>
      <c r="W34" s="212">
        <f>IF(OR($W$13="vyberte",$W$13=""),0,IF(OR(Tabuľka2[[#This Row],[Stĺpec14]]="",Tabuľka2[[#This Row],[Stĺpec9]]=""),0,Tabuľka2[[#This Row],[Stĺpec9]]/Tabuľka2[[#This Row],[Stĺpec14]]))</f>
        <v>0</v>
      </c>
      <c r="X34" s="212">
        <f>IF(OR($X$13="vyberte",$X$13=""),0,IF(OR(Tabuľka2[[#This Row],[Stĺpec14]]="",Tabuľka2[[#This Row],[Stĺpec10]]=""),0,Tabuľka2[[#This Row],[Stĺpec10]]/Tabuľka2[[#This Row],[Stĺpec14]]))</f>
        <v>0</v>
      </c>
      <c r="Y34" s="212">
        <f>IF(OR($Y$13="vyberte",$Y$13=""),0,IF(OR(Tabuľka2[[#This Row],[Stĺpec14]]="",Tabuľka2[[#This Row],[Stĺpec11]]=""),0,Tabuľka2[[#This Row],[Stĺpec11]]/Tabuľka2[[#This Row],[Stĺpec14]]))</f>
        <v>0</v>
      </c>
      <c r="Z34" s="212">
        <f>IF(OR(Tabuľka2[[#This Row],[Stĺpec14]]="",Tabuľka2[[#This Row],[Stĺpec12]]=""),0,Tabuľka2[[#This Row],[Stĺpec12]]/Tabuľka2[[#This Row],[Stĺpec14]])</f>
        <v>0</v>
      </c>
      <c r="AA34" s="194">
        <f>IF(OR(Tabuľka2[[#This Row],[Stĺpec14]]="",Tabuľka2[[#This Row],[Stĺpec13]]=""),0,Tabuľka2[[#This Row],[Stĺpec13]]/Tabuľka2[[#This Row],[Stĺpec14]])</f>
        <v>0</v>
      </c>
      <c r="AB34" s="193">
        <f>COUNTIF(Tabuľka2[[#This Row],[Stĺpec16]:[Stĺpec23]],"&gt;0,1")</f>
        <v>0</v>
      </c>
      <c r="AC34" s="198">
        <f>IF(OR($F$13="vyberte",$F$13=""),0,Tabuľka2[[#This Row],[Stĺpec14]]-Tabuľka2[[#This Row],[Stĺpec26]])</f>
        <v>0</v>
      </c>
      <c r="AD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" s="206">
        <f>IF('Bodovacie kritéria'!$F$15="01 A - BORSKÁ NÍŽINA",Tabuľka2[[#This Row],[Stĺpec25]]/Tabuľka2[[#This Row],[Stĺpec5]],0)</f>
        <v>0</v>
      </c>
      <c r="AF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" s="206">
        <f>IFERROR((Tabuľka2[[#This Row],[Stĺpec28]]+Tabuľka2[[#This Row],[Stĺpec25]])/Tabuľka2[[#This Row],[Stĺpec14]],0)</f>
        <v>0</v>
      </c>
      <c r="AH34" s="199">
        <f>Tabuľka2[[#This Row],[Stĺpec28]]+Tabuľka2[[#This Row],[Stĺpec25]]</f>
        <v>0</v>
      </c>
      <c r="AI34" s="206">
        <f>IFERROR(Tabuľka2[[#This Row],[Stĺpec25]]/Tabuľka2[[#This Row],[Stĺpec30]],0)</f>
        <v>0</v>
      </c>
      <c r="AJ34" s="191">
        <f>IFERROR(Tabuľka2[[#This Row],[Stĺpec145]]/Tabuľka2[[#This Row],[Stĺpec14]],0)</f>
        <v>0</v>
      </c>
      <c r="AK34" s="191">
        <f>IFERROR(Tabuľka2[[#This Row],[Stĺpec144]]/Tabuľka2[[#This Row],[Stĺpec14]],0)</f>
        <v>0</v>
      </c>
    </row>
    <row r="35" spans="1:37" x14ac:dyDescent="0.25">
      <c r="A35" s="244"/>
      <c r="B35" s="245"/>
      <c r="C35" s="245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180">
        <f>SUM(Činnosti!$F35:$M35)</f>
        <v>0</v>
      </c>
      <c r="O35" s="246"/>
      <c r="P35" s="269"/>
      <c r="Q35" s="267">
        <f>IF(AND(Tabuľka2[[#This Row],[Stĺpec5]]&gt;0,Tabuľka2[[#This Row],[Stĺpec1]]=""),1,0)</f>
        <v>0</v>
      </c>
      <c r="R35" s="237">
        <f>IF(AND(Tabuľka2[[#This Row],[Stĺpec14]]=0,OR(Tabuľka2[[#This Row],[Stĺpec145]]&gt;0,Tabuľka2[[#This Row],[Stĺpec144]]&gt;0)),1,0)</f>
        <v>0</v>
      </c>
      <c r="S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" s="212">
        <f>IF(OR($T$13="vyberte",$T$13=""),0,IF(OR(Tabuľka2[[#This Row],[Stĺpec14]]="",Tabuľka2[[#This Row],[Stĺpec6]]=""),0,Tabuľka2[[#This Row],[Stĺpec6]]/Tabuľka2[[#This Row],[Stĺpec14]]))</f>
        <v>0</v>
      </c>
      <c r="U35" s="212">
        <f>IF(OR($U$13="vyberte",$U$13=""),0,IF(OR(Tabuľka2[[#This Row],[Stĺpec14]]="",Tabuľka2[[#This Row],[Stĺpec7]]=""),0,Tabuľka2[[#This Row],[Stĺpec7]]/Tabuľka2[[#This Row],[Stĺpec14]]))</f>
        <v>0</v>
      </c>
      <c r="V35" s="212">
        <f>IF(OR($V$13="vyberte",$V$13=""),0,IF(OR(Tabuľka2[[#This Row],[Stĺpec14]]="",Tabuľka2[[#This Row],[Stĺpec8]]=0),0,Tabuľka2[[#This Row],[Stĺpec8]]/Tabuľka2[[#This Row],[Stĺpec14]]))</f>
        <v>0</v>
      </c>
      <c r="W35" s="212">
        <f>IF(OR($W$13="vyberte",$W$13=""),0,IF(OR(Tabuľka2[[#This Row],[Stĺpec14]]="",Tabuľka2[[#This Row],[Stĺpec9]]=""),0,Tabuľka2[[#This Row],[Stĺpec9]]/Tabuľka2[[#This Row],[Stĺpec14]]))</f>
        <v>0</v>
      </c>
      <c r="X35" s="212">
        <f>IF(OR($X$13="vyberte",$X$13=""),0,IF(OR(Tabuľka2[[#This Row],[Stĺpec14]]="",Tabuľka2[[#This Row],[Stĺpec10]]=""),0,Tabuľka2[[#This Row],[Stĺpec10]]/Tabuľka2[[#This Row],[Stĺpec14]]))</f>
        <v>0</v>
      </c>
      <c r="Y35" s="212">
        <f>IF(OR($Y$13="vyberte",$Y$13=""),0,IF(OR(Tabuľka2[[#This Row],[Stĺpec14]]="",Tabuľka2[[#This Row],[Stĺpec11]]=""),0,Tabuľka2[[#This Row],[Stĺpec11]]/Tabuľka2[[#This Row],[Stĺpec14]]))</f>
        <v>0</v>
      </c>
      <c r="Z35" s="212">
        <f>IF(OR(Tabuľka2[[#This Row],[Stĺpec14]]="",Tabuľka2[[#This Row],[Stĺpec12]]=""),0,Tabuľka2[[#This Row],[Stĺpec12]]/Tabuľka2[[#This Row],[Stĺpec14]])</f>
        <v>0</v>
      </c>
      <c r="AA35" s="194">
        <f>IF(OR(Tabuľka2[[#This Row],[Stĺpec14]]="",Tabuľka2[[#This Row],[Stĺpec13]]=""),0,Tabuľka2[[#This Row],[Stĺpec13]]/Tabuľka2[[#This Row],[Stĺpec14]])</f>
        <v>0</v>
      </c>
      <c r="AB35" s="193">
        <f>COUNTIF(Tabuľka2[[#This Row],[Stĺpec16]:[Stĺpec23]],"&gt;0,1")</f>
        <v>0</v>
      </c>
      <c r="AC35" s="198">
        <f>IF(OR($F$13="vyberte",$F$13=""),0,Tabuľka2[[#This Row],[Stĺpec14]]-Tabuľka2[[#This Row],[Stĺpec26]])</f>
        <v>0</v>
      </c>
      <c r="AD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" s="206">
        <f>IF('Bodovacie kritéria'!$F$15="01 A - BORSKÁ NÍŽINA",Tabuľka2[[#This Row],[Stĺpec25]]/Tabuľka2[[#This Row],[Stĺpec5]],0)</f>
        <v>0</v>
      </c>
      <c r="AF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" s="206">
        <f>IFERROR((Tabuľka2[[#This Row],[Stĺpec28]]+Tabuľka2[[#This Row],[Stĺpec25]])/Tabuľka2[[#This Row],[Stĺpec14]],0)</f>
        <v>0</v>
      </c>
      <c r="AH35" s="199">
        <f>Tabuľka2[[#This Row],[Stĺpec28]]+Tabuľka2[[#This Row],[Stĺpec25]]</f>
        <v>0</v>
      </c>
      <c r="AI35" s="206">
        <f>IFERROR(Tabuľka2[[#This Row],[Stĺpec25]]/Tabuľka2[[#This Row],[Stĺpec30]],0)</f>
        <v>0</v>
      </c>
      <c r="AJ35" s="191">
        <f>IFERROR(Tabuľka2[[#This Row],[Stĺpec145]]/Tabuľka2[[#This Row],[Stĺpec14]],0)</f>
        <v>0</v>
      </c>
      <c r="AK35" s="191">
        <f>IFERROR(Tabuľka2[[#This Row],[Stĺpec144]]/Tabuľka2[[#This Row],[Stĺpec14]],0)</f>
        <v>0</v>
      </c>
    </row>
    <row r="36" spans="1:37" x14ac:dyDescent="0.25">
      <c r="A36" s="247"/>
      <c r="B36" s="248"/>
      <c r="C36" s="248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181">
        <f>SUM(Činnosti!$F36:$M36)</f>
        <v>0</v>
      </c>
      <c r="O36" s="249"/>
      <c r="P36" s="269"/>
      <c r="Q36" s="267">
        <f>IF(AND(Tabuľka2[[#This Row],[Stĺpec5]]&gt;0,Tabuľka2[[#This Row],[Stĺpec1]]=""),1,0)</f>
        <v>0</v>
      </c>
      <c r="R36" s="237">
        <f>IF(AND(Tabuľka2[[#This Row],[Stĺpec14]]=0,OR(Tabuľka2[[#This Row],[Stĺpec145]]&gt;0,Tabuľka2[[#This Row],[Stĺpec144]]&gt;0)),1,0)</f>
        <v>0</v>
      </c>
      <c r="S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" s="212">
        <f>IF(OR($T$13="vyberte",$T$13=""),0,IF(OR(Tabuľka2[[#This Row],[Stĺpec14]]="",Tabuľka2[[#This Row],[Stĺpec6]]=""),0,Tabuľka2[[#This Row],[Stĺpec6]]/Tabuľka2[[#This Row],[Stĺpec14]]))</f>
        <v>0</v>
      </c>
      <c r="U36" s="212">
        <f>IF(OR($U$13="vyberte",$U$13=""),0,IF(OR(Tabuľka2[[#This Row],[Stĺpec14]]="",Tabuľka2[[#This Row],[Stĺpec7]]=""),0,Tabuľka2[[#This Row],[Stĺpec7]]/Tabuľka2[[#This Row],[Stĺpec14]]))</f>
        <v>0</v>
      </c>
      <c r="V36" s="212">
        <f>IF(OR($V$13="vyberte",$V$13=""),0,IF(OR(Tabuľka2[[#This Row],[Stĺpec14]]="",Tabuľka2[[#This Row],[Stĺpec8]]=0),0,Tabuľka2[[#This Row],[Stĺpec8]]/Tabuľka2[[#This Row],[Stĺpec14]]))</f>
        <v>0</v>
      </c>
      <c r="W36" s="212">
        <f>IF(OR($W$13="vyberte",$W$13=""),0,IF(OR(Tabuľka2[[#This Row],[Stĺpec14]]="",Tabuľka2[[#This Row],[Stĺpec9]]=""),0,Tabuľka2[[#This Row],[Stĺpec9]]/Tabuľka2[[#This Row],[Stĺpec14]]))</f>
        <v>0</v>
      </c>
      <c r="X36" s="212">
        <f>IF(OR($X$13="vyberte",$X$13=""),0,IF(OR(Tabuľka2[[#This Row],[Stĺpec14]]="",Tabuľka2[[#This Row],[Stĺpec10]]=""),0,Tabuľka2[[#This Row],[Stĺpec10]]/Tabuľka2[[#This Row],[Stĺpec14]]))</f>
        <v>0</v>
      </c>
      <c r="Y36" s="212">
        <f>IF(OR($Y$13="vyberte",$Y$13=""),0,IF(OR(Tabuľka2[[#This Row],[Stĺpec14]]="",Tabuľka2[[#This Row],[Stĺpec11]]=""),0,Tabuľka2[[#This Row],[Stĺpec11]]/Tabuľka2[[#This Row],[Stĺpec14]]))</f>
        <v>0</v>
      </c>
      <c r="Z36" s="212">
        <f>IF(OR(Tabuľka2[[#This Row],[Stĺpec14]]="",Tabuľka2[[#This Row],[Stĺpec12]]=""),0,Tabuľka2[[#This Row],[Stĺpec12]]/Tabuľka2[[#This Row],[Stĺpec14]])</f>
        <v>0</v>
      </c>
      <c r="AA36" s="194">
        <f>IF(OR(Tabuľka2[[#This Row],[Stĺpec14]]="",Tabuľka2[[#This Row],[Stĺpec13]]=""),0,Tabuľka2[[#This Row],[Stĺpec13]]/Tabuľka2[[#This Row],[Stĺpec14]])</f>
        <v>0</v>
      </c>
      <c r="AB36" s="193">
        <f>COUNTIF(Tabuľka2[[#This Row],[Stĺpec16]:[Stĺpec23]],"&gt;0,1")</f>
        <v>0</v>
      </c>
      <c r="AC36" s="198">
        <f>IF(OR($F$13="vyberte",$F$13=""),0,Tabuľka2[[#This Row],[Stĺpec14]]-Tabuľka2[[#This Row],[Stĺpec26]])</f>
        <v>0</v>
      </c>
      <c r="AD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" s="206">
        <f>IF('Bodovacie kritéria'!$F$15="01 A - BORSKÁ NÍŽINA",Tabuľka2[[#This Row],[Stĺpec25]]/Tabuľka2[[#This Row],[Stĺpec5]],0)</f>
        <v>0</v>
      </c>
      <c r="AF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" s="206">
        <f>IFERROR((Tabuľka2[[#This Row],[Stĺpec28]]+Tabuľka2[[#This Row],[Stĺpec25]])/Tabuľka2[[#This Row],[Stĺpec14]],0)</f>
        <v>0</v>
      </c>
      <c r="AH36" s="199">
        <f>Tabuľka2[[#This Row],[Stĺpec28]]+Tabuľka2[[#This Row],[Stĺpec25]]</f>
        <v>0</v>
      </c>
      <c r="AI36" s="206">
        <f>IFERROR(Tabuľka2[[#This Row],[Stĺpec25]]/Tabuľka2[[#This Row],[Stĺpec30]],0)</f>
        <v>0</v>
      </c>
      <c r="AJ36" s="191">
        <f>IFERROR(Tabuľka2[[#This Row],[Stĺpec145]]/Tabuľka2[[#This Row],[Stĺpec14]],0)</f>
        <v>0</v>
      </c>
      <c r="AK36" s="191">
        <f>IFERROR(Tabuľka2[[#This Row],[Stĺpec144]]/Tabuľka2[[#This Row],[Stĺpec14]],0)</f>
        <v>0</v>
      </c>
    </row>
    <row r="37" spans="1:37" x14ac:dyDescent="0.25">
      <c r="A37" s="244"/>
      <c r="B37" s="245"/>
      <c r="C37" s="245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180">
        <f>SUM(Činnosti!$F37:$M37)</f>
        <v>0</v>
      </c>
      <c r="O37" s="246"/>
      <c r="P37" s="269"/>
      <c r="Q37" s="267">
        <f>IF(AND(Tabuľka2[[#This Row],[Stĺpec5]]&gt;0,Tabuľka2[[#This Row],[Stĺpec1]]=""),1,0)</f>
        <v>0</v>
      </c>
      <c r="R37" s="237">
        <f>IF(AND(Tabuľka2[[#This Row],[Stĺpec14]]=0,OR(Tabuľka2[[#This Row],[Stĺpec145]]&gt;0,Tabuľka2[[#This Row],[Stĺpec144]]&gt;0)),1,0)</f>
        <v>0</v>
      </c>
      <c r="S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" s="212">
        <f>IF(OR($T$13="vyberte",$T$13=""),0,IF(OR(Tabuľka2[[#This Row],[Stĺpec14]]="",Tabuľka2[[#This Row],[Stĺpec6]]=""),0,Tabuľka2[[#This Row],[Stĺpec6]]/Tabuľka2[[#This Row],[Stĺpec14]]))</f>
        <v>0</v>
      </c>
      <c r="U37" s="212">
        <f>IF(OR($U$13="vyberte",$U$13=""),0,IF(OR(Tabuľka2[[#This Row],[Stĺpec14]]="",Tabuľka2[[#This Row],[Stĺpec7]]=""),0,Tabuľka2[[#This Row],[Stĺpec7]]/Tabuľka2[[#This Row],[Stĺpec14]]))</f>
        <v>0</v>
      </c>
      <c r="V37" s="212">
        <f>IF(OR($V$13="vyberte",$V$13=""),0,IF(OR(Tabuľka2[[#This Row],[Stĺpec14]]="",Tabuľka2[[#This Row],[Stĺpec8]]=0),0,Tabuľka2[[#This Row],[Stĺpec8]]/Tabuľka2[[#This Row],[Stĺpec14]]))</f>
        <v>0</v>
      </c>
      <c r="W37" s="212">
        <f>IF(OR($W$13="vyberte",$W$13=""),0,IF(OR(Tabuľka2[[#This Row],[Stĺpec14]]="",Tabuľka2[[#This Row],[Stĺpec9]]=""),0,Tabuľka2[[#This Row],[Stĺpec9]]/Tabuľka2[[#This Row],[Stĺpec14]]))</f>
        <v>0</v>
      </c>
      <c r="X37" s="212">
        <f>IF(OR($X$13="vyberte",$X$13=""),0,IF(OR(Tabuľka2[[#This Row],[Stĺpec14]]="",Tabuľka2[[#This Row],[Stĺpec10]]=""),0,Tabuľka2[[#This Row],[Stĺpec10]]/Tabuľka2[[#This Row],[Stĺpec14]]))</f>
        <v>0</v>
      </c>
      <c r="Y37" s="212">
        <f>IF(OR($Y$13="vyberte",$Y$13=""),0,IF(OR(Tabuľka2[[#This Row],[Stĺpec14]]="",Tabuľka2[[#This Row],[Stĺpec11]]=""),0,Tabuľka2[[#This Row],[Stĺpec11]]/Tabuľka2[[#This Row],[Stĺpec14]]))</f>
        <v>0</v>
      </c>
      <c r="Z37" s="212">
        <f>IF(OR(Tabuľka2[[#This Row],[Stĺpec14]]="",Tabuľka2[[#This Row],[Stĺpec12]]=""),0,Tabuľka2[[#This Row],[Stĺpec12]]/Tabuľka2[[#This Row],[Stĺpec14]])</f>
        <v>0</v>
      </c>
      <c r="AA37" s="194">
        <f>IF(OR(Tabuľka2[[#This Row],[Stĺpec14]]="",Tabuľka2[[#This Row],[Stĺpec13]]=""),0,Tabuľka2[[#This Row],[Stĺpec13]]/Tabuľka2[[#This Row],[Stĺpec14]])</f>
        <v>0</v>
      </c>
      <c r="AB37" s="193">
        <f>COUNTIF(Tabuľka2[[#This Row],[Stĺpec16]:[Stĺpec23]],"&gt;0,1")</f>
        <v>0</v>
      </c>
      <c r="AC37" s="198">
        <f>IF(OR($F$13="vyberte",$F$13=""),0,Tabuľka2[[#This Row],[Stĺpec14]]-Tabuľka2[[#This Row],[Stĺpec26]])</f>
        <v>0</v>
      </c>
      <c r="AD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" s="206">
        <f>IF('Bodovacie kritéria'!$F$15="01 A - BORSKÁ NÍŽINA",Tabuľka2[[#This Row],[Stĺpec25]]/Tabuľka2[[#This Row],[Stĺpec5]],0)</f>
        <v>0</v>
      </c>
      <c r="AF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" s="206">
        <f>IFERROR((Tabuľka2[[#This Row],[Stĺpec28]]+Tabuľka2[[#This Row],[Stĺpec25]])/Tabuľka2[[#This Row],[Stĺpec14]],0)</f>
        <v>0</v>
      </c>
      <c r="AH37" s="199">
        <f>Tabuľka2[[#This Row],[Stĺpec28]]+Tabuľka2[[#This Row],[Stĺpec25]]</f>
        <v>0</v>
      </c>
      <c r="AI37" s="206">
        <f>IFERROR(Tabuľka2[[#This Row],[Stĺpec25]]/Tabuľka2[[#This Row],[Stĺpec30]],0)</f>
        <v>0</v>
      </c>
      <c r="AJ37" s="191">
        <f>IFERROR(Tabuľka2[[#This Row],[Stĺpec145]]/Tabuľka2[[#This Row],[Stĺpec14]],0)</f>
        <v>0</v>
      </c>
      <c r="AK37" s="191">
        <f>IFERROR(Tabuľka2[[#This Row],[Stĺpec144]]/Tabuľka2[[#This Row],[Stĺpec14]],0)</f>
        <v>0</v>
      </c>
    </row>
    <row r="38" spans="1:37" x14ac:dyDescent="0.25">
      <c r="A38" s="247"/>
      <c r="B38" s="248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181">
        <f>SUM(Činnosti!$F38:$M38)</f>
        <v>0</v>
      </c>
      <c r="O38" s="249"/>
      <c r="P38" s="269"/>
      <c r="Q38" s="267">
        <f>IF(AND(Tabuľka2[[#This Row],[Stĺpec5]]&gt;0,Tabuľka2[[#This Row],[Stĺpec1]]=""),1,0)</f>
        <v>0</v>
      </c>
      <c r="R38" s="237">
        <f>IF(AND(Tabuľka2[[#This Row],[Stĺpec14]]=0,OR(Tabuľka2[[#This Row],[Stĺpec145]]&gt;0,Tabuľka2[[#This Row],[Stĺpec144]]&gt;0)),1,0)</f>
        <v>0</v>
      </c>
      <c r="S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" s="212">
        <f>IF(OR($T$13="vyberte",$T$13=""),0,IF(OR(Tabuľka2[[#This Row],[Stĺpec14]]="",Tabuľka2[[#This Row],[Stĺpec6]]=""),0,Tabuľka2[[#This Row],[Stĺpec6]]/Tabuľka2[[#This Row],[Stĺpec14]]))</f>
        <v>0</v>
      </c>
      <c r="U38" s="212">
        <f>IF(OR($U$13="vyberte",$U$13=""),0,IF(OR(Tabuľka2[[#This Row],[Stĺpec14]]="",Tabuľka2[[#This Row],[Stĺpec7]]=""),0,Tabuľka2[[#This Row],[Stĺpec7]]/Tabuľka2[[#This Row],[Stĺpec14]]))</f>
        <v>0</v>
      </c>
      <c r="V38" s="212">
        <f>IF(OR($V$13="vyberte",$V$13=""),0,IF(OR(Tabuľka2[[#This Row],[Stĺpec14]]="",Tabuľka2[[#This Row],[Stĺpec8]]=0),0,Tabuľka2[[#This Row],[Stĺpec8]]/Tabuľka2[[#This Row],[Stĺpec14]]))</f>
        <v>0</v>
      </c>
      <c r="W38" s="212">
        <f>IF(OR($W$13="vyberte",$W$13=""),0,IF(OR(Tabuľka2[[#This Row],[Stĺpec14]]="",Tabuľka2[[#This Row],[Stĺpec9]]=""),0,Tabuľka2[[#This Row],[Stĺpec9]]/Tabuľka2[[#This Row],[Stĺpec14]]))</f>
        <v>0</v>
      </c>
      <c r="X38" s="212">
        <f>IF(OR($X$13="vyberte",$X$13=""),0,IF(OR(Tabuľka2[[#This Row],[Stĺpec14]]="",Tabuľka2[[#This Row],[Stĺpec10]]=""),0,Tabuľka2[[#This Row],[Stĺpec10]]/Tabuľka2[[#This Row],[Stĺpec14]]))</f>
        <v>0</v>
      </c>
      <c r="Y38" s="212">
        <f>IF(OR($Y$13="vyberte",$Y$13=""),0,IF(OR(Tabuľka2[[#This Row],[Stĺpec14]]="",Tabuľka2[[#This Row],[Stĺpec11]]=""),0,Tabuľka2[[#This Row],[Stĺpec11]]/Tabuľka2[[#This Row],[Stĺpec14]]))</f>
        <v>0</v>
      </c>
      <c r="Z38" s="212">
        <f>IF(OR(Tabuľka2[[#This Row],[Stĺpec14]]="",Tabuľka2[[#This Row],[Stĺpec12]]=""),0,Tabuľka2[[#This Row],[Stĺpec12]]/Tabuľka2[[#This Row],[Stĺpec14]])</f>
        <v>0</v>
      </c>
      <c r="AA38" s="194">
        <f>IF(OR(Tabuľka2[[#This Row],[Stĺpec14]]="",Tabuľka2[[#This Row],[Stĺpec13]]=""),0,Tabuľka2[[#This Row],[Stĺpec13]]/Tabuľka2[[#This Row],[Stĺpec14]])</f>
        <v>0</v>
      </c>
      <c r="AB38" s="193">
        <f>COUNTIF(Tabuľka2[[#This Row],[Stĺpec16]:[Stĺpec23]],"&gt;0,1")</f>
        <v>0</v>
      </c>
      <c r="AC38" s="198">
        <f>IF(OR($F$13="vyberte",$F$13=""),0,Tabuľka2[[#This Row],[Stĺpec14]]-Tabuľka2[[#This Row],[Stĺpec26]])</f>
        <v>0</v>
      </c>
      <c r="AD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" s="206">
        <f>IF('Bodovacie kritéria'!$F$15="01 A - BORSKÁ NÍŽINA",Tabuľka2[[#This Row],[Stĺpec25]]/Tabuľka2[[#This Row],[Stĺpec5]],0)</f>
        <v>0</v>
      </c>
      <c r="AF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" s="206">
        <f>IFERROR((Tabuľka2[[#This Row],[Stĺpec28]]+Tabuľka2[[#This Row],[Stĺpec25]])/Tabuľka2[[#This Row],[Stĺpec14]],0)</f>
        <v>0</v>
      </c>
      <c r="AH38" s="199">
        <f>Tabuľka2[[#This Row],[Stĺpec28]]+Tabuľka2[[#This Row],[Stĺpec25]]</f>
        <v>0</v>
      </c>
      <c r="AI38" s="206">
        <f>IFERROR(Tabuľka2[[#This Row],[Stĺpec25]]/Tabuľka2[[#This Row],[Stĺpec30]],0)</f>
        <v>0</v>
      </c>
      <c r="AJ38" s="191">
        <f>IFERROR(Tabuľka2[[#This Row],[Stĺpec145]]/Tabuľka2[[#This Row],[Stĺpec14]],0)</f>
        <v>0</v>
      </c>
      <c r="AK38" s="191">
        <f>IFERROR(Tabuľka2[[#This Row],[Stĺpec144]]/Tabuľka2[[#This Row],[Stĺpec14]],0)</f>
        <v>0</v>
      </c>
    </row>
    <row r="39" spans="1:37" x14ac:dyDescent="0.25">
      <c r="A39" s="244"/>
      <c r="B39" s="245"/>
      <c r="C39" s="245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180">
        <f>SUM(Činnosti!$F39:$M39)</f>
        <v>0</v>
      </c>
      <c r="O39" s="246"/>
      <c r="P39" s="269"/>
      <c r="Q39" s="267">
        <f>IF(AND(Tabuľka2[[#This Row],[Stĺpec5]]&gt;0,Tabuľka2[[#This Row],[Stĺpec1]]=""),1,0)</f>
        <v>0</v>
      </c>
      <c r="R39" s="237">
        <f>IF(AND(Tabuľka2[[#This Row],[Stĺpec14]]=0,OR(Tabuľka2[[#This Row],[Stĺpec145]]&gt;0,Tabuľka2[[#This Row],[Stĺpec144]]&gt;0)),1,0)</f>
        <v>0</v>
      </c>
      <c r="S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" s="212">
        <f>IF(OR($T$13="vyberte",$T$13=""),0,IF(OR(Tabuľka2[[#This Row],[Stĺpec14]]="",Tabuľka2[[#This Row],[Stĺpec6]]=""),0,Tabuľka2[[#This Row],[Stĺpec6]]/Tabuľka2[[#This Row],[Stĺpec14]]))</f>
        <v>0</v>
      </c>
      <c r="U39" s="212">
        <f>IF(OR($U$13="vyberte",$U$13=""),0,IF(OR(Tabuľka2[[#This Row],[Stĺpec14]]="",Tabuľka2[[#This Row],[Stĺpec7]]=""),0,Tabuľka2[[#This Row],[Stĺpec7]]/Tabuľka2[[#This Row],[Stĺpec14]]))</f>
        <v>0</v>
      </c>
      <c r="V39" s="212">
        <f>IF(OR($V$13="vyberte",$V$13=""),0,IF(OR(Tabuľka2[[#This Row],[Stĺpec14]]="",Tabuľka2[[#This Row],[Stĺpec8]]=0),0,Tabuľka2[[#This Row],[Stĺpec8]]/Tabuľka2[[#This Row],[Stĺpec14]]))</f>
        <v>0</v>
      </c>
      <c r="W39" s="212">
        <f>IF(OR($W$13="vyberte",$W$13=""),0,IF(OR(Tabuľka2[[#This Row],[Stĺpec14]]="",Tabuľka2[[#This Row],[Stĺpec9]]=""),0,Tabuľka2[[#This Row],[Stĺpec9]]/Tabuľka2[[#This Row],[Stĺpec14]]))</f>
        <v>0</v>
      </c>
      <c r="X39" s="212">
        <f>IF(OR($X$13="vyberte",$X$13=""),0,IF(OR(Tabuľka2[[#This Row],[Stĺpec14]]="",Tabuľka2[[#This Row],[Stĺpec10]]=""),0,Tabuľka2[[#This Row],[Stĺpec10]]/Tabuľka2[[#This Row],[Stĺpec14]]))</f>
        <v>0</v>
      </c>
      <c r="Y39" s="212">
        <f>IF(OR($Y$13="vyberte",$Y$13=""),0,IF(OR(Tabuľka2[[#This Row],[Stĺpec14]]="",Tabuľka2[[#This Row],[Stĺpec11]]=""),0,Tabuľka2[[#This Row],[Stĺpec11]]/Tabuľka2[[#This Row],[Stĺpec14]]))</f>
        <v>0</v>
      </c>
      <c r="Z39" s="212">
        <f>IF(OR(Tabuľka2[[#This Row],[Stĺpec14]]="",Tabuľka2[[#This Row],[Stĺpec12]]=""),0,Tabuľka2[[#This Row],[Stĺpec12]]/Tabuľka2[[#This Row],[Stĺpec14]])</f>
        <v>0</v>
      </c>
      <c r="AA39" s="194">
        <f>IF(OR(Tabuľka2[[#This Row],[Stĺpec14]]="",Tabuľka2[[#This Row],[Stĺpec13]]=""),0,Tabuľka2[[#This Row],[Stĺpec13]]/Tabuľka2[[#This Row],[Stĺpec14]])</f>
        <v>0</v>
      </c>
      <c r="AB39" s="193">
        <f>COUNTIF(Tabuľka2[[#This Row],[Stĺpec16]:[Stĺpec23]],"&gt;0,1")</f>
        <v>0</v>
      </c>
      <c r="AC39" s="198">
        <f>IF(OR($F$13="vyberte",$F$13=""),0,Tabuľka2[[#This Row],[Stĺpec14]]-Tabuľka2[[#This Row],[Stĺpec26]])</f>
        <v>0</v>
      </c>
      <c r="AD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" s="206">
        <f>IF('Bodovacie kritéria'!$F$15="01 A - BORSKÁ NÍŽINA",Tabuľka2[[#This Row],[Stĺpec25]]/Tabuľka2[[#This Row],[Stĺpec5]],0)</f>
        <v>0</v>
      </c>
      <c r="AF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" s="206">
        <f>IFERROR((Tabuľka2[[#This Row],[Stĺpec28]]+Tabuľka2[[#This Row],[Stĺpec25]])/Tabuľka2[[#This Row],[Stĺpec14]],0)</f>
        <v>0</v>
      </c>
      <c r="AH39" s="199">
        <f>Tabuľka2[[#This Row],[Stĺpec28]]+Tabuľka2[[#This Row],[Stĺpec25]]</f>
        <v>0</v>
      </c>
      <c r="AI39" s="206">
        <f>IFERROR(Tabuľka2[[#This Row],[Stĺpec25]]/Tabuľka2[[#This Row],[Stĺpec30]],0)</f>
        <v>0</v>
      </c>
      <c r="AJ39" s="191">
        <f>IFERROR(Tabuľka2[[#This Row],[Stĺpec145]]/Tabuľka2[[#This Row],[Stĺpec14]],0)</f>
        <v>0</v>
      </c>
      <c r="AK39" s="191">
        <f>IFERROR(Tabuľka2[[#This Row],[Stĺpec144]]/Tabuľka2[[#This Row],[Stĺpec14]],0)</f>
        <v>0</v>
      </c>
    </row>
    <row r="40" spans="1:37" x14ac:dyDescent="0.25">
      <c r="A40" s="247"/>
      <c r="B40" s="248"/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81">
        <f>SUM(Činnosti!$F40:$M40)</f>
        <v>0</v>
      </c>
      <c r="O40" s="249"/>
      <c r="P40" s="269"/>
      <c r="Q40" s="267">
        <f>IF(AND(Tabuľka2[[#This Row],[Stĺpec5]]&gt;0,Tabuľka2[[#This Row],[Stĺpec1]]=""),1,0)</f>
        <v>0</v>
      </c>
      <c r="R40" s="237">
        <f>IF(AND(Tabuľka2[[#This Row],[Stĺpec14]]=0,OR(Tabuľka2[[#This Row],[Stĺpec145]]&gt;0,Tabuľka2[[#This Row],[Stĺpec144]]&gt;0)),1,0)</f>
        <v>0</v>
      </c>
      <c r="S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" s="212">
        <f>IF(OR($T$13="vyberte",$T$13=""),0,IF(OR(Tabuľka2[[#This Row],[Stĺpec14]]="",Tabuľka2[[#This Row],[Stĺpec6]]=""),0,Tabuľka2[[#This Row],[Stĺpec6]]/Tabuľka2[[#This Row],[Stĺpec14]]))</f>
        <v>0</v>
      </c>
      <c r="U40" s="212">
        <f>IF(OR($U$13="vyberte",$U$13=""),0,IF(OR(Tabuľka2[[#This Row],[Stĺpec14]]="",Tabuľka2[[#This Row],[Stĺpec7]]=""),0,Tabuľka2[[#This Row],[Stĺpec7]]/Tabuľka2[[#This Row],[Stĺpec14]]))</f>
        <v>0</v>
      </c>
      <c r="V40" s="212">
        <f>IF(OR($V$13="vyberte",$V$13=""),0,IF(OR(Tabuľka2[[#This Row],[Stĺpec14]]="",Tabuľka2[[#This Row],[Stĺpec8]]=0),0,Tabuľka2[[#This Row],[Stĺpec8]]/Tabuľka2[[#This Row],[Stĺpec14]]))</f>
        <v>0</v>
      </c>
      <c r="W40" s="212">
        <f>IF(OR($W$13="vyberte",$W$13=""),0,IF(OR(Tabuľka2[[#This Row],[Stĺpec14]]="",Tabuľka2[[#This Row],[Stĺpec9]]=""),0,Tabuľka2[[#This Row],[Stĺpec9]]/Tabuľka2[[#This Row],[Stĺpec14]]))</f>
        <v>0</v>
      </c>
      <c r="X40" s="212">
        <f>IF(OR($X$13="vyberte",$X$13=""),0,IF(OR(Tabuľka2[[#This Row],[Stĺpec14]]="",Tabuľka2[[#This Row],[Stĺpec10]]=""),0,Tabuľka2[[#This Row],[Stĺpec10]]/Tabuľka2[[#This Row],[Stĺpec14]]))</f>
        <v>0</v>
      </c>
      <c r="Y40" s="212">
        <f>IF(OR($Y$13="vyberte",$Y$13=""),0,IF(OR(Tabuľka2[[#This Row],[Stĺpec14]]="",Tabuľka2[[#This Row],[Stĺpec11]]=""),0,Tabuľka2[[#This Row],[Stĺpec11]]/Tabuľka2[[#This Row],[Stĺpec14]]))</f>
        <v>0</v>
      </c>
      <c r="Z40" s="212">
        <f>IF(OR(Tabuľka2[[#This Row],[Stĺpec14]]="",Tabuľka2[[#This Row],[Stĺpec12]]=""),0,Tabuľka2[[#This Row],[Stĺpec12]]/Tabuľka2[[#This Row],[Stĺpec14]])</f>
        <v>0</v>
      </c>
      <c r="AA40" s="194">
        <f>IF(OR(Tabuľka2[[#This Row],[Stĺpec14]]="",Tabuľka2[[#This Row],[Stĺpec13]]=""),0,Tabuľka2[[#This Row],[Stĺpec13]]/Tabuľka2[[#This Row],[Stĺpec14]])</f>
        <v>0</v>
      </c>
      <c r="AB40" s="193">
        <f>COUNTIF(Tabuľka2[[#This Row],[Stĺpec16]:[Stĺpec23]],"&gt;0,1")</f>
        <v>0</v>
      </c>
      <c r="AC40" s="198">
        <f>IF(OR($F$13="vyberte",$F$13=""),0,Tabuľka2[[#This Row],[Stĺpec14]]-Tabuľka2[[#This Row],[Stĺpec26]])</f>
        <v>0</v>
      </c>
      <c r="AD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" s="206">
        <f>IF('Bodovacie kritéria'!$F$15="01 A - BORSKÁ NÍŽINA",Tabuľka2[[#This Row],[Stĺpec25]]/Tabuľka2[[#This Row],[Stĺpec5]],0)</f>
        <v>0</v>
      </c>
      <c r="AF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" s="206">
        <f>IFERROR((Tabuľka2[[#This Row],[Stĺpec28]]+Tabuľka2[[#This Row],[Stĺpec25]])/Tabuľka2[[#This Row],[Stĺpec14]],0)</f>
        <v>0</v>
      </c>
      <c r="AH40" s="199">
        <f>Tabuľka2[[#This Row],[Stĺpec28]]+Tabuľka2[[#This Row],[Stĺpec25]]</f>
        <v>0</v>
      </c>
      <c r="AI40" s="206">
        <f>IFERROR(Tabuľka2[[#This Row],[Stĺpec25]]/Tabuľka2[[#This Row],[Stĺpec30]],0)</f>
        <v>0</v>
      </c>
      <c r="AJ40" s="191">
        <f>IFERROR(Tabuľka2[[#This Row],[Stĺpec145]]/Tabuľka2[[#This Row],[Stĺpec14]],0)</f>
        <v>0</v>
      </c>
      <c r="AK40" s="191">
        <f>IFERROR(Tabuľka2[[#This Row],[Stĺpec144]]/Tabuľka2[[#This Row],[Stĺpec14]],0)</f>
        <v>0</v>
      </c>
    </row>
    <row r="41" spans="1:37" x14ac:dyDescent="0.25">
      <c r="A41" s="244"/>
      <c r="B41" s="245"/>
      <c r="C41" s="245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180">
        <f>SUM(Činnosti!$F41:$M41)</f>
        <v>0</v>
      </c>
      <c r="O41" s="246"/>
      <c r="P41" s="269"/>
      <c r="Q41" s="267">
        <f>IF(AND(Tabuľka2[[#This Row],[Stĺpec5]]&gt;0,Tabuľka2[[#This Row],[Stĺpec1]]=""),1,0)</f>
        <v>0</v>
      </c>
      <c r="R41" s="237">
        <f>IF(AND(Tabuľka2[[#This Row],[Stĺpec14]]=0,OR(Tabuľka2[[#This Row],[Stĺpec145]]&gt;0,Tabuľka2[[#This Row],[Stĺpec144]]&gt;0)),1,0)</f>
        <v>0</v>
      </c>
      <c r="S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" s="212">
        <f>IF(OR($T$13="vyberte",$T$13=""),0,IF(OR(Tabuľka2[[#This Row],[Stĺpec14]]="",Tabuľka2[[#This Row],[Stĺpec6]]=""),0,Tabuľka2[[#This Row],[Stĺpec6]]/Tabuľka2[[#This Row],[Stĺpec14]]))</f>
        <v>0</v>
      </c>
      <c r="U41" s="212">
        <f>IF(OR($U$13="vyberte",$U$13=""),0,IF(OR(Tabuľka2[[#This Row],[Stĺpec14]]="",Tabuľka2[[#This Row],[Stĺpec7]]=""),0,Tabuľka2[[#This Row],[Stĺpec7]]/Tabuľka2[[#This Row],[Stĺpec14]]))</f>
        <v>0</v>
      </c>
      <c r="V41" s="212">
        <f>IF(OR($V$13="vyberte",$V$13=""),0,IF(OR(Tabuľka2[[#This Row],[Stĺpec14]]="",Tabuľka2[[#This Row],[Stĺpec8]]=0),0,Tabuľka2[[#This Row],[Stĺpec8]]/Tabuľka2[[#This Row],[Stĺpec14]]))</f>
        <v>0</v>
      </c>
      <c r="W41" s="212">
        <f>IF(OR($W$13="vyberte",$W$13=""),0,IF(OR(Tabuľka2[[#This Row],[Stĺpec14]]="",Tabuľka2[[#This Row],[Stĺpec9]]=""),0,Tabuľka2[[#This Row],[Stĺpec9]]/Tabuľka2[[#This Row],[Stĺpec14]]))</f>
        <v>0</v>
      </c>
      <c r="X41" s="212">
        <f>IF(OR($X$13="vyberte",$X$13=""),0,IF(OR(Tabuľka2[[#This Row],[Stĺpec14]]="",Tabuľka2[[#This Row],[Stĺpec10]]=""),0,Tabuľka2[[#This Row],[Stĺpec10]]/Tabuľka2[[#This Row],[Stĺpec14]]))</f>
        <v>0</v>
      </c>
      <c r="Y41" s="212">
        <f>IF(OR($Y$13="vyberte",$Y$13=""),0,IF(OR(Tabuľka2[[#This Row],[Stĺpec14]]="",Tabuľka2[[#This Row],[Stĺpec11]]=""),0,Tabuľka2[[#This Row],[Stĺpec11]]/Tabuľka2[[#This Row],[Stĺpec14]]))</f>
        <v>0</v>
      </c>
      <c r="Z41" s="212">
        <f>IF(OR(Tabuľka2[[#This Row],[Stĺpec14]]="",Tabuľka2[[#This Row],[Stĺpec12]]=""),0,Tabuľka2[[#This Row],[Stĺpec12]]/Tabuľka2[[#This Row],[Stĺpec14]])</f>
        <v>0</v>
      </c>
      <c r="AA41" s="194">
        <f>IF(OR(Tabuľka2[[#This Row],[Stĺpec14]]="",Tabuľka2[[#This Row],[Stĺpec13]]=""),0,Tabuľka2[[#This Row],[Stĺpec13]]/Tabuľka2[[#This Row],[Stĺpec14]])</f>
        <v>0</v>
      </c>
      <c r="AB41" s="193">
        <f>COUNTIF(Tabuľka2[[#This Row],[Stĺpec16]:[Stĺpec23]],"&gt;0,1")</f>
        <v>0</v>
      </c>
      <c r="AC41" s="198">
        <f>IF(OR($F$13="vyberte",$F$13=""),0,Tabuľka2[[#This Row],[Stĺpec14]]-Tabuľka2[[#This Row],[Stĺpec26]])</f>
        <v>0</v>
      </c>
      <c r="AD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" s="206">
        <f>IF('Bodovacie kritéria'!$F$15="01 A - BORSKÁ NÍŽINA",Tabuľka2[[#This Row],[Stĺpec25]]/Tabuľka2[[#This Row],[Stĺpec5]],0)</f>
        <v>0</v>
      </c>
      <c r="AF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" s="206">
        <f>IFERROR((Tabuľka2[[#This Row],[Stĺpec28]]+Tabuľka2[[#This Row],[Stĺpec25]])/Tabuľka2[[#This Row],[Stĺpec14]],0)</f>
        <v>0</v>
      </c>
      <c r="AH41" s="199">
        <f>Tabuľka2[[#This Row],[Stĺpec28]]+Tabuľka2[[#This Row],[Stĺpec25]]</f>
        <v>0</v>
      </c>
      <c r="AI41" s="206">
        <f>IFERROR(Tabuľka2[[#This Row],[Stĺpec25]]/Tabuľka2[[#This Row],[Stĺpec30]],0)</f>
        <v>0</v>
      </c>
      <c r="AJ41" s="191">
        <f>IFERROR(Tabuľka2[[#This Row],[Stĺpec145]]/Tabuľka2[[#This Row],[Stĺpec14]],0)</f>
        <v>0</v>
      </c>
      <c r="AK41" s="191">
        <f>IFERROR(Tabuľka2[[#This Row],[Stĺpec144]]/Tabuľka2[[#This Row],[Stĺpec14]],0)</f>
        <v>0</v>
      </c>
    </row>
    <row r="42" spans="1:37" x14ac:dyDescent="0.25">
      <c r="A42" s="247"/>
      <c r="B42" s="248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181">
        <f>SUM(Činnosti!$F42:$M42)</f>
        <v>0</v>
      </c>
      <c r="O42" s="249"/>
      <c r="P42" s="269"/>
      <c r="Q42" s="267">
        <f>IF(AND(Tabuľka2[[#This Row],[Stĺpec5]]&gt;0,Tabuľka2[[#This Row],[Stĺpec1]]=""),1,0)</f>
        <v>0</v>
      </c>
      <c r="R42" s="237">
        <f>IF(AND(Tabuľka2[[#This Row],[Stĺpec14]]=0,OR(Tabuľka2[[#This Row],[Stĺpec145]]&gt;0,Tabuľka2[[#This Row],[Stĺpec144]]&gt;0)),1,0)</f>
        <v>0</v>
      </c>
      <c r="S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" s="212">
        <f>IF(OR($T$13="vyberte",$T$13=""),0,IF(OR(Tabuľka2[[#This Row],[Stĺpec14]]="",Tabuľka2[[#This Row],[Stĺpec6]]=""),0,Tabuľka2[[#This Row],[Stĺpec6]]/Tabuľka2[[#This Row],[Stĺpec14]]))</f>
        <v>0</v>
      </c>
      <c r="U42" s="212">
        <f>IF(OR($U$13="vyberte",$U$13=""),0,IF(OR(Tabuľka2[[#This Row],[Stĺpec14]]="",Tabuľka2[[#This Row],[Stĺpec7]]=""),0,Tabuľka2[[#This Row],[Stĺpec7]]/Tabuľka2[[#This Row],[Stĺpec14]]))</f>
        <v>0</v>
      </c>
      <c r="V42" s="212">
        <f>IF(OR($V$13="vyberte",$V$13=""),0,IF(OR(Tabuľka2[[#This Row],[Stĺpec14]]="",Tabuľka2[[#This Row],[Stĺpec8]]=0),0,Tabuľka2[[#This Row],[Stĺpec8]]/Tabuľka2[[#This Row],[Stĺpec14]]))</f>
        <v>0</v>
      </c>
      <c r="W42" s="212">
        <f>IF(OR($W$13="vyberte",$W$13=""),0,IF(OR(Tabuľka2[[#This Row],[Stĺpec14]]="",Tabuľka2[[#This Row],[Stĺpec9]]=""),0,Tabuľka2[[#This Row],[Stĺpec9]]/Tabuľka2[[#This Row],[Stĺpec14]]))</f>
        <v>0</v>
      </c>
      <c r="X42" s="212">
        <f>IF(OR($X$13="vyberte",$X$13=""),0,IF(OR(Tabuľka2[[#This Row],[Stĺpec14]]="",Tabuľka2[[#This Row],[Stĺpec10]]=""),0,Tabuľka2[[#This Row],[Stĺpec10]]/Tabuľka2[[#This Row],[Stĺpec14]]))</f>
        <v>0</v>
      </c>
      <c r="Y42" s="212">
        <f>IF(OR($Y$13="vyberte",$Y$13=""),0,IF(OR(Tabuľka2[[#This Row],[Stĺpec14]]="",Tabuľka2[[#This Row],[Stĺpec11]]=""),0,Tabuľka2[[#This Row],[Stĺpec11]]/Tabuľka2[[#This Row],[Stĺpec14]]))</f>
        <v>0</v>
      </c>
      <c r="Z42" s="212">
        <f>IF(OR(Tabuľka2[[#This Row],[Stĺpec14]]="",Tabuľka2[[#This Row],[Stĺpec12]]=""),0,Tabuľka2[[#This Row],[Stĺpec12]]/Tabuľka2[[#This Row],[Stĺpec14]])</f>
        <v>0</v>
      </c>
      <c r="AA42" s="194">
        <f>IF(OR(Tabuľka2[[#This Row],[Stĺpec14]]="",Tabuľka2[[#This Row],[Stĺpec13]]=""),0,Tabuľka2[[#This Row],[Stĺpec13]]/Tabuľka2[[#This Row],[Stĺpec14]])</f>
        <v>0</v>
      </c>
      <c r="AB42" s="193">
        <f>COUNTIF(Tabuľka2[[#This Row],[Stĺpec16]:[Stĺpec23]],"&gt;0,1")</f>
        <v>0</v>
      </c>
      <c r="AC42" s="198">
        <f>IF(OR($F$13="vyberte",$F$13=""),0,Tabuľka2[[#This Row],[Stĺpec14]]-Tabuľka2[[#This Row],[Stĺpec26]])</f>
        <v>0</v>
      </c>
      <c r="AD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" s="206">
        <f>IF('Bodovacie kritéria'!$F$15="01 A - BORSKÁ NÍŽINA",Tabuľka2[[#This Row],[Stĺpec25]]/Tabuľka2[[#This Row],[Stĺpec5]],0)</f>
        <v>0</v>
      </c>
      <c r="AF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" s="206">
        <f>IFERROR((Tabuľka2[[#This Row],[Stĺpec28]]+Tabuľka2[[#This Row],[Stĺpec25]])/Tabuľka2[[#This Row],[Stĺpec14]],0)</f>
        <v>0</v>
      </c>
      <c r="AH42" s="199">
        <f>Tabuľka2[[#This Row],[Stĺpec28]]+Tabuľka2[[#This Row],[Stĺpec25]]</f>
        <v>0</v>
      </c>
      <c r="AI42" s="206">
        <f>IFERROR(Tabuľka2[[#This Row],[Stĺpec25]]/Tabuľka2[[#This Row],[Stĺpec30]],0)</f>
        <v>0</v>
      </c>
      <c r="AJ42" s="191">
        <f>IFERROR(Tabuľka2[[#This Row],[Stĺpec145]]/Tabuľka2[[#This Row],[Stĺpec14]],0)</f>
        <v>0</v>
      </c>
      <c r="AK42" s="191">
        <f>IFERROR(Tabuľka2[[#This Row],[Stĺpec144]]/Tabuľka2[[#This Row],[Stĺpec14]],0)</f>
        <v>0</v>
      </c>
    </row>
    <row r="43" spans="1:37" x14ac:dyDescent="0.25">
      <c r="A43" s="244"/>
      <c r="B43" s="245"/>
      <c r="C43" s="245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180">
        <f>SUM(Činnosti!$F43:$M43)</f>
        <v>0</v>
      </c>
      <c r="O43" s="246"/>
      <c r="P43" s="269"/>
      <c r="Q43" s="267">
        <f>IF(AND(Tabuľka2[[#This Row],[Stĺpec5]]&gt;0,Tabuľka2[[#This Row],[Stĺpec1]]=""),1,0)</f>
        <v>0</v>
      </c>
      <c r="R43" s="237">
        <f>IF(AND(Tabuľka2[[#This Row],[Stĺpec14]]=0,OR(Tabuľka2[[#This Row],[Stĺpec145]]&gt;0,Tabuľka2[[#This Row],[Stĺpec144]]&gt;0)),1,0)</f>
        <v>0</v>
      </c>
      <c r="S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" s="212">
        <f>IF(OR($T$13="vyberte",$T$13=""),0,IF(OR(Tabuľka2[[#This Row],[Stĺpec14]]="",Tabuľka2[[#This Row],[Stĺpec6]]=""),0,Tabuľka2[[#This Row],[Stĺpec6]]/Tabuľka2[[#This Row],[Stĺpec14]]))</f>
        <v>0</v>
      </c>
      <c r="U43" s="212">
        <f>IF(OR($U$13="vyberte",$U$13=""),0,IF(OR(Tabuľka2[[#This Row],[Stĺpec14]]="",Tabuľka2[[#This Row],[Stĺpec7]]=""),0,Tabuľka2[[#This Row],[Stĺpec7]]/Tabuľka2[[#This Row],[Stĺpec14]]))</f>
        <v>0</v>
      </c>
      <c r="V43" s="212">
        <f>IF(OR($V$13="vyberte",$V$13=""),0,IF(OR(Tabuľka2[[#This Row],[Stĺpec14]]="",Tabuľka2[[#This Row],[Stĺpec8]]=0),0,Tabuľka2[[#This Row],[Stĺpec8]]/Tabuľka2[[#This Row],[Stĺpec14]]))</f>
        <v>0</v>
      </c>
      <c r="W43" s="212">
        <f>IF(OR($W$13="vyberte",$W$13=""),0,IF(OR(Tabuľka2[[#This Row],[Stĺpec14]]="",Tabuľka2[[#This Row],[Stĺpec9]]=""),0,Tabuľka2[[#This Row],[Stĺpec9]]/Tabuľka2[[#This Row],[Stĺpec14]]))</f>
        <v>0</v>
      </c>
      <c r="X43" s="212">
        <f>IF(OR($X$13="vyberte",$X$13=""),0,IF(OR(Tabuľka2[[#This Row],[Stĺpec14]]="",Tabuľka2[[#This Row],[Stĺpec10]]=""),0,Tabuľka2[[#This Row],[Stĺpec10]]/Tabuľka2[[#This Row],[Stĺpec14]]))</f>
        <v>0</v>
      </c>
      <c r="Y43" s="212">
        <f>IF(OR($Y$13="vyberte",$Y$13=""),0,IF(OR(Tabuľka2[[#This Row],[Stĺpec14]]="",Tabuľka2[[#This Row],[Stĺpec11]]=""),0,Tabuľka2[[#This Row],[Stĺpec11]]/Tabuľka2[[#This Row],[Stĺpec14]]))</f>
        <v>0</v>
      </c>
      <c r="Z43" s="212">
        <f>IF(OR(Tabuľka2[[#This Row],[Stĺpec14]]="",Tabuľka2[[#This Row],[Stĺpec12]]=""),0,Tabuľka2[[#This Row],[Stĺpec12]]/Tabuľka2[[#This Row],[Stĺpec14]])</f>
        <v>0</v>
      </c>
      <c r="AA43" s="194">
        <f>IF(OR(Tabuľka2[[#This Row],[Stĺpec14]]="",Tabuľka2[[#This Row],[Stĺpec13]]=""),0,Tabuľka2[[#This Row],[Stĺpec13]]/Tabuľka2[[#This Row],[Stĺpec14]])</f>
        <v>0</v>
      </c>
      <c r="AB43" s="193">
        <f>COUNTIF(Tabuľka2[[#This Row],[Stĺpec16]:[Stĺpec23]],"&gt;0,1")</f>
        <v>0</v>
      </c>
      <c r="AC43" s="198">
        <f>IF(OR($F$13="vyberte",$F$13=""),0,Tabuľka2[[#This Row],[Stĺpec14]]-Tabuľka2[[#This Row],[Stĺpec26]])</f>
        <v>0</v>
      </c>
      <c r="AD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" s="206">
        <f>IF('Bodovacie kritéria'!$F$15="01 A - BORSKÁ NÍŽINA",Tabuľka2[[#This Row],[Stĺpec25]]/Tabuľka2[[#This Row],[Stĺpec5]],0)</f>
        <v>0</v>
      </c>
      <c r="AF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" s="206">
        <f>IFERROR((Tabuľka2[[#This Row],[Stĺpec28]]+Tabuľka2[[#This Row],[Stĺpec25]])/Tabuľka2[[#This Row],[Stĺpec14]],0)</f>
        <v>0</v>
      </c>
      <c r="AH43" s="199">
        <f>Tabuľka2[[#This Row],[Stĺpec28]]+Tabuľka2[[#This Row],[Stĺpec25]]</f>
        <v>0</v>
      </c>
      <c r="AI43" s="206">
        <f>IFERROR(Tabuľka2[[#This Row],[Stĺpec25]]/Tabuľka2[[#This Row],[Stĺpec30]],0)</f>
        <v>0</v>
      </c>
      <c r="AJ43" s="191">
        <f>IFERROR(Tabuľka2[[#This Row],[Stĺpec145]]/Tabuľka2[[#This Row],[Stĺpec14]],0)</f>
        <v>0</v>
      </c>
      <c r="AK43" s="191">
        <f>IFERROR(Tabuľka2[[#This Row],[Stĺpec144]]/Tabuľka2[[#This Row],[Stĺpec14]],0)</f>
        <v>0</v>
      </c>
    </row>
    <row r="44" spans="1:37" x14ac:dyDescent="0.25">
      <c r="A44" s="247"/>
      <c r="B44" s="248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181">
        <f>SUM(Činnosti!$F44:$M44)</f>
        <v>0</v>
      </c>
      <c r="O44" s="249"/>
      <c r="P44" s="269"/>
      <c r="Q44" s="267">
        <f>IF(AND(Tabuľka2[[#This Row],[Stĺpec5]]&gt;0,Tabuľka2[[#This Row],[Stĺpec1]]=""),1,0)</f>
        <v>0</v>
      </c>
      <c r="R44" s="237">
        <f>IF(AND(Tabuľka2[[#This Row],[Stĺpec14]]=0,OR(Tabuľka2[[#This Row],[Stĺpec145]]&gt;0,Tabuľka2[[#This Row],[Stĺpec144]]&gt;0)),1,0)</f>
        <v>0</v>
      </c>
      <c r="S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" s="212">
        <f>IF(OR($T$13="vyberte",$T$13=""),0,IF(OR(Tabuľka2[[#This Row],[Stĺpec14]]="",Tabuľka2[[#This Row],[Stĺpec6]]=""),0,Tabuľka2[[#This Row],[Stĺpec6]]/Tabuľka2[[#This Row],[Stĺpec14]]))</f>
        <v>0</v>
      </c>
      <c r="U44" s="212">
        <f>IF(OR($U$13="vyberte",$U$13=""),0,IF(OR(Tabuľka2[[#This Row],[Stĺpec14]]="",Tabuľka2[[#This Row],[Stĺpec7]]=""),0,Tabuľka2[[#This Row],[Stĺpec7]]/Tabuľka2[[#This Row],[Stĺpec14]]))</f>
        <v>0</v>
      </c>
      <c r="V44" s="212">
        <f>IF(OR($V$13="vyberte",$V$13=""),0,IF(OR(Tabuľka2[[#This Row],[Stĺpec14]]="",Tabuľka2[[#This Row],[Stĺpec8]]=0),0,Tabuľka2[[#This Row],[Stĺpec8]]/Tabuľka2[[#This Row],[Stĺpec14]]))</f>
        <v>0</v>
      </c>
      <c r="W44" s="212">
        <f>IF(OR($W$13="vyberte",$W$13=""),0,IF(OR(Tabuľka2[[#This Row],[Stĺpec14]]="",Tabuľka2[[#This Row],[Stĺpec9]]=""),0,Tabuľka2[[#This Row],[Stĺpec9]]/Tabuľka2[[#This Row],[Stĺpec14]]))</f>
        <v>0</v>
      </c>
      <c r="X44" s="212">
        <f>IF(OR($X$13="vyberte",$X$13=""),0,IF(OR(Tabuľka2[[#This Row],[Stĺpec14]]="",Tabuľka2[[#This Row],[Stĺpec10]]=""),0,Tabuľka2[[#This Row],[Stĺpec10]]/Tabuľka2[[#This Row],[Stĺpec14]]))</f>
        <v>0</v>
      </c>
      <c r="Y44" s="212">
        <f>IF(OR($Y$13="vyberte",$Y$13=""),0,IF(OR(Tabuľka2[[#This Row],[Stĺpec14]]="",Tabuľka2[[#This Row],[Stĺpec11]]=""),0,Tabuľka2[[#This Row],[Stĺpec11]]/Tabuľka2[[#This Row],[Stĺpec14]]))</f>
        <v>0</v>
      </c>
      <c r="Z44" s="212">
        <f>IF(OR(Tabuľka2[[#This Row],[Stĺpec14]]="",Tabuľka2[[#This Row],[Stĺpec12]]=""),0,Tabuľka2[[#This Row],[Stĺpec12]]/Tabuľka2[[#This Row],[Stĺpec14]])</f>
        <v>0</v>
      </c>
      <c r="AA44" s="194">
        <f>IF(OR(Tabuľka2[[#This Row],[Stĺpec14]]="",Tabuľka2[[#This Row],[Stĺpec13]]=""),0,Tabuľka2[[#This Row],[Stĺpec13]]/Tabuľka2[[#This Row],[Stĺpec14]])</f>
        <v>0</v>
      </c>
      <c r="AB44" s="193">
        <f>COUNTIF(Tabuľka2[[#This Row],[Stĺpec16]:[Stĺpec23]],"&gt;0,1")</f>
        <v>0</v>
      </c>
      <c r="AC44" s="198">
        <f>IF(OR($F$13="vyberte",$F$13=""),0,Tabuľka2[[#This Row],[Stĺpec14]]-Tabuľka2[[#This Row],[Stĺpec26]])</f>
        <v>0</v>
      </c>
      <c r="AD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" s="206">
        <f>IF('Bodovacie kritéria'!$F$15="01 A - BORSKÁ NÍŽINA",Tabuľka2[[#This Row],[Stĺpec25]]/Tabuľka2[[#This Row],[Stĺpec5]],0)</f>
        <v>0</v>
      </c>
      <c r="AF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" s="206">
        <f>IFERROR((Tabuľka2[[#This Row],[Stĺpec28]]+Tabuľka2[[#This Row],[Stĺpec25]])/Tabuľka2[[#This Row],[Stĺpec14]],0)</f>
        <v>0</v>
      </c>
      <c r="AH44" s="199">
        <f>Tabuľka2[[#This Row],[Stĺpec28]]+Tabuľka2[[#This Row],[Stĺpec25]]</f>
        <v>0</v>
      </c>
      <c r="AI44" s="206">
        <f>IFERROR(Tabuľka2[[#This Row],[Stĺpec25]]/Tabuľka2[[#This Row],[Stĺpec30]],0)</f>
        <v>0</v>
      </c>
      <c r="AJ44" s="191">
        <f>IFERROR(Tabuľka2[[#This Row],[Stĺpec145]]/Tabuľka2[[#This Row],[Stĺpec14]],0)</f>
        <v>0</v>
      </c>
      <c r="AK44" s="191">
        <f>IFERROR(Tabuľka2[[#This Row],[Stĺpec144]]/Tabuľka2[[#This Row],[Stĺpec14]],0)</f>
        <v>0</v>
      </c>
    </row>
    <row r="45" spans="1:37" x14ac:dyDescent="0.25">
      <c r="A45" s="244"/>
      <c r="B45" s="245"/>
      <c r="C45" s="245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180">
        <f>SUM(Činnosti!$F45:$M45)</f>
        <v>0</v>
      </c>
      <c r="O45" s="246"/>
      <c r="P45" s="269"/>
      <c r="Q45" s="267">
        <f>IF(AND(Tabuľka2[[#This Row],[Stĺpec5]]&gt;0,Tabuľka2[[#This Row],[Stĺpec1]]=""),1,0)</f>
        <v>0</v>
      </c>
      <c r="R45" s="237">
        <f>IF(AND(Tabuľka2[[#This Row],[Stĺpec14]]=0,OR(Tabuľka2[[#This Row],[Stĺpec145]]&gt;0,Tabuľka2[[#This Row],[Stĺpec144]]&gt;0)),1,0)</f>
        <v>0</v>
      </c>
      <c r="S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" s="212">
        <f>IF(OR($T$13="vyberte",$T$13=""),0,IF(OR(Tabuľka2[[#This Row],[Stĺpec14]]="",Tabuľka2[[#This Row],[Stĺpec6]]=""),0,Tabuľka2[[#This Row],[Stĺpec6]]/Tabuľka2[[#This Row],[Stĺpec14]]))</f>
        <v>0</v>
      </c>
      <c r="U45" s="212">
        <f>IF(OR($U$13="vyberte",$U$13=""),0,IF(OR(Tabuľka2[[#This Row],[Stĺpec14]]="",Tabuľka2[[#This Row],[Stĺpec7]]=""),0,Tabuľka2[[#This Row],[Stĺpec7]]/Tabuľka2[[#This Row],[Stĺpec14]]))</f>
        <v>0</v>
      </c>
      <c r="V45" s="212">
        <f>IF(OR($V$13="vyberte",$V$13=""),0,IF(OR(Tabuľka2[[#This Row],[Stĺpec14]]="",Tabuľka2[[#This Row],[Stĺpec8]]=0),0,Tabuľka2[[#This Row],[Stĺpec8]]/Tabuľka2[[#This Row],[Stĺpec14]]))</f>
        <v>0</v>
      </c>
      <c r="W45" s="212">
        <f>IF(OR($W$13="vyberte",$W$13=""),0,IF(OR(Tabuľka2[[#This Row],[Stĺpec14]]="",Tabuľka2[[#This Row],[Stĺpec9]]=""),0,Tabuľka2[[#This Row],[Stĺpec9]]/Tabuľka2[[#This Row],[Stĺpec14]]))</f>
        <v>0</v>
      </c>
      <c r="X45" s="212">
        <f>IF(OR($X$13="vyberte",$X$13=""),0,IF(OR(Tabuľka2[[#This Row],[Stĺpec14]]="",Tabuľka2[[#This Row],[Stĺpec10]]=""),0,Tabuľka2[[#This Row],[Stĺpec10]]/Tabuľka2[[#This Row],[Stĺpec14]]))</f>
        <v>0</v>
      </c>
      <c r="Y45" s="212">
        <f>IF(OR($Y$13="vyberte",$Y$13=""),0,IF(OR(Tabuľka2[[#This Row],[Stĺpec14]]="",Tabuľka2[[#This Row],[Stĺpec11]]=""),0,Tabuľka2[[#This Row],[Stĺpec11]]/Tabuľka2[[#This Row],[Stĺpec14]]))</f>
        <v>0</v>
      </c>
      <c r="Z45" s="212">
        <f>IF(OR(Tabuľka2[[#This Row],[Stĺpec14]]="",Tabuľka2[[#This Row],[Stĺpec12]]=""),0,Tabuľka2[[#This Row],[Stĺpec12]]/Tabuľka2[[#This Row],[Stĺpec14]])</f>
        <v>0</v>
      </c>
      <c r="AA45" s="194">
        <f>IF(OR(Tabuľka2[[#This Row],[Stĺpec14]]="",Tabuľka2[[#This Row],[Stĺpec13]]=""),0,Tabuľka2[[#This Row],[Stĺpec13]]/Tabuľka2[[#This Row],[Stĺpec14]])</f>
        <v>0</v>
      </c>
      <c r="AB45" s="193">
        <f>COUNTIF(Tabuľka2[[#This Row],[Stĺpec16]:[Stĺpec23]],"&gt;0,1")</f>
        <v>0</v>
      </c>
      <c r="AC45" s="198">
        <f>IF(OR($F$13="vyberte",$F$13=""),0,Tabuľka2[[#This Row],[Stĺpec14]]-Tabuľka2[[#This Row],[Stĺpec26]])</f>
        <v>0</v>
      </c>
      <c r="AD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" s="206">
        <f>IF('Bodovacie kritéria'!$F$15="01 A - BORSKÁ NÍŽINA",Tabuľka2[[#This Row],[Stĺpec25]]/Tabuľka2[[#This Row],[Stĺpec5]],0)</f>
        <v>0</v>
      </c>
      <c r="AF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" s="206">
        <f>IFERROR((Tabuľka2[[#This Row],[Stĺpec28]]+Tabuľka2[[#This Row],[Stĺpec25]])/Tabuľka2[[#This Row],[Stĺpec14]],0)</f>
        <v>0</v>
      </c>
      <c r="AH45" s="199">
        <f>Tabuľka2[[#This Row],[Stĺpec28]]+Tabuľka2[[#This Row],[Stĺpec25]]</f>
        <v>0</v>
      </c>
      <c r="AI45" s="206">
        <f>IFERROR(Tabuľka2[[#This Row],[Stĺpec25]]/Tabuľka2[[#This Row],[Stĺpec30]],0)</f>
        <v>0</v>
      </c>
      <c r="AJ45" s="191">
        <f>IFERROR(Tabuľka2[[#This Row],[Stĺpec145]]/Tabuľka2[[#This Row],[Stĺpec14]],0)</f>
        <v>0</v>
      </c>
      <c r="AK45" s="191">
        <f>IFERROR(Tabuľka2[[#This Row],[Stĺpec144]]/Tabuľka2[[#This Row],[Stĺpec14]],0)</f>
        <v>0</v>
      </c>
    </row>
    <row r="46" spans="1:37" x14ac:dyDescent="0.25">
      <c r="A46" s="247"/>
      <c r="B46" s="248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181">
        <f>SUM(Činnosti!$F46:$M46)</f>
        <v>0</v>
      </c>
      <c r="O46" s="249"/>
      <c r="P46" s="269"/>
      <c r="Q46" s="267">
        <f>IF(AND(Tabuľka2[[#This Row],[Stĺpec5]]&gt;0,Tabuľka2[[#This Row],[Stĺpec1]]=""),1,0)</f>
        <v>0</v>
      </c>
      <c r="R46" s="237">
        <f>IF(AND(Tabuľka2[[#This Row],[Stĺpec14]]=0,OR(Tabuľka2[[#This Row],[Stĺpec145]]&gt;0,Tabuľka2[[#This Row],[Stĺpec144]]&gt;0)),1,0)</f>
        <v>0</v>
      </c>
      <c r="S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" s="212">
        <f>IF(OR($T$13="vyberte",$T$13=""),0,IF(OR(Tabuľka2[[#This Row],[Stĺpec14]]="",Tabuľka2[[#This Row],[Stĺpec6]]=""),0,Tabuľka2[[#This Row],[Stĺpec6]]/Tabuľka2[[#This Row],[Stĺpec14]]))</f>
        <v>0</v>
      </c>
      <c r="U46" s="212">
        <f>IF(OR($U$13="vyberte",$U$13=""),0,IF(OR(Tabuľka2[[#This Row],[Stĺpec14]]="",Tabuľka2[[#This Row],[Stĺpec7]]=""),0,Tabuľka2[[#This Row],[Stĺpec7]]/Tabuľka2[[#This Row],[Stĺpec14]]))</f>
        <v>0</v>
      </c>
      <c r="V46" s="212">
        <f>IF(OR($V$13="vyberte",$V$13=""),0,IF(OR(Tabuľka2[[#This Row],[Stĺpec14]]="",Tabuľka2[[#This Row],[Stĺpec8]]=0),0,Tabuľka2[[#This Row],[Stĺpec8]]/Tabuľka2[[#This Row],[Stĺpec14]]))</f>
        <v>0</v>
      </c>
      <c r="W46" s="212">
        <f>IF(OR($W$13="vyberte",$W$13=""),0,IF(OR(Tabuľka2[[#This Row],[Stĺpec14]]="",Tabuľka2[[#This Row],[Stĺpec9]]=""),0,Tabuľka2[[#This Row],[Stĺpec9]]/Tabuľka2[[#This Row],[Stĺpec14]]))</f>
        <v>0</v>
      </c>
      <c r="X46" s="212">
        <f>IF(OR($X$13="vyberte",$X$13=""),0,IF(OR(Tabuľka2[[#This Row],[Stĺpec14]]="",Tabuľka2[[#This Row],[Stĺpec10]]=""),0,Tabuľka2[[#This Row],[Stĺpec10]]/Tabuľka2[[#This Row],[Stĺpec14]]))</f>
        <v>0</v>
      </c>
      <c r="Y46" s="212">
        <f>IF(OR($Y$13="vyberte",$Y$13=""),0,IF(OR(Tabuľka2[[#This Row],[Stĺpec14]]="",Tabuľka2[[#This Row],[Stĺpec11]]=""),0,Tabuľka2[[#This Row],[Stĺpec11]]/Tabuľka2[[#This Row],[Stĺpec14]]))</f>
        <v>0</v>
      </c>
      <c r="Z46" s="212">
        <f>IF(OR(Tabuľka2[[#This Row],[Stĺpec14]]="",Tabuľka2[[#This Row],[Stĺpec12]]=""),0,Tabuľka2[[#This Row],[Stĺpec12]]/Tabuľka2[[#This Row],[Stĺpec14]])</f>
        <v>0</v>
      </c>
      <c r="AA46" s="194">
        <f>IF(OR(Tabuľka2[[#This Row],[Stĺpec14]]="",Tabuľka2[[#This Row],[Stĺpec13]]=""),0,Tabuľka2[[#This Row],[Stĺpec13]]/Tabuľka2[[#This Row],[Stĺpec14]])</f>
        <v>0</v>
      </c>
      <c r="AB46" s="193">
        <f>COUNTIF(Tabuľka2[[#This Row],[Stĺpec16]:[Stĺpec23]],"&gt;0,1")</f>
        <v>0</v>
      </c>
      <c r="AC46" s="198">
        <f>IF(OR($F$13="vyberte",$F$13=""),0,Tabuľka2[[#This Row],[Stĺpec14]]-Tabuľka2[[#This Row],[Stĺpec26]])</f>
        <v>0</v>
      </c>
      <c r="AD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" s="206">
        <f>IF('Bodovacie kritéria'!$F$15="01 A - BORSKÁ NÍŽINA",Tabuľka2[[#This Row],[Stĺpec25]]/Tabuľka2[[#This Row],[Stĺpec5]],0)</f>
        <v>0</v>
      </c>
      <c r="AF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" s="206">
        <f>IFERROR((Tabuľka2[[#This Row],[Stĺpec28]]+Tabuľka2[[#This Row],[Stĺpec25]])/Tabuľka2[[#This Row],[Stĺpec14]],0)</f>
        <v>0</v>
      </c>
      <c r="AH46" s="199">
        <f>Tabuľka2[[#This Row],[Stĺpec28]]+Tabuľka2[[#This Row],[Stĺpec25]]</f>
        <v>0</v>
      </c>
      <c r="AI46" s="206">
        <f>IFERROR(Tabuľka2[[#This Row],[Stĺpec25]]/Tabuľka2[[#This Row],[Stĺpec30]],0)</f>
        <v>0</v>
      </c>
      <c r="AJ46" s="191">
        <f>IFERROR(Tabuľka2[[#This Row],[Stĺpec145]]/Tabuľka2[[#This Row],[Stĺpec14]],0)</f>
        <v>0</v>
      </c>
      <c r="AK46" s="191">
        <f>IFERROR(Tabuľka2[[#This Row],[Stĺpec144]]/Tabuľka2[[#This Row],[Stĺpec14]],0)</f>
        <v>0</v>
      </c>
    </row>
    <row r="47" spans="1:37" x14ac:dyDescent="0.25">
      <c r="A47" s="244"/>
      <c r="B47" s="245"/>
      <c r="C47" s="245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180">
        <f>SUM(Činnosti!$F47:$M47)</f>
        <v>0</v>
      </c>
      <c r="O47" s="246"/>
      <c r="P47" s="269"/>
      <c r="Q47" s="267">
        <f>IF(AND(Tabuľka2[[#This Row],[Stĺpec5]]&gt;0,Tabuľka2[[#This Row],[Stĺpec1]]=""),1,0)</f>
        <v>0</v>
      </c>
      <c r="R47" s="237">
        <f>IF(AND(Tabuľka2[[#This Row],[Stĺpec14]]=0,OR(Tabuľka2[[#This Row],[Stĺpec145]]&gt;0,Tabuľka2[[#This Row],[Stĺpec144]]&gt;0)),1,0)</f>
        <v>0</v>
      </c>
      <c r="S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" s="212">
        <f>IF(OR($T$13="vyberte",$T$13=""),0,IF(OR(Tabuľka2[[#This Row],[Stĺpec14]]="",Tabuľka2[[#This Row],[Stĺpec6]]=""),0,Tabuľka2[[#This Row],[Stĺpec6]]/Tabuľka2[[#This Row],[Stĺpec14]]))</f>
        <v>0</v>
      </c>
      <c r="U47" s="212">
        <f>IF(OR($U$13="vyberte",$U$13=""),0,IF(OR(Tabuľka2[[#This Row],[Stĺpec14]]="",Tabuľka2[[#This Row],[Stĺpec7]]=""),0,Tabuľka2[[#This Row],[Stĺpec7]]/Tabuľka2[[#This Row],[Stĺpec14]]))</f>
        <v>0</v>
      </c>
      <c r="V47" s="212">
        <f>IF(OR($V$13="vyberte",$V$13=""),0,IF(OR(Tabuľka2[[#This Row],[Stĺpec14]]="",Tabuľka2[[#This Row],[Stĺpec8]]=0),0,Tabuľka2[[#This Row],[Stĺpec8]]/Tabuľka2[[#This Row],[Stĺpec14]]))</f>
        <v>0</v>
      </c>
      <c r="W47" s="212">
        <f>IF(OR($W$13="vyberte",$W$13=""),0,IF(OR(Tabuľka2[[#This Row],[Stĺpec14]]="",Tabuľka2[[#This Row],[Stĺpec9]]=""),0,Tabuľka2[[#This Row],[Stĺpec9]]/Tabuľka2[[#This Row],[Stĺpec14]]))</f>
        <v>0</v>
      </c>
      <c r="X47" s="212">
        <f>IF(OR($X$13="vyberte",$X$13=""),0,IF(OR(Tabuľka2[[#This Row],[Stĺpec14]]="",Tabuľka2[[#This Row],[Stĺpec10]]=""),0,Tabuľka2[[#This Row],[Stĺpec10]]/Tabuľka2[[#This Row],[Stĺpec14]]))</f>
        <v>0</v>
      </c>
      <c r="Y47" s="212">
        <f>IF(OR($Y$13="vyberte",$Y$13=""),0,IF(OR(Tabuľka2[[#This Row],[Stĺpec14]]="",Tabuľka2[[#This Row],[Stĺpec11]]=""),0,Tabuľka2[[#This Row],[Stĺpec11]]/Tabuľka2[[#This Row],[Stĺpec14]]))</f>
        <v>0</v>
      </c>
      <c r="Z47" s="212">
        <f>IF(OR(Tabuľka2[[#This Row],[Stĺpec14]]="",Tabuľka2[[#This Row],[Stĺpec12]]=""),0,Tabuľka2[[#This Row],[Stĺpec12]]/Tabuľka2[[#This Row],[Stĺpec14]])</f>
        <v>0</v>
      </c>
      <c r="AA47" s="194">
        <f>IF(OR(Tabuľka2[[#This Row],[Stĺpec14]]="",Tabuľka2[[#This Row],[Stĺpec13]]=""),0,Tabuľka2[[#This Row],[Stĺpec13]]/Tabuľka2[[#This Row],[Stĺpec14]])</f>
        <v>0</v>
      </c>
      <c r="AB47" s="193">
        <f>COUNTIF(Tabuľka2[[#This Row],[Stĺpec16]:[Stĺpec23]],"&gt;0,1")</f>
        <v>0</v>
      </c>
      <c r="AC47" s="198">
        <f>IF(OR($F$13="vyberte",$F$13=""),0,Tabuľka2[[#This Row],[Stĺpec14]]-Tabuľka2[[#This Row],[Stĺpec26]])</f>
        <v>0</v>
      </c>
      <c r="AD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" s="206">
        <f>IF('Bodovacie kritéria'!$F$15="01 A - BORSKÁ NÍŽINA",Tabuľka2[[#This Row],[Stĺpec25]]/Tabuľka2[[#This Row],[Stĺpec5]],0)</f>
        <v>0</v>
      </c>
      <c r="AF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" s="206">
        <f>IFERROR((Tabuľka2[[#This Row],[Stĺpec28]]+Tabuľka2[[#This Row],[Stĺpec25]])/Tabuľka2[[#This Row],[Stĺpec14]],0)</f>
        <v>0</v>
      </c>
      <c r="AH47" s="199">
        <f>Tabuľka2[[#This Row],[Stĺpec28]]+Tabuľka2[[#This Row],[Stĺpec25]]</f>
        <v>0</v>
      </c>
      <c r="AI47" s="206">
        <f>IFERROR(Tabuľka2[[#This Row],[Stĺpec25]]/Tabuľka2[[#This Row],[Stĺpec30]],0)</f>
        <v>0</v>
      </c>
      <c r="AJ47" s="191">
        <f>IFERROR(Tabuľka2[[#This Row],[Stĺpec145]]/Tabuľka2[[#This Row],[Stĺpec14]],0)</f>
        <v>0</v>
      </c>
      <c r="AK47" s="191">
        <f>IFERROR(Tabuľka2[[#This Row],[Stĺpec144]]/Tabuľka2[[#This Row],[Stĺpec14]],0)</f>
        <v>0</v>
      </c>
    </row>
    <row r="48" spans="1:37" x14ac:dyDescent="0.25">
      <c r="A48" s="247"/>
      <c r="B48" s="248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181">
        <f>SUM(Činnosti!$F48:$M48)</f>
        <v>0</v>
      </c>
      <c r="O48" s="249"/>
      <c r="P48" s="269"/>
      <c r="Q48" s="267">
        <f>IF(AND(Tabuľka2[[#This Row],[Stĺpec5]]&gt;0,Tabuľka2[[#This Row],[Stĺpec1]]=""),1,0)</f>
        <v>0</v>
      </c>
      <c r="R48" s="237">
        <f>IF(AND(Tabuľka2[[#This Row],[Stĺpec14]]=0,OR(Tabuľka2[[#This Row],[Stĺpec145]]&gt;0,Tabuľka2[[#This Row],[Stĺpec144]]&gt;0)),1,0)</f>
        <v>0</v>
      </c>
      <c r="S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" s="212">
        <f>IF(OR($T$13="vyberte",$T$13=""),0,IF(OR(Tabuľka2[[#This Row],[Stĺpec14]]="",Tabuľka2[[#This Row],[Stĺpec6]]=""),0,Tabuľka2[[#This Row],[Stĺpec6]]/Tabuľka2[[#This Row],[Stĺpec14]]))</f>
        <v>0</v>
      </c>
      <c r="U48" s="212">
        <f>IF(OR($U$13="vyberte",$U$13=""),0,IF(OR(Tabuľka2[[#This Row],[Stĺpec14]]="",Tabuľka2[[#This Row],[Stĺpec7]]=""),0,Tabuľka2[[#This Row],[Stĺpec7]]/Tabuľka2[[#This Row],[Stĺpec14]]))</f>
        <v>0</v>
      </c>
      <c r="V48" s="212">
        <f>IF(OR($V$13="vyberte",$V$13=""),0,IF(OR(Tabuľka2[[#This Row],[Stĺpec14]]="",Tabuľka2[[#This Row],[Stĺpec8]]=0),0,Tabuľka2[[#This Row],[Stĺpec8]]/Tabuľka2[[#This Row],[Stĺpec14]]))</f>
        <v>0</v>
      </c>
      <c r="W48" s="212">
        <f>IF(OR($W$13="vyberte",$W$13=""),0,IF(OR(Tabuľka2[[#This Row],[Stĺpec14]]="",Tabuľka2[[#This Row],[Stĺpec9]]=""),0,Tabuľka2[[#This Row],[Stĺpec9]]/Tabuľka2[[#This Row],[Stĺpec14]]))</f>
        <v>0</v>
      </c>
      <c r="X48" s="212">
        <f>IF(OR($X$13="vyberte",$X$13=""),0,IF(OR(Tabuľka2[[#This Row],[Stĺpec14]]="",Tabuľka2[[#This Row],[Stĺpec10]]=""),0,Tabuľka2[[#This Row],[Stĺpec10]]/Tabuľka2[[#This Row],[Stĺpec14]]))</f>
        <v>0</v>
      </c>
      <c r="Y48" s="212">
        <f>IF(OR($Y$13="vyberte",$Y$13=""),0,IF(OR(Tabuľka2[[#This Row],[Stĺpec14]]="",Tabuľka2[[#This Row],[Stĺpec11]]=""),0,Tabuľka2[[#This Row],[Stĺpec11]]/Tabuľka2[[#This Row],[Stĺpec14]]))</f>
        <v>0</v>
      </c>
      <c r="Z48" s="212">
        <f>IF(OR(Tabuľka2[[#This Row],[Stĺpec14]]="",Tabuľka2[[#This Row],[Stĺpec12]]=""),0,Tabuľka2[[#This Row],[Stĺpec12]]/Tabuľka2[[#This Row],[Stĺpec14]])</f>
        <v>0</v>
      </c>
      <c r="AA48" s="194">
        <f>IF(OR(Tabuľka2[[#This Row],[Stĺpec14]]="",Tabuľka2[[#This Row],[Stĺpec13]]=""),0,Tabuľka2[[#This Row],[Stĺpec13]]/Tabuľka2[[#This Row],[Stĺpec14]])</f>
        <v>0</v>
      </c>
      <c r="AB48" s="193">
        <f>COUNTIF(Tabuľka2[[#This Row],[Stĺpec16]:[Stĺpec23]],"&gt;0,1")</f>
        <v>0</v>
      </c>
      <c r="AC48" s="198">
        <f>IF(OR($F$13="vyberte",$F$13=""),0,Tabuľka2[[#This Row],[Stĺpec14]]-Tabuľka2[[#This Row],[Stĺpec26]])</f>
        <v>0</v>
      </c>
      <c r="AD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" s="206">
        <f>IF('Bodovacie kritéria'!$F$15="01 A - BORSKÁ NÍŽINA",Tabuľka2[[#This Row],[Stĺpec25]]/Tabuľka2[[#This Row],[Stĺpec5]],0)</f>
        <v>0</v>
      </c>
      <c r="AF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" s="206">
        <f>IFERROR((Tabuľka2[[#This Row],[Stĺpec28]]+Tabuľka2[[#This Row],[Stĺpec25]])/Tabuľka2[[#This Row],[Stĺpec14]],0)</f>
        <v>0</v>
      </c>
      <c r="AH48" s="199">
        <f>Tabuľka2[[#This Row],[Stĺpec28]]+Tabuľka2[[#This Row],[Stĺpec25]]</f>
        <v>0</v>
      </c>
      <c r="AI48" s="206">
        <f>IFERROR(Tabuľka2[[#This Row],[Stĺpec25]]/Tabuľka2[[#This Row],[Stĺpec30]],0)</f>
        <v>0</v>
      </c>
      <c r="AJ48" s="191">
        <f>IFERROR(Tabuľka2[[#This Row],[Stĺpec145]]/Tabuľka2[[#This Row],[Stĺpec14]],0)</f>
        <v>0</v>
      </c>
      <c r="AK48" s="191">
        <f>IFERROR(Tabuľka2[[#This Row],[Stĺpec144]]/Tabuľka2[[#This Row],[Stĺpec14]],0)</f>
        <v>0</v>
      </c>
    </row>
    <row r="49" spans="1:37" x14ac:dyDescent="0.25">
      <c r="A49" s="244"/>
      <c r="B49" s="245"/>
      <c r="C49" s="245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180">
        <f>SUM(Činnosti!$F49:$M49)</f>
        <v>0</v>
      </c>
      <c r="O49" s="246"/>
      <c r="P49" s="269"/>
      <c r="Q49" s="267">
        <f>IF(AND(Tabuľka2[[#This Row],[Stĺpec5]]&gt;0,Tabuľka2[[#This Row],[Stĺpec1]]=""),1,0)</f>
        <v>0</v>
      </c>
      <c r="R49" s="237">
        <f>IF(AND(Tabuľka2[[#This Row],[Stĺpec14]]=0,OR(Tabuľka2[[#This Row],[Stĺpec145]]&gt;0,Tabuľka2[[#This Row],[Stĺpec144]]&gt;0)),1,0)</f>
        <v>0</v>
      </c>
      <c r="S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" s="212">
        <f>IF(OR($T$13="vyberte",$T$13=""),0,IF(OR(Tabuľka2[[#This Row],[Stĺpec14]]="",Tabuľka2[[#This Row],[Stĺpec6]]=""),0,Tabuľka2[[#This Row],[Stĺpec6]]/Tabuľka2[[#This Row],[Stĺpec14]]))</f>
        <v>0</v>
      </c>
      <c r="U49" s="212">
        <f>IF(OR($U$13="vyberte",$U$13=""),0,IF(OR(Tabuľka2[[#This Row],[Stĺpec14]]="",Tabuľka2[[#This Row],[Stĺpec7]]=""),0,Tabuľka2[[#This Row],[Stĺpec7]]/Tabuľka2[[#This Row],[Stĺpec14]]))</f>
        <v>0</v>
      </c>
      <c r="V49" s="212">
        <f>IF(OR($V$13="vyberte",$V$13=""),0,IF(OR(Tabuľka2[[#This Row],[Stĺpec14]]="",Tabuľka2[[#This Row],[Stĺpec8]]=0),0,Tabuľka2[[#This Row],[Stĺpec8]]/Tabuľka2[[#This Row],[Stĺpec14]]))</f>
        <v>0</v>
      </c>
      <c r="W49" s="212">
        <f>IF(OR($W$13="vyberte",$W$13=""),0,IF(OR(Tabuľka2[[#This Row],[Stĺpec14]]="",Tabuľka2[[#This Row],[Stĺpec9]]=""),0,Tabuľka2[[#This Row],[Stĺpec9]]/Tabuľka2[[#This Row],[Stĺpec14]]))</f>
        <v>0</v>
      </c>
      <c r="X49" s="212">
        <f>IF(OR($X$13="vyberte",$X$13=""),0,IF(OR(Tabuľka2[[#This Row],[Stĺpec14]]="",Tabuľka2[[#This Row],[Stĺpec10]]=""),0,Tabuľka2[[#This Row],[Stĺpec10]]/Tabuľka2[[#This Row],[Stĺpec14]]))</f>
        <v>0</v>
      </c>
      <c r="Y49" s="212">
        <f>IF(OR($Y$13="vyberte",$Y$13=""),0,IF(OR(Tabuľka2[[#This Row],[Stĺpec14]]="",Tabuľka2[[#This Row],[Stĺpec11]]=""),0,Tabuľka2[[#This Row],[Stĺpec11]]/Tabuľka2[[#This Row],[Stĺpec14]]))</f>
        <v>0</v>
      </c>
      <c r="Z49" s="212">
        <f>IF(OR(Tabuľka2[[#This Row],[Stĺpec14]]="",Tabuľka2[[#This Row],[Stĺpec12]]=""),0,Tabuľka2[[#This Row],[Stĺpec12]]/Tabuľka2[[#This Row],[Stĺpec14]])</f>
        <v>0</v>
      </c>
      <c r="AA49" s="194">
        <f>IF(OR(Tabuľka2[[#This Row],[Stĺpec14]]="",Tabuľka2[[#This Row],[Stĺpec13]]=""),0,Tabuľka2[[#This Row],[Stĺpec13]]/Tabuľka2[[#This Row],[Stĺpec14]])</f>
        <v>0</v>
      </c>
      <c r="AB49" s="193">
        <f>COUNTIF(Tabuľka2[[#This Row],[Stĺpec16]:[Stĺpec23]],"&gt;0,1")</f>
        <v>0</v>
      </c>
      <c r="AC49" s="198">
        <f>IF(OR($F$13="vyberte",$F$13=""),0,Tabuľka2[[#This Row],[Stĺpec14]]-Tabuľka2[[#This Row],[Stĺpec26]])</f>
        <v>0</v>
      </c>
      <c r="AD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" s="206">
        <f>IF('Bodovacie kritéria'!$F$15="01 A - BORSKÁ NÍŽINA",Tabuľka2[[#This Row],[Stĺpec25]]/Tabuľka2[[#This Row],[Stĺpec5]],0)</f>
        <v>0</v>
      </c>
      <c r="AF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" s="206">
        <f>IFERROR((Tabuľka2[[#This Row],[Stĺpec28]]+Tabuľka2[[#This Row],[Stĺpec25]])/Tabuľka2[[#This Row],[Stĺpec14]],0)</f>
        <v>0</v>
      </c>
      <c r="AH49" s="199">
        <f>Tabuľka2[[#This Row],[Stĺpec28]]+Tabuľka2[[#This Row],[Stĺpec25]]</f>
        <v>0</v>
      </c>
      <c r="AI49" s="206">
        <f>IFERROR(Tabuľka2[[#This Row],[Stĺpec25]]/Tabuľka2[[#This Row],[Stĺpec30]],0)</f>
        <v>0</v>
      </c>
      <c r="AJ49" s="191">
        <f>IFERROR(Tabuľka2[[#This Row],[Stĺpec145]]/Tabuľka2[[#This Row],[Stĺpec14]],0)</f>
        <v>0</v>
      </c>
      <c r="AK49" s="191">
        <f>IFERROR(Tabuľka2[[#This Row],[Stĺpec144]]/Tabuľka2[[#This Row],[Stĺpec14]],0)</f>
        <v>0</v>
      </c>
    </row>
    <row r="50" spans="1:37" x14ac:dyDescent="0.25">
      <c r="A50" s="247"/>
      <c r="B50" s="248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181">
        <f>SUM(Činnosti!$F50:$M50)</f>
        <v>0</v>
      </c>
      <c r="O50" s="249"/>
      <c r="P50" s="269"/>
      <c r="Q50" s="267">
        <f>IF(AND(Tabuľka2[[#This Row],[Stĺpec5]]&gt;0,Tabuľka2[[#This Row],[Stĺpec1]]=""),1,0)</f>
        <v>0</v>
      </c>
      <c r="R50" s="237">
        <f>IF(AND(Tabuľka2[[#This Row],[Stĺpec14]]=0,OR(Tabuľka2[[#This Row],[Stĺpec145]]&gt;0,Tabuľka2[[#This Row],[Stĺpec144]]&gt;0)),1,0)</f>
        <v>0</v>
      </c>
      <c r="S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" s="212">
        <f>IF(OR($T$13="vyberte",$T$13=""),0,IF(OR(Tabuľka2[[#This Row],[Stĺpec14]]="",Tabuľka2[[#This Row],[Stĺpec6]]=""),0,Tabuľka2[[#This Row],[Stĺpec6]]/Tabuľka2[[#This Row],[Stĺpec14]]))</f>
        <v>0</v>
      </c>
      <c r="U50" s="212">
        <f>IF(OR($U$13="vyberte",$U$13=""),0,IF(OR(Tabuľka2[[#This Row],[Stĺpec14]]="",Tabuľka2[[#This Row],[Stĺpec7]]=""),0,Tabuľka2[[#This Row],[Stĺpec7]]/Tabuľka2[[#This Row],[Stĺpec14]]))</f>
        <v>0</v>
      </c>
      <c r="V50" s="212">
        <f>IF(OR($V$13="vyberte",$V$13=""),0,IF(OR(Tabuľka2[[#This Row],[Stĺpec14]]="",Tabuľka2[[#This Row],[Stĺpec8]]=0),0,Tabuľka2[[#This Row],[Stĺpec8]]/Tabuľka2[[#This Row],[Stĺpec14]]))</f>
        <v>0</v>
      </c>
      <c r="W50" s="212">
        <f>IF(OR($W$13="vyberte",$W$13=""),0,IF(OR(Tabuľka2[[#This Row],[Stĺpec14]]="",Tabuľka2[[#This Row],[Stĺpec9]]=""),0,Tabuľka2[[#This Row],[Stĺpec9]]/Tabuľka2[[#This Row],[Stĺpec14]]))</f>
        <v>0</v>
      </c>
      <c r="X50" s="212">
        <f>IF(OR($X$13="vyberte",$X$13=""),0,IF(OR(Tabuľka2[[#This Row],[Stĺpec14]]="",Tabuľka2[[#This Row],[Stĺpec10]]=""),0,Tabuľka2[[#This Row],[Stĺpec10]]/Tabuľka2[[#This Row],[Stĺpec14]]))</f>
        <v>0</v>
      </c>
      <c r="Y50" s="212">
        <f>IF(OR($Y$13="vyberte",$Y$13=""),0,IF(OR(Tabuľka2[[#This Row],[Stĺpec14]]="",Tabuľka2[[#This Row],[Stĺpec11]]=""),0,Tabuľka2[[#This Row],[Stĺpec11]]/Tabuľka2[[#This Row],[Stĺpec14]]))</f>
        <v>0</v>
      </c>
      <c r="Z50" s="212">
        <f>IF(OR(Tabuľka2[[#This Row],[Stĺpec14]]="",Tabuľka2[[#This Row],[Stĺpec12]]=""),0,Tabuľka2[[#This Row],[Stĺpec12]]/Tabuľka2[[#This Row],[Stĺpec14]])</f>
        <v>0</v>
      </c>
      <c r="AA50" s="194">
        <f>IF(OR(Tabuľka2[[#This Row],[Stĺpec14]]="",Tabuľka2[[#This Row],[Stĺpec13]]=""),0,Tabuľka2[[#This Row],[Stĺpec13]]/Tabuľka2[[#This Row],[Stĺpec14]])</f>
        <v>0</v>
      </c>
      <c r="AB50" s="193">
        <f>COUNTIF(Tabuľka2[[#This Row],[Stĺpec16]:[Stĺpec23]],"&gt;0,1")</f>
        <v>0</v>
      </c>
      <c r="AC50" s="198">
        <f>IF(OR($F$13="vyberte",$F$13=""),0,Tabuľka2[[#This Row],[Stĺpec14]]-Tabuľka2[[#This Row],[Stĺpec26]])</f>
        <v>0</v>
      </c>
      <c r="AD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" s="206">
        <f>IF('Bodovacie kritéria'!$F$15="01 A - BORSKÁ NÍŽINA",Tabuľka2[[#This Row],[Stĺpec25]]/Tabuľka2[[#This Row],[Stĺpec5]],0)</f>
        <v>0</v>
      </c>
      <c r="AF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" s="206">
        <f>IFERROR((Tabuľka2[[#This Row],[Stĺpec28]]+Tabuľka2[[#This Row],[Stĺpec25]])/Tabuľka2[[#This Row],[Stĺpec14]],0)</f>
        <v>0</v>
      </c>
      <c r="AH50" s="199">
        <f>Tabuľka2[[#This Row],[Stĺpec28]]+Tabuľka2[[#This Row],[Stĺpec25]]</f>
        <v>0</v>
      </c>
      <c r="AI50" s="206">
        <f>IFERROR(Tabuľka2[[#This Row],[Stĺpec25]]/Tabuľka2[[#This Row],[Stĺpec30]],0)</f>
        <v>0</v>
      </c>
      <c r="AJ50" s="191">
        <f>IFERROR(Tabuľka2[[#This Row],[Stĺpec145]]/Tabuľka2[[#This Row],[Stĺpec14]],0)</f>
        <v>0</v>
      </c>
      <c r="AK50" s="191">
        <f>IFERROR(Tabuľka2[[#This Row],[Stĺpec144]]/Tabuľka2[[#This Row],[Stĺpec14]],0)</f>
        <v>0</v>
      </c>
    </row>
    <row r="51" spans="1:37" x14ac:dyDescent="0.25">
      <c r="A51" s="244"/>
      <c r="B51" s="245"/>
      <c r="C51" s="245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180">
        <f>SUM(Činnosti!$F51:$M51)</f>
        <v>0</v>
      </c>
      <c r="O51" s="246"/>
      <c r="P51" s="269"/>
      <c r="Q51" s="267">
        <f>IF(AND(Tabuľka2[[#This Row],[Stĺpec5]]&gt;0,Tabuľka2[[#This Row],[Stĺpec1]]=""),1,0)</f>
        <v>0</v>
      </c>
      <c r="R51" s="237">
        <f>IF(AND(Tabuľka2[[#This Row],[Stĺpec14]]=0,OR(Tabuľka2[[#This Row],[Stĺpec145]]&gt;0,Tabuľka2[[#This Row],[Stĺpec144]]&gt;0)),1,0)</f>
        <v>0</v>
      </c>
      <c r="S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" s="212">
        <f>IF(OR($T$13="vyberte",$T$13=""),0,IF(OR(Tabuľka2[[#This Row],[Stĺpec14]]="",Tabuľka2[[#This Row],[Stĺpec6]]=""),0,Tabuľka2[[#This Row],[Stĺpec6]]/Tabuľka2[[#This Row],[Stĺpec14]]))</f>
        <v>0</v>
      </c>
      <c r="U51" s="212">
        <f>IF(OR($U$13="vyberte",$U$13=""),0,IF(OR(Tabuľka2[[#This Row],[Stĺpec14]]="",Tabuľka2[[#This Row],[Stĺpec7]]=""),0,Tabuľka2[[#This Row],[Stĺpec7]]/Tabuľka2[[#This Row],[Stĺpec14]]))</f>
        <v>0</v>
      </c>
      <c r="V51" s="212">
        <f>IF(OR($V$13="vyberte",$V$13=""),0,IF(OR(Tabuľka2[[#This Row],[Stĺpec14]]="",Tabuľka2[[#This Row],[Stĺpec8]]=0),0,Tabuľka2[[#This Row],[Stĺpec8]]/Tabuľka2[[#This Row],[Stĺpec14]]))</f>
        <v>0</v>
      </c>
      <c r="W51" s="212">
        <f>IF(OR($W$13="vyberte",$W$13=""),0,IF(OR(Tabuľka2[[#This Row],[Stĺpec14]]="",Tabuľka2[[#This Row],[Stĺpec9]]=""),0,Tabuľka2[[#This Row],[Stĺpec9]]/Tabuľka2[[#This Row],[Stĺpec14]]))</f>
        <v>0</v>
      </c>
      <c r="X51" s="212">
        <f>IF(OR($X$13="vyberte",$X$13=""),0,IF(OR(Tabuľka2[[#This Row],[Stĺpec14]]="",Tabuľka2[[#This Row],[Stĺpec10]]=""),0,Tabuľka2[[#This Row],[Stĺpec10]]/Tabuľka2[[#This Row],[Stĺpec14]]))</f>
        <v>0</v>
      </c>
      <c r="Y51" s="212">
        <f>IF(OR($Y$13="vyberte",$Y$13=""),0,IF(OR(Tabuľka2[[#This Row],[Stĺpec14]]="",Tabuľka2[[#This Row],[Stĺpec11]]=""),0,Tabuľka2[[#This Row],[Stĺpec11]]/Tabuľka2[[#This Row],[Stĺpec14]]))</f>
        <v>0</v>
      </c>
      <c r="Z51" s="212">
        <f>IF(OR(Tabuľka2[[#This Row],[Stĺpec14]]="",Tabuľka2[[#This Row],[Stĺpec12]]=""),0,Tabuľka2[[#This Row],[Stĺpec12]]/Tabuľka2[[#This Row],[Stĺpec14]])</f>
        <v>0</v>
      </c>
      <c r="AA51" s="194">
        <f>IF(OR(Tabuľka2[[#This Row],[Stĺpec14]]="",Tabuľka2[[#This Row],[Stĺpec13]]=""),0,Tabuľka2[[#This Row],[Stĺpec13]]/Tabuľka2[[#This Row],[Stĺpec14]])</f>
        <v>0</v>
      </c>
      <c r="AB51" s="193">
        <f>COUNTIF(Tabuľka2[[#This Row],[Stĺpec16]:[Stĺpec23]],"&gt;0,1")</f>
        <v>0</v>
      </c>
      <c r="AC51" s="198">
        <f>IF(OR($F$13="vyberte",$F$13=""),0,Tabuľka2[[#This Row],[Stĺpec14]]-Tabuľka2[[#This Row],[Stĺpec26]])</f>
        <v>0</v>
      </c>
      <c r="AD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" s="206">
        <f>IF('Bodovacie kritéria'!$F$15="01 A - BORSKÁ NÍŽINA",Tabuľka2[[#This Row],[Stĺpec25]]/Tabuľka2[[#This Row],[Stĺpec5]],0)</f>
        <v>0</v>
      </c>
      <c r="AF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" s="206">
        <f>IFERROR((Tabuľka2[[#This Row],[Stĺpec28]]+Tabuľka2[[#This Row],[Stĺpec25]])/Tabuľka2[[#This Row],[Stĺpec14]],0)</f>
        <v>0</v>
      </c>
      <c r="AH51" s="199">
        <f>Tabuľka2[[#This Row],[Stĺpec28]]+Tabuľka2[[#This Row],[Stĺpec25]]</f>
        <v>0</v>
      </c>
      <c r="AI51" s="206">
        <f>IFERROR(Tabuľka2[[#This Row],[Stĺpec25]]/Tabuľka2[[#This Row],[Stĺpec30]],0)</f>
        <v>0</v>
      </c>
      <c r="AJ51" s="191">
        <f>IFERROR(Tabuľka2[[#This Row],[Stĺpec145]]/Tabuľka2[[#This Row],[Stĺpec14]],0)</f>
        <v>0</v>
      </c>
      <c r="AK51" s="191">
        <f>IFERROR(Tabuľka2[[#This Row],[Stĺpec144]]/Tabuľka2[[#This Row],[Stĺpec14]],0)</f>
        <v>0</v>
      </c>
    </row>
    <row r="52" spans="1:37" x14ac:dyDescent="0.25">
      <c r="A52" s="247"/>
      <c r="B52" s="248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181">
        <f>SUM(Činnosti!$F52:$M52)</f>
        <v>0</v>
      </c>
      <c r="O52" s="249"/>
      <c r="P52" s="269"/>
      <c r="Q52" s="267">
        <f>IF(AND(Tabuľka2[[#This Row],[Stĺpec5]]&gt;0,Tabuľka2[[#This Row],[Stĺpec1]]=""),1,0)</f>
        <v>0</v>
      </c>
      <c r="R52" s="237">
        <f>IF(AND(Tabuľka2[[#This Row],[Stĺpec14]]=0,OR(Tabuľka2[[#This Row],[Stĺpec145]]&gt;0,Tabuľka2[[#This Row],[Stĺpec144]]&gt;0)),1,0)</f>
        <v>0</v>
      </c>
      <c r="S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" s="212">
        <f>IF(OR($T$13="vyberte",$T$13=""),0,IF(OR(Tabuľka2[[#This Row],[Stĺpec14]]="",Tabuľka2[[#This Row],[Stĺpec6]]=""),0,Tabuľka2[[#This Row],[Stĺpec6]]/Tabuľka2[[#This Row],[Stĺpec14]]))</f>
        <v>0</v>
      </c>
      <c r="U52" s="212">
        <f>IF(OR($U$13="vyberte",$U$13=""),0,IF(OR(Tabuľka2[[#This Row],[Stĺpec14]]="",Tabuľka2[[#This Row],[Stĺpec7]]=""),0,Tabuľka2[[#This Row],[Stĺpec7]]/Tabuľka2[[#This Row],[Stĺpec14]]))</f>
        <v>0</v>
      </c>
      <c r="V52" s="212">
        <f>IF(OR($V$13="vyberte",$V$13=""),0,IF(OR(Tabuľka2[[#This Row],[Stĺpec14]]="",Tabuľka2[[#This Row],[Stĺpec8]]=0),0,Tabuľka2[[#This Row],[Stĺpec8]]/Tabuľka2[[#This Row],[Stĺpec14]]))</f>
        <v>0</v>
      </c>
      <c r="W52" s="212">
        <f>IF(OR($W$13="vyberte",$W$13=""),0,IF(OR(Tabuľka2[[#This Row],[Stĺpec14]]="",Tabuľka2[[#This Row],[Stĺpec9]]=""),0,Tabuľka2[[#This Row],[Stĺpec9]]/Tabuľka2[[#This Row],[Stĺpec14]]))</f>
        <v>0</v>
      </c>
      <c r="X52" s="212">
        <f>IF(OR($X$13="vyberte",$X$13=""),0,IF(OR(Tabuľka2[[#This Row],[Stĺpec14]]="",Tabuľka2[[#This Row],[Stĺpec10]]=""),0,Tabuľka2[[#This Row],[Stĺpec10]]/Tabuľka2[[#This Row],[Stĺpec14]]))</f>
        <v>0</v>
      </c>
      <c r="Y52" s="212">
        <f>IF(OR($Y$13="vyberte",$Y$13=""),0,IF(OR(Tabuľka2[[#This Row],[Stĺpec14]]="",Tabuľka2[[#This Row],[Stĺpec11]]=""),0,Tabuľka2[[#This Row],[Stĺpec11]]/Tabuľka2[[#This Row],[Stĺpec14]]))</f>
        <v>0</v>
      </c>
      <c r="Z52" s="212">
        <f>IF(OR(Tabuľka2[[#This Row],[Stĺpec14]]="",Tabuľka2[[#This Row],[Stĺpec12]]=""),0,Tabuľka2[[#This Row],[Stĺpec12]]/Tabuľka2[[#This Row],[Stĺpec14]])</f>
        <v>0</v>
      </c>
      <c r="AA52" s="194">
        <f>IF(OR(Tabuľka2[[#This Row],[Stĺpec14]]="",Tabuľka2[[#This Row],[Stĺpec13]]=""),0,Tabuľka2[[#This Row],[Stĺpec13]]/Tabuľka2[[#This Row],[Stĺpec14]])</f>
        <v>0</v>
      </c>
      <c r="AB52" s="193">
        <f>COUNTIF(Tabuľka2[[#This Row],[Stĺpec16]:[Stĺpec23]],"&gt;0,1")</f>
        <v>0</v>
      </c>
      <c r="AC52" s="198">
        <f>IF(OR($F$13="vyberte",$F$13=""),0,Tabuľka2[[#This Row],[Stĺpec14]]-Tabuľka2[[#This Row],[Stĺpec26]])</f>
        <v>0</v>
      </c>
      <c r="AD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" s="206">
        <f>IF('Bodovacie kritéria'!$F$15="01 A - BORSKÁ NÍŽINA",Tabuľka2[[#This Row],[Stĺpec25]]/Tabuľka2[[#This Row],[Stĺpec5]],0)</f>
        <v>0</v>
      </c>
      <c r="AF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" s="206">
        <f>IFERROR((Tabuľka2[[#This Row],[Stĺpec28]]+Tabuľka2[[#This Row],[Stĺpec25]])/Tabuľka2[[#This Row],[Stĺpec14]],0)</f>
        <v>0</v>
      </c>
      <c r="AH52" s="199">
        <f>Tabuľka2[[#This Row],[Stĺpec28]]+Tabuľka2[[#This Row],[Stĺpec25]]</f>
        <v>0</v>
      </c>
      <c r="AI52" s="206">
        <f>IFERROR(Tabuľka2[[#This Row],[Stĺpec25]]/Tabuľka2[[#This Row],[Stĺpec30]],0)</f>
        <v>0</v>
      </c>
      <c r="AJ52" s="191">
        <f>IFERROR(Tabuľka2[[#This Row],[Stĺpec145]]/Tabuľka2[[#This Row],[Stĺpec14]],0)</f>
        <v>0</v>
      </c>
      <c r="AK52" s="191">
        <f>IFERROR(Tabuľka2[[#This Row],[Stĺpec144]]/Tabuľka2[[#This Row],[Stĺpec14]],0)</f>
        <v>0</v>
      </c>
    </row>
    <row r="53" spans="1:37" x14ac:dyDescent="0.25">
      <c r="A53" s="244"/>
      <c r="B53" s="245"/>
      <c r="C53" s="245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180">
        <f>SUM(Činnosti!$F53:$M53)</f>
        <v>0</v>
      </c>
      <c r="O53" s="246"/>
      <c r="P53" s="269"/>
      <c r="Q53" s="267">
        <f>IF(AND(Tabuľka2[[#This Row],[Stĺpec5]]&gt;0,Tabuľka2[[#This Row],[Stĺpec1]]=""),1,0)</f>
        <v>0</v>
      </c>
      <c r="R53" s="237">
        <f>IF(AND(Tabuľka2[[#This Row],[Stĺpec14]]=0,OR(Tabuľka2[[#This Row],[Stĺpec145]]&gt;0,Tabuľka2[[#This Row],[Stĺpec144]]&gt;0)),1,0)</f>
        <v>0</v>
      </c>
      <c r="S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" s="212">
        <f>IF(OR($T$13="vyberte",$T$13=""),0,IF(OR(Tabuľka2[[#This Row],[Stĺpec14]]="",Tabuľka2[[#This Row],[Stĺpec6]]=""),0,Tabuľka2[[#This Row],[Stĺpec6]]/Tabuľka2[[#This Row],[Stĺpec14]]))</f>
        <v>0</v>
      </c>
      <c r="U53" s="212">
        <f>IF(OR($U$13="vyberte",$U$13=""),0,IF(OR(Tabuľka2[[#This Row],[Stĺpec14]]="",Tabuľka2[[#This Row],[Stĺpec7]]=""),0,Tabuľka2[[#This Row],[Stĺpec7]]/Tabuľka2[[#This Row],[Stĺpec14]]))</f>
        <v>0</v>
      </c>
      <c r="V53" s="212">
        <f>IF(OR($V$13="vyberte",$V$13=""),0,IF(OR(Tabuľka2[[#This Row],[Stĺpec14]]="",Tabuľka2[[#This Row],[Stĺpec8]]=0),0,Tabuľka2[[#This Row],[Stĺpec8]]/Tabuľka2[[#This Row],[Stĺpec14]]))</f>
        <v>0</v>
      </c>
      <c r="W53" s="212">
        <f>IF(OR($W$13="vyberte",$W$13=""),0,IF(OR(Tabuľka2[[#This Row],[Stĺpec14]]="",Tabuľka2[[#This Row],[Stĺpec9]]=""),0,Tabuľka2[[#This Row],[Stĺpec9]]/Tabuľka2[[#This Row],[Stĺpec14]]))</f>
        <v>0</v>
      </c>
      <c r="X53" s="212">
        <f>IF(OR($X$13="vyberte",$X$13=""),0,IF(OR(Tabuľka2[[#This Row],[Stĺpec14]]="",Tabuľka2[[#This Row],[Stĺpec10]]=""),0,Tabuľka2[[#This Row],[Stĺpec10]]/Tabuľka2[[#This Row],[Stĺpec14]]))</f>
        <v>0</v>
      </c>
      <c r="Y53" s="212">
        <f>IF(OR($Y$13="vyberte",$Y$13=""),0,IF(OR(Tabuľka2[[#This Row],[Stĺpec14]]="",Tabuľka2[[#This Row],[Stĺpec11]]=""),0,Tabuľka2[[#This Row],[Stĺpec11]]/Tabuľka2[[#This Row],[Stĺpec14]]))</f>
        <v>0</v>
      </c>
      <c r="Z53" s="212">
        <f>IF(OR(Tabuľka2[[#This Row],[Stĺpec14]]="",Tabuľka2[[#This Row],[Stĺpec12]]=""),0,Tabuľka2[[#This Row],[Stĺpec12]]/Tabuľka2[[#This Row],[Stĺpec14]])</f>
        <v>0</v>
      </c>
      <c r="AA53" s="194">
        <f>IF(OR(Tabuľka2[[#This Row],[Stĺpec14]]="",Tabuľka2[[#This Row],[Stĺpec13]]=""),0,Tabuľka2[[#This Row],[Stĺpec13]]/Tabuľka2[[#This Row],[Stĺpec14]])</f>
        <v>0</v>
      </c>
      <c r="AB53" s="193">
        <f>COUNTIF(Tabuľka2[[#This Row],[Stĺpec16]:[Stĺpec23]],"&gt;0,1")</f>
        <v>0</v>
      </c>
      <c r="AC53" s="198">
        <f>IF(OR($F$13="vyberte",$F$13=""),0,Tabuľka2[[#This Row],[Stĺpec14]]-Tabuľka2[[#This Row],[Stĺpec26]])</f>
        <v>0</v>
      </c>
      <c r="AD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" s="206">
        <f>IF('Bodovacie kritéria'!$F$15="01 A - BORSKÁ NÍŽINA",Tabuľka2[[#This Row],[Stĺpec25]]/Tabuľka2[[#This Row],[Stĺpec5]],0)</f>
        <v>0</v>
      </c>
      <c r="AF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" s="206">
        <f>IFERROR((Tabuľka2[[#This Row],[Stĺpec28]]+Tabuľka2[[#This Row],[Stĺpec25]])/Tabuľka2[[#This Row],[Stĺpec14]],0)</f>
        <v>0</v>
      </c>
      <c r="AH53" s="199">
        <f>Tabuľka2[[#This Row],[Stĺpec28]]+Tabuľka2[[#This Row],[Stĺpec25]]</f>
        <v>0</v>
      </c>
      <c r="AI53" s="206">
        <f>IFERROR(Tabuľka2[[#This Row],[Stĺpec25]]/Tabuľka2[[#This Row],[Stĺpec30]],0)</f>
        <v>0</v>
      </c>
      <c r="AJ53" s="191">
        <f>IFERROR(Tabuľka2[[#This Row],[Stĺpec145]]/Tabuľka2[[#This Row],[Stĺpec14]],0)</f>
        <v>0</v>
      </c>
      <c r="AK53" s="191">
        <f>IFERROR(Tabuľka2[[#This Row],[Stĺpec144]]/Tabuľka2[[#This Row],[Stĺpec14]],0)</f>
        <v>0</v>
      </c>
    </row>
    <row r="54" spans="1:37" x14ac:dyDescent="0.25">
      <c r="A54" s="247"/>
      <c r="B54" s="248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181">
        <f>SUM(Činnosti!$F54:$M54)</f>
        <v>0</v>
      </c>
      <c r="O54" s="249"/>
      <c r="P54" s="269"/>
      <c r="Q54" s="267">
        <f>IF(AND(Tabuľka2[[#This Row],[Stĺpec5]]&gt;0,Tabuľka2[[#This Row],[Stĺpec1]]=""),1,0)</f>
        <v>0</v>
      </c>
      <c r="R54" s="237">
        <f>IF(AND(Tabuľka2[[#This Row],[Stĺpec14]]=0,OR(Tabuľka2[[#This Row],[Stĺpec145]]&gt;0,Tabuľka2[[#This Row],[Stĺpec144]]&gt;0)),1,0)</f>
        <v>0</v>
      </c>
      <c r="S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" s="212">
        <f>IF(OR($T$13="vyberte",$T$13=""),0,IF(OR(Tabuľka2[[#This Row],[Stĺpec14]]="",Tabuľka2[[#This Row],[Stĺpec6]]=""),0,Tabuľka2[[#This Row],[Stĺpec6]]/Tabuľka2[[#This Row],[Stĺpec14]]))</f>
        <v>0</v>
      </c>
      <c r="U54" s="212">
        <f>IF(OR($U$13="vyberte",$U$13=""),0,IF(OR(Tabuľka2[[#This Row],[Stĺpec14]]="",Tabuľka2[[#This Row],[Stĺpec7]]=""),0,Tabuľka2[[#This Row],[Stĺpec7]]/Tabuľka2[[#This Row],[Stĺpec14]]))</f>
        <v>0</v>
      </c>
      <c r="V54" s="212">
        <f>IF(OR($V$13="vyberte",$V$13=""),0,IF(OR(Tabuľka2[[#This Row],[Stĺpec14]]="",Tabuľka2[[#This Row],[Stĺpec8]]=0),0,Tabuľka2[[#This Row],[Stĺpec8]]/Tabuľka2[[#This Row],[Stĺpec14]]))</f>
        <v>0</v>
      </c>
      <c r="W54" s="212">
        <f>IF(OR($W$13="vyberte",$W$13=""),0,IF(OR(Tabuľka2[[#This Row],[Stĺpec14]]="",Tabuľka2[[#This Row],[Stĺpec9]]=""),0,Tabuľka2[[#This Row],[Stĺpec9]]/Tabuľka2[[#This Row],[Stĺpec14]]))</f>
        <v>0</v>
      </c>
      <c r="X54" s="212">
        <f>IF(OR($X$13="vyberte",$X$13=""),0,IF(OR(Tabuľka2[[#This Row],[Stĺpec14]]="",Tabuľka2[[#This Row],[Stĺpec10]]=""),0,Tabuľka2[[#This Row],[Stĺpec10]]/Tabuľka2[[#This Row],[Stĺpec14]]))</f>
        <v>0</v>
      </c>
      <c r="Y54" s="212">
        <f>IF(OR($Y$13="vyberte",$Y$13=""),0,IF(OR(Tabuľka2[[#This Row],[Stĺpec14]]="",Tabuľka2[[#This Row],[Stĺpec11]]=""),0,Tabuľka2[[#This Row],[Stĺpec11]]/Tabuľka2[[#This Row],[Stĺpec14]]))</f>
        <v>0</v>
      </c>
      <c r="Z54" s="212">
        <f>IF(OR(Tabuľka2[[#This Row],[Stĺpec14]]="",Tabuľka2[[#This Row],[Stĺpec12]]=""),0,Tabuľka2[[#This Row],[Stĺpec12]]/Tabuľka2[[#This Row],[Stĺpec14]])</f>
        <v>0</v>
      </c>
      <c r="AA54" s="194">
        <f>IF(OR(Tabuľka2[[#This Row],[Stĺpec14]]="",Tabuľka2[[#This Row],[Stĺpec13]]=""),0,Tabuľka2[[#This Row],[Stĺpec13]]/Tabuľka2[[#This Row],[Stĺpec14]])</f>
        <v>0</v>
      </c>
      <c r="AB54" s="193">
        <f>COUNTIF(Tabuľka2[[#This Row],[Stĺpec16]:[Stĺpec23]],"&gt;0,1")</f>
        <v>0</v>
      </c>
      <c r="AC54" s="198">
        <f>IF(OR($F$13="vyberte",$F$13=""),0,Tabuľka2[[#This Row],[Stĺpec14]]-Tabuľka2[[#This Row],[Stĺpec26]])</f>
        <v>0</v>
      </c>
      <c r="AD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" s="206">
        <f>IF('Bodovacie kritéria'!$F$15="01 A - BORSKÁ NÍŽINA",Tabuľka2[[#This Row],[Stĺpec25]]/Tabuľka2[[#This Row],[Stĺpec5]],0)</f>
        <v>0</v>
      </c>
      <c r="AF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" s="206">
        <f>IFERROR((Tabuľka2[[#This Row],[Stĺpec28]]+Tabuľka2[[#This Row],[Stĺpec25]])/Tabuľka2[[#This Row],[Stĺpec14]],0)</f>
        <v>0</v>
      </c>
      <c r="AH54" s="199">
        <f>Tabuľka2[[#This Row],[Stĺpec28]]+Tabuľka2[[#This Row],[Stĺpec25]]</f>
        <v>0</v>
      </c>
      <c r="AI54" s="206">
        <f>IFERROR(Tabuľka2[[#This Row],[Stĺpec25]]/Tabuľka2[[#This Row],[Stĺpec30]],0)</f>
        <v>0</v>
      </c>
      <c r="AJ54" s="191">
        <f>IFERROR(Tabuľka2[[#This Row],[Stĺpec145]]/Tabuľka2[[#This Row],[Stĺpec14]],0)</f>
        <v>0</v>
      </c>
      <c r="AK54" s="191">
        <f>IFERROR(Tabuľka2[[#This Row],[Stĺpec144]]/Tabuľka2[[#This Row],[Stĺpec14]],0)</f>
        <v>0</v>
      </c>
    </row>
    <row r="55" spans="1:37" x14ac:dyDescent="0.25">
      <c r="A55" s="244"/>
      <c r="B55" s="245"/>
      <c r="C55" s="245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180">
        <f>SUM(Činnosti!$F55:$M55)</f>
        <v>0</v>
      </c>
      <c r="O55" s="246"/>
      <c r="P55" s="269"/>
      <c r="Q55" s="267">
        <f>IF(AND(Tabuľka2[[#This Row],[Stĺpec5]]&gt;0,Tabuľka2[[#This Row],[Stĺpec1]]=""),1,0)</f>
        <v>0</v>
      </c>
      <c r="R55" s="237">
        <f>IF(AND(Tabuľka2[[#This Row],[Stĺpec14]]=0,OR(Tabuľka2[[#This Row],[Stĺpec145]]&gt;0,Tabuľka2[[#This Row],[Stĺpec144]]&gt;0)),1,0)</f>
        <v>0</v>
      </c>
      <c r="S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" s="212">
        <f>IF(OR($T$13="vyberte",$T$13=""),0,IF(OR(Tabuľka2[[#This Row],[Stĺpec14]]="",Tabuľka2[[#This Row],[Stĺpec6]]=""),0,Tabuľka2[[#This Row],[Stĺpec6]]/Tabuľka2[[#This Row],[Stĺpec14]]))</f>
        <v>0</v>
      </c>
      <c r="U55" s="212">
        <f>IF(OR($U$13="vyberte",$U$13=""),0,IF(OR(Tabuľka2[[#This Row],[Stĺpec14]]="",Tabuľka2[[#This Row],[Stĺpec7]]=""),0,Tabuľka2[[#This Row],[Stĺpec7]]/Tabuľka2[[#This Row],[Stĺpec14]]))</f>
        <v>0</v>
      </c>
      <c r="V55" s="212">
        <f>IF(OR($V$13="vyberte",$V$13=""),0,IF(OR(Tabuľka2[[#This Row],[Stĺpec14]]="",Tabuľka2[[#This Row],[Stĺpec8]]=0),0,Tabuľka2[[#This Row],[Stĺpec8]]/Tabuľka2[[#This Row],[Stĺpec14]]))</f>
        <v>0</v>
      </c>
      <c r="W55" s="212">
        <f>IF(OR($W$13="vyberte",$W$13=""),0,IF(OR(Tabuľka2[[#This Row],[Stĺpec14]]="",Tabuľka2[[#This Row],[Stĺpec9]]=""),0,Tabuľka2[[#This Row],[Stĺpec9]]/Tabuľka2[[#This Row],[Stĺpec14]]))</f>
        <v>0</v>
      </c>
      <c r="X55" s="212">
        <f>IF(OR($X$13="vyberte",$X$13=""),0,IF(OR(Tabuľka2[[#This Row],[Stĺpec14]]="",Tabuľka2[[#This Row],[Stĺpec10]]=""),0,Tabuľka2[[#This Row],[Stĺpec10]]/Tabuľka2[[#This Row],[Stĺpec14]]))</f>
        <v>0</v>
      </c>
      <c r="Y55" s="212">
        <f>IF(OR($Y$13="vyberte",$Y$13=""),0,IF(OR(Tabuľka2[[#This Row],[Stĺpec14]]="",Tabuľka2[[#This Row],[Stĺpec11]]=""),0,Tabuľka2[[#This Row],[Stĺpec11]]/Tabuľka2[[#This Row],[Stĺpec14]]))</f>
        <v>0</v>
      </c>
      <c r="Z55" s="212">
        <f>IF(OR(Tabuľka2[[#This Row],[Stĺpec14]]="",Tabuľka2[[#This Row],[Stĺpec12]]=""),0,Tabuľka2[[#This Row],[Stĺpec12]]/Tabuľka2[[#This Row],[Stĺpec14]])</f>
        <v>0</v>
      </c>
      <c r="AA55" s="194">
        <f>IF(OR(Tabuľka2[[#This Row],[Stĺpec14]]="",Tabuľka2[[#This Row],[Stĺpec13]]=""),0,Tabuľka2[[#This Row],[Stĺpec13]]/Tabuľka2[[#This Row],[Stĺpec14]])</f>
        <v>0</v>
      </c>
      <c r="AB55" s="193">
        <f>COUNTIF(Tabuľka2[[#This Row],[Stĺpec16]:[Stĺpec23]],"&gt;0,1")</f>
        <v>0</v>
      </c>
      <c r="AC55" s="198">
        <f>IF(OR($F$13="vyberte",$F$13=""),0,Tabuľka2[[#This Row],[Stĺpec14]]-Tabuľka2[[#This Row],[Stĺpec26]])</f>
        <v>0</v>
      </c>
      <c r="AD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" s="206">
        <f>IF('Bodovacie kritéria'!$F$15="01 A - BORSKÁ NÍŽINA",Tabuľka2[[#This Row],[Stĺpec25]]/Tabuľka2[[#This Row],[Stĺpec5]],0)</f>
        <v>0</v>
      </c>
      <c r="AF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" s="206">
        <f>IFERROR((Tabuľka2[[#This Row],[Stĺpec28]]+Tabuľka2[[#This Row],[Stĺpec25]])/Tabuľka2[[#This Row],[Stĺpec14]],0)</f>
        <v>0</v>
      </c>
      <c r="AH55" s="199">
        <f>Tabuľka2[[#This Row],[Stĺpec28]]+Tabuľka2[[#This Row],[Stĺpec25]]</f>
        <v>0</v>
      </c>
      <c r="AI55" s="206">
        <f>IFERROR(Tabuľka2[[#This Row],[Stĺpec25]]/Tabuľka2[[#This Row],[Stĺpec30]],0)</f>
        <v>0</v>
      </c>
      <c r="AJ55" s="191">
        <f>IFERROR(Tabuľka2[[#This Row],[Stĺpec145]]/Tabuľka2[[#This Row],[Stĺpec14]],0)</f>
        <v>0</v>
      </c>
      <c r="AK55" s="191">
        <f>IFERROR(Tabuľka2[[#This Row],[Stĺpec144]]/Tabuľka2[[#This Row],[Stĺpec14]],0)</f>
        <v>0</v>
      </c>
    </row>
    <row r="56" spans="1:37" x14ac:dyDescent="0.25">
      <c r="A56" s="247"/>
      <c r="B56" s="248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181">
        <f>SUM(Činnosti!$F56:$M56)</f>
        <v>0</v>
      </c>
      <c r="O56" s="249"/>
      <c r="P56" s="269"/>
      <c r="Q56" s="267">
        <f>IF(AND(Tabuľka2[[#This Row],[Stĺpec5]]&gt;0,Tabuľka2[[#This Row],[Stĺpec1]]=""),1,0)</f>
        <v>0</v>
      </c>
      <c r="R56" s="237">
        <f>IF(AND(Tabuľka2[[#This Row],[Stĺpec14]]=0,OR(Tabuľka2[[#This Row],[Stĺpec145]]&gt;0,Tabuľka2[[#This Row],[Stĺpec144]]&gt;0)),1,0)</f>
        <v>0</v>
      </c>
      <c r="S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" s="212">
        <f>IF(OR($T$13="vyberte",$T$13=""),0,IF(OR(Tabuľka2[[#This Row],[Stĺpec14]]="",Tabuľka2[[#This Row],[Stĺpec6]]=""),0,Tabuľka2[[#This Row],[Stĺpec6]]/Tabuľka2[[#This Row],[Stĺpec14]]))</f>
        <v>0</v>
      </c>
      <c r="U56" s="212">
        <f>IF(OR($U$13="vyberte",$U$13=""),0,IF(OR(Tabuľka2[[#This Row],[Stĺpec14]]="",Tabuľka2[[#This Row],[Stĺpec7]]=""),0,Tabuľka2[[#This Row],[Stĺpec7]]/Tabuľka2[[#This Row],[Stĺpec14]]))</f>
        <v>0</v>
      </c>
      <c r="V56" s="212">
        <f>IF(OR($V$13="vyberte",$V$13=""),0,IF(OR(Tabuľka2[[#This Row],[Stĺpec14]]="",Tabuľka2[[#This Row],[Stĺpec8]]=0),0,Tabuľka2[[#This Row],[Stĺpec8]]/Tabuľka2[[#This Row],[Stĺpec14]]))</f>
        <v>0</v>
      </c>
      <c r="W56" s="212">
        <f>IF(OR($W$13="vyberte",$W$13=""),0,IF(OR(Tabuľka2[[#This Row],[Stĺpec14]]="",Tabuľka2[[#This Row],[Stĺpec9]]=""),0,Tabuľka2[[#This Row],[Stĺpec9]]/Tabuľka2[[#This Row],[Stĺpec14]]))</f>
        <v>0</v>
      </c>
      <c r="X56" s="212">
        <f>IF(OR($X$13="vyberte",$X$13=""),0,IF(OR(Tabuľka2[[#This Row],[Stĺpec14]]="",Tabuľka2[[#This Row],[Stĺpec10]]=""),0,Tabuľka2[[#This Row],[Stĺpec10]]/Tabuľka2[[#This Row],[Stĺpec14]]))</f>
        <v>0</v>
      </c>
      <c r="Y56" s="212">
        <f>IF(OR($Y$13="vyberte",$Y$13=""),0,IF(OR(Tabuľka2[[#This Row],[Stĺpec14]]="",Tabuľka2[[#This Row],[Stĺpec11]]=""),0,Tabuľka2[[#This Row],[Stĺpec11]]/Tabuľka2[[#This Row],[Stĺpec14]]))</f>
        <v>0</v>
      </c>
      <c r="Z56" s="212">
        <f>IF(OR(Tabuľka2[[#This Row],[Stĺpec14]]="",Tabuľka2[[#This Row],[Stĺpec12]]=""),0,Tabuľka2[[#This Row],[Stĺpec12]]/Tabuľka2[[#This Row],[Stĺpec14]])</f>
        <v>0</v>
      </c>
      <c r="AA56" s="194">
        <f>IF(OR(Tabuľka2[[#This Row],[Stĺpec14]]="",Tabuľka2[[#This Row],[Stĺpec13]]=""),0,Tabuľka2[[#This Row],[Stĺpec13]]/Tabuľka2[[#This Row],[Stĺpec14]])</f>
        <v>0</v>
      </c>
      <c r="AB56" s="193">
        <f>COUNTIF(Tabuľka2[[#This Row],[Stĺpec16]:[Stĺpec23]],"&gt;0,1")</f>
        <v>0</v>
      </c>
      <c r="AC56" s="198">
        <f>IF(OR($F$13="vyberte",$F$13=""),0,Tabuľka2[[#This Row],[Stĺpec14]]-Tabuľka2[[#This Row],[Stĺpec26]])</f>
        <v>0</v>
      </c>
      <c r="AD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" s="206">
        <f>IF('Bodovacie kritéria'!$F$15="01 A - BORSKÁ NÍŽINA",Tabuľka2[[#This Row],[Stĺpec25]]/Tabuľka2[[#This Row],[Stĺpec5]],0)</f>
        <v>0</v>
      </c>
      <c r="AF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" s="206">
        <f>IFERROR((Tabuľka2[[#This Row],[Stĺpec28]]+Tabuľka2[[#This Row],[Stĺpec25]])/Tabuľka2[[#This Row],[Stĺpec14]],0)</f>
        <v>0</v>
      </c>
      <c r="AH56" s="199">
        <f>Tabuľka2[[#This Row],[Stĺpec28]]+Tabuľka2[[#This Row],[Stĺpec25]]</f>
        <v>0</v>
      </c>
      <c r="AI56" s="206">
        <f>IFERROR(Tabuľka2[[#This Row],[Stĺpec25]]/Tabuľka2[[#This Row],[Stĺpec30]],0)</f>
        <v>0</v>
      </c>
      <c r="AJ56" s="191">
        <f>IFERROR(Tabuľka2[[#This Row],[Stĺpec145]]/Tabuľka2[[#This Row],[Stĺpec14]],0)</f>
        <v>0</v>
      </c>
      <c r="AK56" s="191">
        <f>IFERROR(Tabuľka2[[#This Row],[Stĺpec144]]/Tabuľka2[[#This Row],[Stĺpec14]],0)</f>
        <v>0</v>
      </c>
    </row>
    <row r="57" spans="1:37" x14ac:dyDescent="0.25">
      <c r="A57" s="244"/>
      <c r="B57" s="245"/>
      <c r="C57" s="245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180">
        <f>SUM(Činnosti!$F57:$M57)</f>
        <v>0</v>
      </c>
      <c r="O57" s="246"/>
      <c r="P57" s="269"/>
      <c r="Q57" s="267">
        <f>IF(AND(Tabuľka2[[#This Row],[Stĺpec5]]&gt;0,Tabuľka2[[#This Row],[Stĺpec1]]=""),1,0)</f>
        <v>0</v>
      </c>
      <c r="R57" s="237">
        <f>IF(AND(Tabuľka2[[#This Row],[Stĺpec14]]=0,OR(Tabuľka2[[#This Row],[Stĺpec145]]&gt;0,Tabuľka2[[#This Row],[Stĺpec144]]&gt;0)),1,0)</f>
        <v>0</v>
      </c>
      <c r="S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" s="212">
        <f>IF(OR($T$13="vyberte",$T$13=""),0,IF(OR(Tabuľka2[[#This Row],[Stĺpec14]]="",Tabuľka2[[#This Row],[Stĺpec6]]=""),0,Tabuľka2[[#This Row],[Stĺpec6]]/Tabuľka2[[#This Row],[Stĺpec14]]))</f>
        <v>0</v>
      </c>
      <c r="U57" s="212">
        <f>IF(OR($U$13="vyberte",$U$13=""),0,IF(OR(Tabuľka2[[#This Row],[Stĺpec14]]="",Tabuľka2[[#This Row],[Stĺpec7]]=""),0,Tabuľka2[[#This Row],[Stĺpec7]]/Tabuľka2[[#This Row],[Stĺpec14]]))</f>
        <v>0</v>
      </c>
      <c r="V57" s="212">
        <f>IF(OR($V$13="vyberte",$V$13=""),0,IF(OR(Tabuľka2[[#This Row],[Stĺpec14]]="",Tabuľka2[[#This Row],[Stĺpec8]]=0),0,Tabuľka2[[#This Row],[Stĺpec8]]/Tabuľka2[[#This Row],[Stĺpec14]]))</f>
        <v>0</v>
      </c>
      <c r="W57" s="212">
        <f>IF(OR($W$13="vyberte",$W$13=""),0,IF(OR(Tabuľka2[[#This Row],[Stĺpec14]]="",Tabuľka2[[#This Row],[Stĺpec9]]=""),0,Tabuľka2[[#This Row],[Stĺpec9]]/Tabuľka2[[#This Row],[Stĺpec14]]))</f>
        <v>0</v>
      </c>
      <c r="X57" s="212">
        <f>IF(OR($X$13="vyberte",$X$13=""),0,IF(OR(Tabuľka2[[#This Row],[Stĺpec14]]="",Tabuľka2[[#This Row],[Stĺpec10]]=""),0,Tabuľka2[[#This Row],[Stĺpec10]]/Tabuľka2[[#This Row],[Stĺpec14]]))</f>
        <v>0</v>
      </c>
      <c r="Y57" s="212">
        <f>IF(OR($Y$13="vyberte",$Y$13=""),0,IF(OR(Tabuľka2[[#This Row],[Stĺpec14]]="",Tabuľka2[[#This Row],[Stĺpec11]]=""),0,Tabuľka2[[#This Row],[Stĺpec11]]/Tabuľka2[[#This Row],[Stĺpec14]]))</f>
        <v>0</v>
      </c>
      <c r="Z57" s="212">
        <f>IF(OR(Tabuľka2[[#This Row],[Stĺpec14]]="",Tabuľka2[[#This Row],[Stĺpec12]]=""),0,Tabuľka2[[#This Row],[Stĺpec12]]/Tabuľka2[[#This Row],[Stĺpec14]])</f>
        <v>0</v>
      </c>
      <c r="AA57" s="194">
        <f>IF(OR(Tabuľka2[[#This Row],[Stĺpec14]]="",Tabuľka2[[#This Row],[Stĺpec13]]=""),0,Tabuľka2[[#This Row],[Stĺpec13]]/Tabuľka2[[#This Row],[Stĺpec14]])</f>
        <v>0</v>
      </c>
      <c r="AB57" s="193">
        <f>COUNTIF(Tabuľka2[[#This Row],[Stĺpec16]:[Stĺpec23]],"&gt;0,1")</f>
        <v>0</v>
      </c>
      <c r="AC57" s="198">
        <f>IF(OR($F$13="vyberte",$F$13=""),0,Tabuľka2[[#This Row],[Stĺpec14]]-Tabuľka2[[#This Row],[Stĺpec26]])</f>
        <v>0</v>
      </c>
      <c r="AD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" s="206">
        <f>IF('Bodovacie kritéria'!$F$15="01 A - BORSKÁ NÍŽINA",Tabuľka2[[#This Row],[Stĺpec25]]/Tabuľka2[[#This Row],[Stĺpec5]],0)</f>
        <v>0</v>
      </c>
      <c r="AF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" s="206">
        <f>IFERROR((Tabuľka2[[#This Row],[Stĺpec28]]+Tabuľka2[[#This Row],[Stĺpec25]])/Tabuľka2[[#This Row],[Stĺpec14]],0)</f>
        <v>0</v>
      </c>
      <c r="AH57" s="199">
        <f>Tabuľka2[[#This Row],[Stĺpec28]]+Tabuľka2[[#This Row],[Stĺpec25]]</f>
        <v>0</v>
      </c>
      <c r="AI57" s="206">
        <f>IFERROR(Tabuľka2[[#This Row],[Stĺpec25]]/Tabuľka2[[#This Row],[Stĺpec30]],0)</f>
        <v>0</v>
      </c>
      <c r="AJ57" s="191">
        <f>IFERROR(Tabuľka2[[#This Row],[Stĺpec145]]/Tabuľka2[[#This Row],[Stĺpec14]],0)</f>
        <v>0</v>
      </c>
      <c r="AK57" s="191">
        <f>IFERROR(Tabuľka2[[#This Row],[Stĺpec144]]/Tabuľka2[[#This Row],[Stĺpec14]],0)</f>
        <v>0</v>
      </c>
    </row>
    <row r="58" spans="1:37" x14ac:dyDescent="0.25">
      <c r="A58" s="247"/>
      <c r="B58" s="248"/>
      <c r="C58" s="248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181">
        <f>SUM(Činnosti!$F58:$M58)</f>
        <v>0</v>
      </c>
      <c r="O58" s="249"/>
      <c r="P58" s="269"/>
      <c r="Q58" s="267">
        <f>IF(AND(Tabuľka2[[#This Row],[Stĺpec5]]&gt;0,Tabuľka2[[#This Row],[Stĺpec1]]=""),1,0)</f>
        <v>0</v>
      </c>
      <c r="R58" s="237">
        <f>IF(AND(Tabuľka2[[#This Row],[Stĺpec14]]=0,OR(Tabuľka2[[#This Row],[Stĺpec145]]&gt;0,Tabuľka2[[#This Row],[Stĺpec144]]&gt;0)),1,0)</f>
        <v>0</v>
      </c>
      <c r="S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" s="212">
        <f>IF(OR($T$13="vyberte",$T$13=""),0,IF(OR(Tabuľka2[[#This Row],[Stĺpec14]]="",Tabuľka2[[#This Row],[Stĺpec6]]=""),0,Tabuľka2[[#This Row],[Stĺpec6]]/Tabuľka2[[#This Row],[Stĺpec14]]))</f>
        <v>0</v>
      </c>
      <c r="U58" s="212">
        <f>IF(OR($U$13="vyberte",$U$13=""),0,IF(OR(Tabuľka2[[#This Row],[Stĺpec14]]="",Tabuľka2[[#This Row],[Stĺpec7]]=""),0,Tabuľka2[[#This Row],[Stĺpec7]]/Tabuľka2[[#This Row],[Stĺpec14]]))</f>
        <v>0</v>
      </c>
      <c r="V58" s="212">
        <f>IF(OR($V$13="vyberte",$V$13=""),0,IF(OR(Tabuľka2[[#This Row],[Stĺpec14]]="",Tabuľka2[[#This Row],[Stĺpec8]]=0),0,Tabuľka2[[#This Row],[Stĺpec8]]/Tabuľka2[[#This Row],[Stĺpec14]]))</f>
        <v>0</v>
      </c>
      <c r="W58" s="212">
        <f>IF(OR($W$13="vyberte",$W$13=""),0,IF(OR(Tabuľka2[[#This Row],[Stĺpec14]]="",Tabuľka2[[#This Row],[Stĺpec9]]=""),0,Tabuľka2[[#This Row],[Stĺpec9]]/Tabuľka2[[#This Row],[Stĺpec14]]))</f>
        <v>0</v>
      </c>
      <c r="X58" s="212">
        <f>IF(OR($X$13="vyberte",$X$13=""),0,IF(OR(Tabuľka2[[#This Row],[Stĺpec14]]="",Tabuľka2[[#This Row],[Stĺpec10]]=""),0,Tabuľka2[[#This Row],[Stĺpec10]]/Tabuľka2[[#This Row],[Stĺpec14]]))</f>
        <v>0</v>
      </c>
      <c r="Y58" s="212">
        <f>IF(OR($Y$13="vyberte",$Y$13=""),0,IF(OR(Tabuľka2[[#This Row],[Stĺpec14]]="",Tabuľka2[[#This Row],[Stĺpec11]]=""),0,Tabuľka2[[#This Row],[Stĺpec11]]/Tabuľka2[[#This Row],[Stĺpec14]]))</f>
        <v>0</v>
      </c>
      <c r="Z58" s="212">
        <f>IF(OR(Tabuľka2[[#This Row],[Stĺpec14]]="",Tabuľka2[[#This Row],[Stĺpec12]]=""),0,Tabuľka2[[#This Row],[Stĺpec12]]/Tabuľka2[[#This Row],[Stĺpec14]])</f>
        <v>0</v>
      </c>
      <c r="AA58" s="194">
        <f>IF(OR(Tabuľka2[[#This Row],[Stĺpec14]]="",Tabuľka2[[#This Row],[Stĺpec13]]=""),0,Tabuľka2[[#This Row],[Stĺpec13]]/Tabuľka2[[#This Row],[Stĺpec14]])</f>
        <v>0</v>
      </c>
      <c r="AB58" s="193">
        <f>COUNTIF(Tabuľka2[[#This Row],[Stĺpec16]:[Stĺpec23]],"&gt;0,1")</f>
        <v>0</v>
      </c>
      <c r="AC58" s="198">
        <f>IF(OR($F$13="vyberte",$F$13=""),0,Tabuľka2[[#This Row],[Stĺpec14]]-Tabuľka2[[#This Row],[Stĺpec26]])</f>
        <v>0</v>
      </c>
      <c r="AD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" s="206">
        <f>IF('Bodovacie kritéria'!$F$15="01 A - BORSKÁ NÍŽINA",Tabuľka2[[#This Row],[Stĺpec25]]/Tabuľka2[[#This Row],[Stĺpec5]],0)</f>
        <v>0</v>
      </c>
      <c r="AF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" s="206">
        <f>IFERROR((Tabuľka2[[#This Row],[Stĺpec28]]+Tabuľka2[[#This Row],[Stĺpec25]])/Tabuľka2[[#This Row],[Stĺpec14]],0)</f>
        <v>0</v>
      </c>
      <c r="AH58" s="199">
        <f>Tabuľka2[[#This Row],[Stĺpec28]]+Tabuľka2[[#This Row],[Stĺpec25]]</f>
        <v>0</v>
      </c>
      <c r="AI58" s="206">
        <f>IFERROR(Tabuľka2[[#This Row],[Stĺpec25]]/Tabuľka2[[#This Row],[Stĺpec30]],0)</f>
        <v>0</v>
      </c>
      <c r="AJ58" s="191">
        <f>IFERROR(Tabuľka2[[#This Row],[Stĺpec145]]/Tabuľka2[[#This Row],[Stĺpec14]],0)</f>
        <v>0</v>
      </c>
      <c r="AK58" s="191">
        <f>IFERROR(Tabuľka2[[#This Row],[Stĺpec144]]/Tabuľka2[[#This Row],[Stĺpec14]],0)</f>
        <v>0</v>
      </c>
    </row>
    <row r="59" spans="1:37" x14ac:dyDescent="0.25">
      <c r="A59" s="244"/>
      <c r="B59" s="245"/>
      <c r="C59" s="245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180">
        <f>SUM(Činnosti!$F59:$M59)</f>
        <v>0</v>
      </c>
      <c r="O59" s="246"/>
      <c r="P59" s="269"/>
      <c r="Q59" s="267">
        <f>IF(AND(Tabuľka2[[#This Row],[Stĺpec5]]&gt;0,Tabuľka2[[#This Row],[Stĺpec1]]=""),1,0)</f>
        <v>0</v>
      </c>
      <c r="R59" s="237">
        <f>IF(AND(Tabuľka2[[#This Row],[Stĺpec14]]=0,OR(Tabuľka2[[#This Row],[Stĺpec145]]&gt;0,Tabuľka2[[#This Row],[Stĺpec144]]&gt;0)),1,0)</f>
        <v>0</v>
      </c>
      <c r="S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" s="212">
        <f>IF(OR($T$13="vyberte",$T$13=""),0,IF(OR(Tabuľka2[[#This Row],[Stĺpec14]]="",Tabuľka2[[#This Row],[Stĺpec6]]=""),0,Tabuľka2[[#This Row],[Stĺpec6]]/Tabuľka2[[#This Row],[Stĺpec14]]))</f>
        <v>0</v>
      </c>
      <c r="U59" s="212">
        <f>IF(OR($U$13="vyberte",$U$13=""),0,IF(OR(Tabuľka2[[#This Row],[Stĺpec14]]="",Tabuľka2[[#This Row],[Stĺpec7]]=""),0,Tabuľka2[[#This Row],[Stĺpec7]]/Tabuľka2[[#This Row],[Stĺpec14]]))</f>
        <v>0</v>
      </c>
      <c r="V59" s="212">
        <f>IF(OR($V$13="vyberte",$V$13=""),0,IF(OR(Tabuľka2[[#This Row],[Stĺpec14]]="",Tabuľka2[[#This Row],[Stĺpec8]]=0),0,Tabuľka2[[#This Row],[Stĺpec8]]/Tabuľka2[[#This Row],[Stĺpec14]]))</f>
        <v>0</v>
      </c>
      <c r="W59" s="212">
        <f>IF(OR($W$13="vyberte",$W$13=""),0,IF(OR(Tabuľka2[[#This Row],[Stĺpec14]]="",Tabuľka2[[#This Row],[Stĺpec9]]=""),0,Tabuľka2[[#This Row],[Stĺpec9]]/Tabuľka2[[#This Row],[Stĺpec14]]))</f>
        <v>0</v>
      </c>
      <c r="X59" s="212">
        <f>IF(OR($X$13="vyberte",$X$13=""),0,IF(OR(Tabuľka2[[#This Row],[Stĺpec14]]="",Tabuľka2[[#This Row],[Stĺpec10]]=""),0,Tabuľka2[[#This Row],[Stĺpec10]]/Tabuľka2[[#This Row],[Stĺpec14]]))</f>
        <v>0</v>
      </c>
      <c r="Y59" s="212">
        <f>IF(OR($Y$13="vyberte",$Y$13=""),0,IF(OR(Tabuľka2[[#This Row],[Stĺpec14]]="",Tabuľka2[[#This Row],[Stĺpec11]]=""),0,Tabuľka2[[#This Row],[Stĺpec11]]/Tabuľka2[[#This Row],[Stĺpec14]]))</f>
        <v>0</v>
      </c>
      <c r="Z59" s="212">
        <f>IF(OR(Tabuľka2[[#This Row],[Stĺpec14]]="",Tabuľka2[[#This Row],[Stĺpec12]]=""),0,Tabuľka2[[#This Row],[Stĺpec12]]/Tabuľka2[[#This Row],[Stĺpec14]])</f>
        <v>0</v>
      </c>
      <c r="AA59" s="194">
        <f>IF(OR(Tabuľka2[[#This Row],[Stĺpec14]]="",Tabuľka2[[#This Row],[Stĺpec13]]=""),0,Tabuľka2[[#This Row],[Stĺpec13]]/Tabuľka2[[#This Row],[Stĺpec14]])</f>
        <v>0</v>
      </c>
      <c r="AB59" s="193">
        <f>COUNTIF(Tabuľka2[[#This Row],[Stĺpec16]:[Stĺpec23]],"&gt;0,1")</f>
        <v>0</v>
      </c>
      <c r="AC59" s="198">
        <f>IF(OR($F$13="vyberte",$F$13=""),0,Tabuľka2[[#This Row],[Stĺpec14]]-Tabuľka2[[#This Row],[Stĺpec26]])</f>
        <v>0</v>
      </c>
      <c r="AD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" s="206">
        <f>IF('Bodovacie kritéria'!$F$15="01 A - BORSKÁ NÍŽINA",Tabuľka2[[#This Row],[Stĺpec25]]/Tabuľka2[[#This Row],[Stĺpec5]],0)</f>
        <v>0</v>
      </c>
      <c r="AF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" s="206">
        <f>IFERROR((Tabuľka2[[#This Row],[Stĺpec28]]+Tabuľka2[[#This Row],[Stĺpec25]])/Tabuľka2[[#This Row],[Stĺpec14]],0)</f>
        <v>0</v>
      </c>
      <c r="AH59" s="199">
        <f>Tabuľka2[[#This Row],[Stĺpec28]]+Tabuľka2[[#This Row],[Stĺpec25]]</f>
        <v>0</v>
      </c>
      <c r="AI59" s="206">
        <f>IFERROR(Tabuľka2[[#This Row],[Stĺpec25]]/Tabuľka2[[#This Row],[Stĺpec30]],0)</f>
        <v>0</v>
      </c>
      <c r="AJ59" s="191">
        <f>IFERROR(Tabuľka2[[#This Row],[Stĺpec145]]/Tabuľka2[[#This Row],[Stĺpec14]],0)</f>
        <v>0</v>
      </c>
      <c r="AK59" s="191">
        <f>IFERROR(Tabuľka2[[#This Row],[Stĺpec144]]/Tabuľka2[[#This Row],[Stĺpec14]],0)</f>
        <v>0</v>
      </c>
    </row>
    <row r="60" spans="1:37" x14ac:dyDescent="0.25">
      <c r="A60" s="247"/>
      <c r="B60" s="248"/>
      <c r="C60" s="248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181">
        <f>SUM(Činnosti!$F60:$M60)</f>
        <v>0</v>
      </c>
      <c r="O60" s="249"/>
      <c r="P60" s="269"/>
      <c r="Q60" s="267">
        <f>IF(AND(Tabuľka2[[#This Row],[Stĺpec5]]&gt;0,Tabuľka2[[#This Row],[Stĺpec1]]=""),1,0)</f>
        <v>0</v>
      </c>
      <c r="R60" s="237">
        <f>IF(AND(Tabuľka2[[#This Row],[Stĺpec14]]=0,OR(Tabuľka2[[#This Row],[Stĺpec145]]&gt;0,Tabuľka2[[#This Row],[Stĺpec144]]&gt;0)),1,0)</f>
        <v>0</v>
      </c>
      <c r="S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" s="212">
        <f>IF(OR($T$13="vyberte",$T$13=""),0,IF(OR(Tabuľka2[[#This Row],[Stĺpec14]]="",Tabuľka2[[#This Row],[Stĺpec6]]=""),0,Tabuľka2[[#This Row],[Stĺpec6]]/Tabuľka2[[#This Row],[Stĺpec14]]))</f>
        <v>0</v>
      </c>
      <c r="U60" s="212">
        <f>IF(OR($U$13="vyberte",$U$13=""),0,IF(OR(Tabuľka2[[#This Row],[Stĺpec14]]="",Tabuľka2[[#This Row],[Stĺpec7]]=""),0,Tabuľka2[[#This Row],[Stĺpec7]]/Tabuľka2[[#This Row],[Stĺpec14]]))</f>
        <v>0</v>
      </c>
      <c r="V60" s="212">
        <f>IF(OR($V$13="vyberte",$V$13=""),0,IF(OR(Tabuľka2[[#This Row],[Stĺpec14]]="",Tabuľka2[[#This Row],[Stĺpec8]]=0),0,Tabuľka2[[#This Row],[Stĺpec8]]/Tabuľka2[[#This Row],[Stĺpec14]]))</f>
        <v>0</v>
      </c>
      <c r="W60" s="212">
        <f>IF(OR($W$13="vyberte",$W$13=""),0,IF(OR(Tabuľka2[[#This Row],[Stĺpec14]]="",Tabuľka2[[#This Row],[Stĺpec9]]=""),0,Tabuľka2[[#This Row],[Stĺpec9]]/Tabuľka2[[#This Row],[Stĺpec14]]))</f>
        <v>0</v>
      </c>
      <c r="X60" s="212">
        <f>IF(OR($X$13="vyberte",$X$13=""),0,IF(OR(Tabuľka2[[#This Row],[Stĺpec14]]="",Tabuľka2[[#This Row],[Stĺpec10]]=""),0,Tabuľka2[[#This Row],[Stĺpec10]]/Tabuľka2[[#This Row],[Stĺpec14]]))</f>
        <v>0</v>
      </c>
      <c r="Y60" s="212">
        <f>IF(OR($Y$13="vyberte",$Y$13=""),0,IF(OR(Tabuľka2[[#This Row],[Stĺpec14]]="",Tabuľka2[[#This Row],[Stĺpec11]]=""),0,Tabuľka2[[#This Row],[Stĺpec11]]/Tabuľka2[[#This Row],[Stĺpec14]]))</f>
        <v>0</v>
      </c>
      <c r="Z60" s="212">
        <f>IF(OR(Tabuľka2[[#This Row],[Stĺpec14]]="",Tabuľka2[[#This Row],[Stĺpec12]]=""),0,Tabuľka2[[#This Row],[Stĺpec12]]/Tabuľka2[[#This Row],[Stĺpec14]])</f>
        <v>0</v>
      </c>
      <c r="AA60" s="194">
        <f>IF(OR(Tabuľka2[[#This Row],[Stĺpec14]]="",Tabuľka2[[#This Row],[Stĺpec13]]=""),0,Tabuľka2[[#This Row],[Stĺpec13]]/Tabuľka2[[#This Row],[Stĺpec14]])</f>
        <v>0</v>
      </c>
      <c r="AB60" s="193">
        <f>COUNTIF(Tabuľka2[[#This Row],[Stĺpec16]:[Stĺpec23]],"&gt;0,1")</f>
        <v>0</v>
      </c>
      <c r="AC60" s="198">
        <f>IF(OR($F$13="vyberte",$F$13=""),0,Tabuľka2[[#This Row],[Stĺpec14]]-Tabuľka2[[#This Row],[Stĺpec26]])</f>
        <v>0</v>
      </c>
      <c r="AD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" s="206">
        <f>IF('Bodovacie kritéria'!$F$15="01 A - BORSKÁ NÍŽINA",Tabuľka2[[#This Row],[Stĺpec25]]/Tabuľka2[[#This Row],[Stĺpec5]],0)</f>
        <v>0</v>
      </c>
      <c r="AF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" s="206">
        <f>IFERROR((Tabuľka2[[#This Row],[Stĺpec28]]+Tabuľka2[[#This Row],[Stĺpec25]])/Tabuľka2[[#This Row],[Stĺpec14]],0)</f>
        <v>0</v>
      </c>
      <c r="AH60" s="199">
        <f>Tabuľka2[[#This Row],[Stĺpec28]]+Tabuľka2[[#This Row],[Stĺpec25]]</f>
        <v>0</v>
      </c>
      <c r="AI60" s="206">
        <f>IFERROR(Tabuľka2[[#This Row],[Stĺpec25]]/Tabuľka2[[#This Row],[Stĺpec30]],0)</f>
        <v>0</v>
      </c>
      <c r="AJ60" s="191">
        <f>IFERROR(Tabuľka2[[#This Row],[Stĺpec145]]/Tabuľka2[[#This Row],[Stĺpec14]],0)</f>
        <v>0</v>
      </c>
      <c r="AK60" s="191">
        <f>IFERROR(Tabuľka2[[#This Row],[Stĺpec144]]/Tabuľka2[[#This Row],[Stĺpec14]],0)</f>
        <v>0</v>
      </c>
    </row>
    <row r="61" spans="1:37" x14ac:dyDescent="0.25">
      <c r="A61" s="244"/>
      <c r="B61" s="245"/>
      <c r="C61" s="245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180">
        <f>SUM(Činnosti!$F61:$M61)</f>
        <v>0</v>
      </c>
      <c r="O61" s="246"/>
      <c r="P61" s="269"/>
      <c r="Q61" s="267">
        <f>IF(AND(Tabuľka2[[#This Row],[Stĺpec5]]&gt;0,Tabuľka2[[#This Row],[Stĺpec1]]=""),1,0)</f>
        <v>0</v>
      </c>
      <c r="R61" s="237">
        <f>IF(AND(Tabuľka2[[#This Row],[Stĺpec14]]=0,OR(Tabuľka2[[#This Row],[Stĺpec145]]&gt;0,Tabuľka2[[#This Row],[Stĺpec144]]&gt;0)),1,0)</f>
        <v>0</v>
      </c>
      <c r="S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" s="212">
        <f>IF(OR($T$13="vyberte",$T$13=""),0,IF(OR(Tabuľka2[[#This Row],[Stĺpec14]]="",Tabuľka2[[#This Row],[Stĺpec6]]=""),0,Tabuľka2[[#This Row],[Stĺpec6]]/Tabuľka2[[#This Row],[Stĺpec14]]))</f>
        <v>0</v>
      </c>
      <c r="U61" s="212">
        <f>IF(OR($U$13="vyberte",$U$13=""),0,IF(OR(Tabuľka2[[#This Row],[Stĺpec14]]="",Tabuľka2[[#This Row],[Stĺpec7]]=""),0,Tabuľka2[[#This Row],[Stĺpec7]]/Tabuľka2[[#This Row],[Stĺpec14]]))</f>
        <v>0</v>
      </c>
      <c r="V61" s="212">
        <f>IF(OR($V$13="vyberte",$V$13=""),0,IF(OR(Tabuľka2[[#This Row],[Stĺpec14]]="",Tabuľka2[[#This Row],[Stĺpec8]]=0),0,Tabuľka2[[#This Row],[Stĺpec8]]/Tabuľka2[[#This Row],[Stĺpec14]]))</f>
        <v>0</v>
      </c>
      <c r="W61" s="212">
        <f>IF(OR($W$13="vyberte",$W$13=""),0,IF(OR(Tabuľka2[[#This Row],[Stĺpec14]]="",Tabuľka2[[#This Row],[Stĺpec9]]=""),0,Tabuľka2[[#This Row],[Stĺpec9]]/Tabuľka2[[#This Row],[Stĺpec14]]))</f>
        <v>0</v>
      </c>
      <c r="X61" s="212">
        <f>IF(OR($X$13="vyberte",$X$13=""),0,IF(OR(Tabuľka2[[#This Row],[Stĺpec14]]="",Tabuľka2[[#This Row],[Stĺpec10]]=""),0,Tabuľka2[[#This Row],[Stĺpec10]]/Tabuľka2[[#This Row],[Stĺpec14]]))</f>
        <v>0</v>
      </c>
      <c r="Y61" s="212">
        <f>IF(OR($Y$13="vyberte",$Y$13=""),0,IF(OR(Tabuľka2[[#This Row],[Stĺpec14]]="",Tabuľka2[[#This Row],[Stĺpec11]]=""),0,Tabuľka2[[#This Row],[Stĺpec11]]/Tabuľka2[[#This Row],[Stĺpec14]]))</f>
        <v>0</v>
      </c>
      <c r="Z61" s="212">
        <f>IF(OR(Tabuľka2[[#This Row],[Stĺpec14]]="",Tabuľka2[[#This Row],[Stĺpec12]]=""),0,Tabuľka2[[#This Row],[Stĺpec12]]/Tabuľka2[[#This Row],[Stĺpec14]])</f>
        <v>0</v>
      </c>
      <c r="AA61" s="194">
        <f>IF(OR(Tabuľka2[[#This Row],[Stĺpec14]]="",Tabuľka2[[#This Row],[Stĺpec13]]=""),0,Tabuľka2[[#This Row],[Stĺpec13]]/Tabuľka2[[#This Row],[Stĺpec14]])</f>
        <v>0</v>
      </c>
      <c r="AB61" s="193">
        <f>COUNTIF(Tabuľka2[[#This Row],[Stĺpec16]:[Stĺpec23]],"&gt;0,1")</f>
        <v>0</v>
      </c>
      <c r="AC61" s="198">
        <f>IF(OR($F$13="vyberte",$F$13=""),0,Tabuľka2[[#This Row],[Stĺpec14]]-Tabuľka2[[#This Row],[Stĺpec26]])</f>
        <v>0</v>
      </c>
      <c r="AD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" s="206">
        <f>IF('Bodovacie kritéria'!$F$15="01 A - BORSKÁ NÍŽINA",Tabuľka2[[#This Row],[Stĺpec25]]/Tabuľka2[[#This Row],[Stĺpec5]],0)</f>
        <v>0</v>
      </c>
      <c r="AF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" s="206">
        <f>IFERROR((Tabuľka2[[#This Row],[Stĺpec28]]+Tabuľka2[[#This Row],[Stĺpec25]])/Tabuľka2[[#This Row],[Stĺpec14]],0)</f>
        <v>0</v>
      </c>
      <c r="AH61" s="199">
        <f>Tabuľka2[[#This Row],[Stĺpec28]]+Tabuľka2[[#This Row],[Stĺpec25]]</f>
        <v>0</v>
      </c>
      <c r="AI61" s="206">
        <f>IFERROR(Tabuľka2[[#This Row],[Stĺpec25]]/Tabuľka2[[#This Row],[Stĺpec30]],0)</f>
        <v>0</v>
      </c>
      <c r="AJ61" s="191">
        <f>IFERROR(Tabuľka2[[#This Row],[Stĺpec145]]/Tabuľka2[[#This Row],[Stĺpec14]],0)</f>
        <v>0</v>
      </c>
      <c r="AK61" s="191">
        <f>IFERROR(Tabuľka2[[#This Row],[Stĺpec144]]/Tabuľka2[[#This Row],[Stĺpec14]],0)</f>
        <v>0</v>
      </c>
    </row>
    <row r="62" spans="1:37" x14ac:dyDescent="0.25">
      <c r="A62" s="247"/>
      <c r="B62" s="248"/>
      <c r="C62" s="248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181">
        <f>SUM(Činnosti!$F62:$M62)</f>
        <v>0</v>
      </c>
      <c r="O62" s="249"/>
      <c r="P62" s="269"/>
      <c r="Q62" s="267">
        <f>IF(AND(Tabuľka2[[#This Row],[Stĺpec5]]&gt;0,Tabuľka2[[#This Row],[Stĺpec1]]=""),1,0)</f>
        <v>0</v>
      </c>
      <c r="R62" s="237">
        <f>IF(AND(Tabuľka2[[#This Row],[Stĺpec14]]=0,OR(Tabuľka2[[#This Row],[Stĺpec145]]&gt;0,Tabuľka2[[#This Row],[Stĺpec144]]&gt;0)),1,0)</f>
        <v>0</v>
      </c>
      <c r="S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" s="212">
        <f>IF(OR($T$13="vyberte",$T$13=""),0,IF(OR(Tabuľka2[[#This Row],[Stĺpec14]]="",Tabuľka2[[#This Row],[Stĺpec6]]=""),0,Tabuľka2[[#This Row],[Stĺpec6]]/Tabuľka2[[#This Row],[Stĺpec14]]))</f>
        <v>0</v>
      </c>
      <c r="U62" s="212">
        <f>IF(OR($U$13="vyberte",$U$13=""),0,IF(OR(Tabuľka2[[#This Row],[Stĺpec14]]="",Tabuľka2[[#This Row],[Stĺpec7]]=""),0,Tabuľka2[[#This Row],[Stĺpec7]]/Tabuľka2[[#This Row],[Stĺpec14]]))</f>
        <v>0</v>
      </c>
      <c r="V62" s="212">
        <f>IF(OR($V$13="vyberte",$V$13=""),0,IF(OR(Tabuľka2[[#This Row],[Stĺpec14]]="",Tabuľka2[[#This Row],[Stĺpec8]]=0),0,Tabuľka2[[#This Row],[Stĺpec8]]/Tabuľka2[[#This Row],[Stĺpec14]]))</f>
        <v>0</v>
      </c>
      <c r="W62" s="212">
        <f>IF(OR($W$13="vyberte",$W$13=""),0,IF(OR(Tabuľka2[[#This Row],[Stĺpec14]]="",Tabuľka2[[#This Row],[Stĺpec9]]=""),0,Tabuľka2[[#This Row],[Stĺpec9]]/Tabuľka2[[#This Row],[Stĺpec14]]))</f>
        <v>0</v>
      </c>
      <c r="X62" s="212">
        <f>IF(OR($X$13="vyberte",$X$13=""),0,IF(OR(Tabuľka2[[#This Row],[Stĺpec14]]="",Tabuľka2[[#This Row],[Stĺpec10]]=""),0,Tabuľka2[[#This Row],[Stĺpec10]]/Tabuľka2[[#This Row],[Stĺpec14]]))</f>
        <v>0</v>
      </c>
      <c r="Y62" s="212">
        <f>IF(OR($Y$13="vyberte",$Y$13=""),0,IF(OR(Tabuľka2[[#This Row],[Stĺpec14]]="",Tabuľka2[[#This Row],[Stĺpec11]]=""),0,Tabuľka2[[#This Row],[Stĺpec11]]/Tabuľka2[[#This Row],[Stĺpec14]]))</f>
        <v>0</v>
      </c>
      <c r="Z62" s="212">
        <f>IF(OR(Tabuľka2[[#This Row],[Stĺpec14]]="",Tabuľka2[[#This Row],[Stĺpec12]]=""),0,Tabuľka2[[#This Row],[Stĺpec12]]/Tabuľka2[[#This Row],[Stĺpec14]])</f>
        <v>0</v>
      </c>
      <c r="AA62" s="194">
        <f>IF(OR(Tabuľka2[[#This Row],[Stĺpec14]]="",Tabuľka2[[#This Row],[Stĺpec13]]=""),0,Tabuľka2[[#This Row],[Stĺpec13]]/Tabuľka2[[#This Row],[Stĺpec14]])</f>
        <v>0</v>
      </c>
      <c r="AB62" s="193">
        <f>COUNTIF(Tabuľka2[[#This Row],[Stĺpec16]:[Stĺpec23]],"&gt;0,1")</f>
        <v>0</v>
      </c>
      <c r="AC62" s="198">
        <f>IF(OR($F$13="vyberte",$F$13=""),0,Tabuľka2[[#This Row],[Stĺpec14]]-Tabuľka2[[#This Row],[Stĺpec26]])</f>
        <v>0</v>
      </c>
      <c r="AD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" s="206">
        <f>IF('Bodovacie kritéria'!$F$15="01 A - BORSKÁ NÍŽINA",Tabuľka2[[#This Row],[Stĺpec25]]/Tabuľka2[[#This Row],[Stĺpec5]],0)</f>
        <v>0</v>
      </c>
      <c r="AF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" s="206">
        <f>IFERROR((Tabuľka2[[#This Row],[Stĺpec28]]+Tabuľka2[[#This Row],[Stĺpec25]])/Tabuľka2[[#This Row],[Stĺpec14]],0)</f>
        <v>0</v>
      </c>
      <c r="AH62" s="199">
        <f>Tabuľka2[[#This Row],[Stĺpec28]]+Tabuľka2[[#This Row],[Stĺpec25]]</f>
        <v>0</v>
      </c>
      <c r="AI62" s="206">
        <f>IFERROR(Tabuľka2[[#This Row],[Stĺpec25]]/Tabuľka2[[#This Row],[Stĺpec30]],0)</f>
        <v>0</v>
      </c>
      <c r="AJ62" s="191">
        <f>IFERROR(Tabuľka2[[#This Row],[Stĺpec145]]/Tabuľka2[[#This Row],[Stĺpec14]],0)</f>
        <v>0</v>
      </c>
      <c r="AK62" s="191">
        <f>IFERROR(Tabuľka2[[#This Row],[Stĺpec144]]/Tabuľka2[[#This Row],[Stĺpec14]],0)</f>
        <v>0</v>
      </c>
    </row>
    <row r="63" spans="1:37" x14ac:dyDescent="0.25">
      <c r="A63" s="244"/>
      <c r="B63" s="245"/>
      <c r="C63" s="245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180">
        <f>SUM(Činnosti!$F63:$M63)</f>
        <v>0</v>
      </c>
      <c r="O63" s="246"/>
      <c r="P63" s="269"/>
      <c r="Q63" s="267">
        <f>IF(AND(Tabuľka2[[#This Row],[Stĺpec5]]&gt;0,Tabuľka2[[#This Row],[Stĺpec1]]=""),1,0)</f>
        <v>0</v>
      </c>
      <c r="R63" s="237">
        <f>IF(AND(Tabuľka2[[#This Row],[Stĺpec14]]=0,OR(Tabuľka2[[#This Row],[Stĺpec145]]&gt;0,Tabuľka2[[#This Row],[Stĺpec144]]&gt;0)),1,0)</f>
        <v>0</v>
      </c>
      <c r="S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" s="212">
        <f>IF(OR($T$13="vyberte",$T$13=""),0,IF(OR(Tabuľka2[[#This Row],[Stĺpec14]]="",Tabuľka2[[#This Row],[Stĺpec6]]=""),0,Tabuľka2[[#This Row],[Stĺpec6]]/Tabuľka2[[#This Row],[Stĺpec14]]))</f>
        <v>0</v>
      </c>
      <c r="U63" s="212">
        <f>IF(OR($U$13="vyberte",$U$13=""),0,IF(OR(Tabuľka2[[#This Row],[Stĺpec14]]="",Tabuľka2[[#This Row],[Stĺpec7]]=""),0,Tabuľka2[[#This Row],[Stĺpec7]]/Tabuľka2[[#This Row],[Stĺpec14]]))</f>
        <v>0</v>
      </c>
      <c r="V63" s="212">
        <f>IF(OR($V$13="vyberte",$V$13=""),0,IF(OR(Tabuľka2[[#This Row],[Stĺpec14]]="",Tabuľka2[[#This Row],[Stĺpec8]]=0),0,Tabuľka2[[#This Row],[Stĺpec8]]/Tabuľka2[[#This Row],[Stĺpec14]]))</f>
        <v>0</v>
      </c>
      <c r="W63" s="212">
        <f>IF(OR($W$13="vyberte",$W$13=""),0,IF(OR(Tabuľka2[[#This Row],[Stĺpec14]]="",Tabuľka2[[#This Row],[Stĺpec9]]=""),0,Tabuľka2[[#This Row],[Stĺpec9]]/Tabuľka2[[#This Row],[Stĺpec14]]))</f>
        <v>0</v>
      </c>
      <c r="X63" s="212">
        <f>IF(OR($X$13="vyberte",$X$13=""),0,IF(OR(Tabuľka2[[#This Row],[Stĺpec14]]="",Tabuľka2[[#This Row],[Stĺpec10]]=""),0,Tabuľka2[[#This Row],[Stĺpec10]]/Tabuľka2[[#This Row],[Stĺpec14]]))</f>
        <v>0</v>
      </c>
      <c r="Y63" s="212">
        <f>IF(OR($Y$13="vyberte",$Y$13=""),0,IF(OR(Tabuľka2[[#This Row],[Stĺpec14]]="",Tabuľka2[[#This Row],[Stĺpec11]]=""),0,Tabuľka2[[#This Row],[Stĺpec11]]/Tabuľka2[[#This Row],[Stĺpec14]]))</f>
        <v>0</v>
      </c>
      <c r="Z63" s="212">
        <f>IF(OR(Tabuľka2[[#This Row],[Stĺpec14]]="",Tabuľka2[[#This Row],[Stĺpec12]]=""),0,Tabuľka2[[#This Row],[Stĺpec12]]/Tabuľka2[[#This Row],[Stĺpec14]])</f>
        <v>0</v>
      </c>
      <c r="AA63" s="194">
        <f>IF(OR(Tabuľka2[[#This Row],[Stĺpec14]]="",Tabuľka2[[#This Row],[Stĺpec13]]=""),0,Tabuľka2[[#This Row],[Stĺpec13]]/Tabuľka2[[#This Row],[Stĺpec14]])</f>
        <v>0</v>
      </c>
      <c r="AB63" s="193">
        <f>COUNTIF(Tabuľka2[[#This Row],[Stĺpec16]:[Stĺpec23]],"&gt;0,1")</f>
        <v>0</v>
      </c>
      <c r="AC63" s="198">
        <f>IF(OR($F$13="vyberte",$F$13=""),0,Tabuľka2[[#This Row],[Stĺpec14]]-Tabuľka2[[#This Row],[Stĺpec26]])</f>
        <v>0</v>
      </c>
      <c r="AD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" s="206">
        <f>IF('Bodovacie kritéria'!$F$15="01 A - BORSKÁ NÍŽINA",Tabuľka2[[#This Row],[Stĺpec25]]/Tabuľka2[[#This Row],[Stĺpec5]],0)</f>
        <v>0</v>
      </c>
      <c r="AF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" s="206">
        <f>IFERROR((Tabuľka2[[#This Row],[Stĺpec28]]+Tabuľka2[[#This Row],[Stĺpec25]])/Tabuľka2[[#This Row],[Stĺpec14]],0)</f>
        <v>0</v>
      </c>
      <c r="AH63" s="199">
        <f>Tabuľka2[[#This Row],[Stĺpec28]]+Tabuľka2[[#This Row],[Stĺpec25]]</f>
        <v>0</v>
      </c>
      <c r="AI63" s="206">
        <f>IFERROR(Tabuľka2[[#This Row],[Stĺpec25]]/Tabuľka2[[#This Row],[Stĺpec30]],0)</f>
        <v>0</v>
      </c>
      <c r="AJ63" s="191">
        <f>IFERROR(Tabuľka2[[#This Row],[Stĺpec145]]/Tabuľka2[[#This Row],[Stĺpec14]],0)</f>
        <v>0</v>
      </c>
      <c r="AK63" s="191">
        <f>IFERROR(Tabuľka2[[#This Row],[Stĺpec144]]/Tabuľka2[[#This Row],[Stĺpec14]],0)</f>
        <v>0</v>
      </c>
    </row>
    <row r="64" spans="1:37" x14ac:dyDescent="0.25">
      <c r="A64" s="247"/>
      <c r="B64" s="248"/>
      <c r="C64" s="248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181">
        <f>SUM(Činnosti!$F64:$M64)</f>
        <v>0</v>
      </c>
      <c r="O64" s="249"/>
      <c r="P64" s="269"/>
      <c r="Q64" s="267">
        <f>IF(AND(Tabuľka2[[#This Row],[Stĺpec5]]&gt;0,Tabuľka2[[#This Row],[Stĺpec1]]=""),1,0)</f>
        <v>0</v>
      </c>
      <c r="R64" s="237">
        <f>IF(AND(Tabuľka2[[#This Row],[Stĺpec14]]=0,OR(Tabuľka2[[#This Row],[Stĺpec145]]&gt;0,Tabuľka2[[#This Row],[Stĺpec144]]&gt;0)),1,0)</f>
        <v>0</v>
      </c>
      <c r="S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" s="212">
        <f>IF(OR($T$13="vyberte",$T$13=""),0,IF(OR(Tabuľka2[[#This Row],[Stĺpec14]]="",Tabuľka2[[#This Row],[Stĺpec6]]=""),0,Tabuľka2[[#This Row],[Stĺpec6]]/Tabuľka2[[#This Row],[Stĺpec14]]))</f>
        <v>0</v>
      </c>
      <c r="U64" s="212">
        <f>IF(OR($U$13="vyberte",$U$13=""),0,IF(OR(Tabuľka2[[#This Row],[Stĺpec14]]="",Tabuľka2[[#This Row],[Stĺpec7]]=""),0,Tabuľka2[[#This Row],[Stĺpec7]]/Tabuľka2[[#This Row],[Stĺpec14]]))</f>
        <v>0</v>
      </c>
      <c r="V64" s="212">
        <f>IF(OR($V$13="vyberte",$V$13=""),0,IF(OR(Tabuľka2[[#This Row],[Stĺpec14]]="",Tabuľka2[[#This Row],[Stĺpec8]]=0),0,Tabuľka2[[#This Row],[Stĺpec8]]/Tabuľka2[[#This Row],[Stĺpec14]]))</f>
        <v>0</v>
      </c>
      <c r="W64" s="212">
        <f>IF(OR($W$13="vyberte",$W$13=""),0,IF(OR(Tabuľka2[[#This Row],[Stĺpec14]]="",Tabuľka2[[#This Row],[Stĺpec9]]=""),0,Tabuľka2[[#This Row],[Stĺpec9]]/Tabuľka2[[#This Row],[Stĺpec14]]))</f>
        <v>0</v>
      </c>
      <c r="X64" s="212">
        <f>IF(OR($X$13="vyberte",$X$13=""),0,IF(OR(Tabuľka2[[#This Row],[Stĺpec14]]="",Tabuľka2[[#This Row],[Stĺpec10]]=""),0,Tabuľka2[[#This Row],[Stĺpec10]]/Tabuľka2[[#This Row],[Stĺpec14]]))</f>
        <v>0</v>
      </c>
      <c r="Y64" s="212">
        <f>IF(OR($Y$13="vyberte",$Y$13=""),0,IF(OR(Tabuľka2[[#This Row],[Stĺpec14]]="",Tabuľka2[[#This Row],[Stĺpec11]]=""),0,Tabuľka2[[#This Row],[Stĺpec11]]/Tabuľka2[[#This Row],[Stĺpec14]]))</f>
        <v>0</v>
      </c>
      <c r="Z64" s="212">
        <f>IF(OR(Tabuľka2[[#This Row],[Stĺpec14]]="",Tabuľka2[[#This Row],[Stĺpec12]]=""),0,Tabuľka2[[#This Row],[Stĺpec12]]/Tabuľka2[[#This Row],[Stĺpec14]])</f>
        <v>0</v>
      </c>
      <c r="AA64" s="194">
        <f>IF(OR(Tabuľka2[[#This Row],[Stĺpec14]]="",Tabuľka2[[#This Row],[Stĺpec13]]=""),0,Tabuľka2[[#This Row],[Stĺpec13]]/Tabuľka2[[#This Row],[Stĺpec14]])</f>
        <v>0</v>
      </c>
      <c r="AB64" s="193">
        <f>COUNTIF(Tabuľka2[[#This Row],[Stĺpec16]:[Stĺpec23]],"&gt;0,1")</f>
        <v>0</v>
      </c>
      <c r="AC64" s="198">
        <f>IF(OR($F$13="vyberte",$F$13=""),0,Tabuľka2[[#This Row],[Stĺpec14]]-Tabuľka2[[#This Row],[Stĺpec26]])</f>
        <v>0</v>
      </c>
      <c r="AD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" s="206">
        <f>IF('Bodovacie kritéria'!$F$15="01 A - BORSKÁ NÍŽINA",Tabuľka2[[#This Row],[Stĺpec25]]/Tabuľka2[[#This Row],[Stĺpec5]],0)</f>
        <v>0</v>
      </c>
      <c r="AF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" s="206">
        <f>IFERROR((Tabuľka2[[#This Row],[Stĺpec28]]+Tabuľka2[[#This Row],[Stĺpec25]])/Tabuľka2[[#This Row],[Stĺpec14]],0)</f>
        <v>0</v>
      </c>
      <c r="AH64" s="199">
        <f>Tabuľka2[[#This Row],[Stĺpec28]]+Tabuľka2[[#This Row],[Stĺpec25]]</f>
        <v>0</v>
      </c>
      <c r="AI64" s="206">
        <f>IFERROR(Tabuľka2[[#This Row],[Stĺpec25]]/Tabuľka2[[#This Row],[Stĺpec30]],0)</f>
        <v>0</v>
      </c>
      <c r="AJ64" s="191">
        <f>IFERROR(Tabuľka2[[#This Row],[Stĺpec145]]/Tabuľka2[[#This Row],[Stĺpec14]],0)</f>
        <v>0</v>
      </c>
      <c r="AK64" s="191">
        <f>IFERROR(Tabuľka2[[#This Row],[Stĺpec144]]/Tabuľka2[[#This Row],[Stĺpec14]],0)</f>
        <v>0</v>
      </c>
    </row>
    <row r="65" spans="1:37" x14ac:dyDescent="0.25">
      <c r="A65" s="244"/>
      <c r="B65" s="245"/>
      <c r="C65" s="245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180">
        <f>SUM(Činnosti!$F65:$M65)</f>
        <v>0</v>
      </c>
      <c r="O65" s="246"/>
      <c r="P65" s="269"/>
      <c r="Q65" s="267">
        <f>IF(AND(Tabuľka2[[#This Row],[Stĺpec5]]&gt;0,Tabuľka2[[#This Row],[Stĺpec1]]=""),1,0)</f>
        <v>0</v>
      </c>
      <c r="R65" s="237">
        <f>IF(AND(Tabuľka2[[#This Row],[Stĺpec14]]=0,OR(Tabuľka2[[#This Row],[Stĺpec145]]&gt;0,Tabuľka2[[#This Row],[Stĺpec144]]&gt;0)),1,0)</f>
        <v>0</v>
      </c>
      <c r="S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" s="212">
        <f>IF(OR($T$13="vyberte",$T$13=""),0,IF(OR(Tabuľka2[[#This Row],[Stĺpec14]]="",Tabuľka2[[#This Row],[Stĺpec6]]=""),0,Tabuľka2[[#This Row],[Stĺpec6]]/Tabuľka2[[#This Row],[Stĺpec14]]))</f>
        <v>0</v>
      </c>
      <c r="U65" s="212">
        <f>IF(OR($U$13="vyberte",$U$13=""),0,IF(OR(Tabuľka2[[#This Row],[Stĺpec14]]="",Tabuľka2[[#This Row],[Stĺpec7]]=""),0,Tabuľka2[[#This Row],[Stĺpec7]]/Tabuľka2[[#This Row],[Stĺpec14]]))</f>
        <v>0</v>
      </c>
      <c r="V65" s="212">
        <f>IF(OR($V$13="vyberte",$V$13=""),0,IF(OR(Tabuľka2[[#This Row],[Stĺpec14]]="",Tabuľka2[[#This Row],[Stĺpec8]]=0),0,Tabuľka2[[#This Row],[Stĺpec8]]/Tabuľka2[[#This Row],[Stĺpec14]]))</f>
        <v>0</v>
      </c>
      <c r="W65" s="212">
        <f>IF(OR($W$13="vyberte",$W$13=""),0,IF(OR(Tabuľka2[[#This Row],[Stĺpec14]]="",Tabuľka2[[#This Row],[Stĺpec9]]=""),0,Tabuľka2[[#This Row],[Stĺpec9]]/Tabuľka2[[#This Row],[Stĺpec14]]))</f>
        <v>0</v>
      </c>
      <c r="X65" s="212">
        <f>IF(OR($X$13="vyberte",$X$13=""),0,IF(OR(Tabuľka2[[#This Row],[Stĺpec14]]="",Tabuľka2[[#This Row],[Stĺpec10]]=""),0,Tabuľka2[[#This Row],[Stĺpec10]]/Tabuľka2[[#This Row],[Stĺpec14]]))</f>
        <v>0</v>
      </c>
      <c r="Y65" s="212">
        <f>IF(OR($Y$13="vyberte",$Y$13=""),0,IF(OR(Tabuľka2[[#This Row],[Stĺpec14]]="",Tabuľka2[[#This Row],[Stĺpec11]]=""),0,Tabuľka2[[#This Row],[Stĺpec11]]/Tabuľka2[[#This Row],[Stĺpec14]]))</f>
        <v>0</v>
      </c>
      <c r="Z65" s="212">
        <f>IF(OR(Tabuľka2[[#This Row],[Stĺpec14]]="",Tabuľka2[[#This Row],[Stĺpec12]]=""),0,Tabuľka2[[#This Row],[Stĺpec12]]/Tabuľka2[[#This Row],[Stĺpec14]])</f>
        <v>0</v>
      </c>
      <c r="AA65" s="194">
        <f>IF(OR(Tabuľka2[[#This Row],[Stĺpec14]]="",Tabuľka2[[#This Row],[Stĺpec13]]=""),0,Tabuľka2[[#This Row],[Stĺpec13]]/Tabuľka2[[#This Row],[Stĺpec14]])</f>
        <v>0</v>
      </c>
      <c r="AB65" s="193">
        <f>COUNTIF(Tabuľka2[[#This Row],[Stĺpec16]:[Stĺpec23]],"&gt;0,1")</f>
        <v>0</v>
      </c>
      <c r="AC65" s="198">
        <f>IF(OR($F$13="vyberte",$F$13=""),0,Tabuľka2[[#This Row],[Stĺpec14]]-Tabuľka2[[#This Row],[Stĺpec26]])</f>
        <v>0</v>
      </c>
      <c r="AD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" s="206">
        <f>IF('Bodovacie kritéria'!$F$15="01 A - BORSKÁ NÍŽINA",Tabuľka2[[#This Row],[Stĺpec25]]/Tabuľka2[[#This Row],[Stĺpec5]],0)</f>
        <v>0</v>
      </c>
      <c r="AF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" s="206">
        <f>IFERROR((Tabuľka2[[#This Row],[Stĺpec28]]+Tabuľka2[[#This Row],[Stĺpec25]])/Tabuľka2[[#This Row],[Stĺpec14]],0)</f>
        <v>0</v>
      </c>
      <c r="AH65" s="199">
        <f>Tabuľka2[[#This Row],[Stĺpec28]]+Tabuľka2[[#This Row],[Stĺpec25]]</f>
        <v>0</v>
      </c>
      <c r="AI65" s="206">
        <f>IFERROR(Tabuľka2[[#This Row],[Stĺpec25]]/Tabuľka2[[#This Row],[Stĺpec30]],0)</f>
        <v>0</v>
      </c>
      <c r="AJ65" s="191">
        <f>IFERROR(Tabuľka2[[#This Row],[Stĺpec145]]/Tabuľka2[[#This Row],[Stĺpec14]],0)</f>
        <v>0</v>
      </c>
      <c r="AK65" s="191">
        <f>IFERROR(Tabuľka2[[#This Row],[Stĺpec144]]/Tabuľka2[[#This Row],[Stĺpec14]],0)</f>
        <v>0</v>
      </c>
    </row>
    <row r="66" spans="1:37" x14ac:dyDescent="0.25">
      <c r="A66" s="247"/>
      <c r="B66" s="248"/>
      <c r="C66" s="248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181">
        <f>SUM(Činnosti!$F66:$M66)</f>
        <v>0</v>
      </c>
      <c r="O66" s="249"/>
      <c r="P66" s="269"/>
      <c r="Q66" s="267">
        <f>IF(AND(Tabuľka2[[#This Row],[Stĺpec5]]&gt;0,Tabuľka2[[#This Row],[Stĺpec1]]=""),1,0)</f>
        <v>0</v>
      </c>
      <c r="R66" s="237">
        <f>IF(AND(Tabuľka2[[#This Row],[Stĺpec14]]=0,OR(Tabuľka2[[#This Row],[Stĺpec145]]&gt;0,Tabuľka2[[#This Row],[Stĺpec144]]&gt;0)),1,0)</f>
        <v>0</v>
      </c>
      <c r="S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" s="212">
        <f>IF(OR($T$13="vyberte",$T$13=""),0,IF(OR(Tabuľka2[[#This Row],[Stĺpec14]]="",Tabuľka2[[#This Row],[Stĺpec6]]=""),0,Tabuľka2[[#This Row],[Stĺpec6]]/Tabuľka2[[#This Row],[Stĺpec14]]))</f>
        <v>0</v>
      </c>
      <c r="U66" s="212">
        <f>IF(OR($U$13="vyberte",$U$13=""),0,IF(OR(Tabuľka2[[#This Row],[Stĺpec14]]="",Tabuľka2[[#This Row],[Stĺpec7]]=""),0,Tabuľka2[[#This Row],[Stĺpec7]]/Tabuľka2[[#This Row],[Stĺpec14]]))</f>
        <v>0</v>
      </c>
      <c r="V66" s="212">
        <f>IF(OR($V$13="vyberte",$V$13=""),0,IF(OR(Tabuľka2[[#This Row],[Stĺpec14]]="",Tabuľka2[[#This Row],[Stĺpec8]]=0),0,Tabuľka2[[#This Row],[Stĺpec8]]/Tabuľka2[[#This Row],[Stĺpec14]]))</f>
        <v>0</v>
      </c>
      <c r="W66" s="212">
        <f>IF(OR($W$13="vyberte",$W$13=""),0,IF(OR(Tabuľka2[[#This Row],[Stĺpec14]]="",Tabuľka2[[#This Row],[Stĺpec9]]=""),0,Tabuľka2[[#This Row],[Stĺpec9]]/Tabuľka2[[#This Row],[Stĺpec14]]))</f>
        <v>0</v>
      </c>
      <c r="X66" s="212">
        <f>IF(OR($X$13="vyberte",$X$13=""),0,IF(OR(Tabuľka2[[#This Row],[Stĺpec14]]="",Tabuľka2[[#This Row],[Stĺpec10]]=""),0,Tabuľka2[[#This Row],[Stĺpec10]]/Tabuľka2[[#This Row],[Stĺpec14]]))</f>
        <v>0</v>
      </c>
      <c r="Y66" s="212">
        <f>IF(OR($Y$13="vyberte",$Y$13=""),0,IF(OR(Tabuľka2[[#This Row],[Stĺpec14]]="",Tabuľka2[[#This Row],[Stĺpec11]]=""),0,Tabuľka2[[#This Row],[Stĺpec11]]/Tabuľka2[[#This Row],[Stĺpec14]]))</f>
        <v>0</v>
      </c>
      <c r="Z66" s="212">
        <f>IF(OR(Tabuľka2[[#This Row],[Stĺpec14]]="",Tabuľka2[[#This Row],[Stĺpec12]]=""),0,Tabuľka2[[#This Row],[Stĺpec12]]/Tabuľka2[[#This Row],[Stĺpec14]])</f>
        <v>0</v>
      </c>
      <c r="AA66" s="194">
        <f>IF(OR(Tabuľka2[[#This Row],[Stĺpec14]]="",Tabuľka2[[#This Row],[Stĺpec13]]=""),0,Tabuľka2[[#This Row],[Stĺpec13]]/Tabuľka2[[#This Row],[Stĺpec14]])</f>
        <v>0</v>
      </c>
      <c r="AB66" s="193">
        <f>COUNTIF(Tabuľka2[[#This Row],[Stĺpec16]:[Stĺpec23]],"&gt;0,1")</f>
        <v>0</v>
      </c>
      <c r="AC66" s="198">
        <f>IF(OR($F$13="vyberte",$F$13=""),0,Tabuľka2[[#This Row],[Stĺpec14]]-Tabuľka2[[#This Row],[Stĺpec26]])</f>
        <v>0</v>
      </c>
      <c r="AD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" s="206">
        <f>IF('Bodovacie kritéria'!$F$15="01 A - BORSKÁ NÍŽINA",Tabuľka2[[#This Row],[Stĺpec25]]/Tabuľka2[[#This Row],[Stĺpec5]],0)</f>
        <v>0</v>
      </c>
      <c r="AF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" s="206">
        <f>IFERROR((Tabuľka2[[#This Row],[Stĺpec28]]+Tabuľka2[[#This Row],[Stĺpec25]])/Tabuľka2[[#This Row],[Stĺpec14]],0)</f>
        <v>0</v>
      </c>
      <c r="AH66" s="199">
        <f>Tabuľka2[[#This Row],[Stĺpec28]]+Tabuľka2[[#This Row],[Stĺpec25]]</f>
        <v>0</v>
      </c>
      <c r="AI66" s="206">
        <f>IFERROR(Tabuľka2[[#This Row],[Stĺpec25]]/Tabuľka2[[#This Row],[Stĺpec30]],0)</f>
        <v>0</v>
      </c>
      <c r="AJ66" s="191">
        <f>IFERROR(Tabuľka2[[#This Row],[Stĺpec145]]/Tabuľka2[[#This Row],[Stĺpec14]],0)</f>
        <v>0</v>
      </c>
      <c r="AK66" s="191">
        <f>IFERROR(Tabuľka2[[#This Row],[Stĺpec144]]/Tabuľka2[[#This Row],[Stĺpec14]],0)</f>
        <v>0</v>
      </c>
    </row>
    <row r="67" spans="1:37" x14ac:dyDescent="0.25">
      <c r="A67" s="244"/>
      <c r="B67" s="245"/>
      <c r="C67" s="245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180">
        <f>SUM(Činnosti!$F67:$M67)</f>
        <v>0</v>
      </c>
      <c r="O67" s="246"/>
      <c r="P67" s="269"/>
      <c r="Q67" s="267">
        <f>IF(AND(Tabuľka2[[#This Row],[Stĺpec5]]&gt;0,Tabuľka2[[#This Row],[Stĺpec1]]=""),1,0)</f>
        <v>0</v>
      </c>
      <c r="R67" s="237">
        <f>IF(AND(Tabuľka2[[#This Row],[Stĺpec14]]=0,OR(Tabuľka2[[#This Row],[Stĺpec145]]&gt;0,Tabuľka2[[#This Row],[Stĺpec144]]&gt;0)),1,0)</f>
        <v>0</v>
      </c>
      <c r="S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" s="212">
        <f>IF(OR($T$13="vyberte",$T$13=""),0,IF(OR(Tabuľka2[[#This Row],[Stĺpec14]]="",Tabuľka2[[#This Row],[Stĺpec6]]=""),0,Tabuľka2[[#This Row],[Stĺpec6]]/Tabuľka2[[#This Row],[Stĺpec14]]))</f>
        <v>0</v>
      </c>
      <c r="U67" s="212">
        <f>IF(OR($U$13="vyberte",$U$13=""),0,IF(OR(Tabuľka2[[#This Row],[Stĺpec14]]="",Tabuľka2[[#This Row],[Stĺpec7]]=""),0,Tabuľka2[[#This Row],[Stĺpec7]]/Tabuľka2[[#This Row],[Stĺpec14]]))</f>
        <v>0</v>
      </c>
      <c r="V67" s="212">
        <f>IF(OR($V$13="vyberte",$V$13=""),0,IF(OR(Tabuľka2[[#This Row],[Stĺpec14]]="",Tabuľka2[[#This Row],[Stĺpec8]]=0),0,Tabuľka2[[#This Row],[Stĺpec8]]/Tabuľka2[[#This Row],[Stĺpec14]]))</f>
        <v>0</v>
      </c>
      <c r="W67" s="212">
        <f>IF(OR($W$13="vyberte",$W$13=""),0,IF(OR(Tabuľka2[[#This Row],[Stĺpec14]]="",Tabuľka2[[#This Row],[Stĺpec9]]=""),0,Tabuľka2[[#This Row],[Stĺpec9]]/Tabuľka2[[#This Row],[Stĺpec14]]))</f>
        <v>0</v>
      </c>
      <c r="X67" s="212">
        <f>IF(OR($X$13="vyberte",$X$13=""),0,IF(OR(Tabuľka2[[#This Row],[Stĺpec14]]="",Tabuľka2[[#This Row],[Stĺpec10]]=""),0,Tabuľka2[[#This Row],[Stĺpec10]]/Tabuľka2[[#This Row],[Stĺpec14]]))</f>
        <v>0</v>
      </c>
      <c r="Y67" s="212">
        <f>IF(OR($Y$13="vyberte",$Y$13=""),0,IF(OR(Tabuľka2[[#This Row],[Stĺpec14]]="",Tabuľka2[[#This Row],[Stĺpec11]]=""),0,Tabuľka2[[#This Row],[Stĺpec11]]/Tabuľka2[[#This Row],[Stĺpec14]]))</f>
        <v>0</v>
      </c>
      <c r="Z67" s="212">
        <f>IF(OR(Tabuľka2[[#This Row],[Stĺpec14]]="",Tabuľka2[[#This Row],[Stĺpec12]]=""),0,Tabuľka2[[#This Row],[Stĺpec12]]/Tabuľka2[[#This Row],[Stĺpec14]])</f>
        <v>0</v>
      </c>
      <c r="AA67" s="194">
        <f>IF(OR(Tabuľka2[[#This Row],[Stĺpec14]]="",Tabuľka2[[#This Row],[Stĺpec13]]=""),0,Tabuľka2[[#This Row],[Stĺpec13]]/Tabuľka2[[#This Row],[Stĺpec14]])</f>
        <v>0</v>
      </c>
      <c r="AB67" s="193">
        <f>COUNTIF(Tabuľka2[[#This Row],[Stĺpec16]:[Stĺpec23]],"&gt;0,1")</f>
        <v>0</v>
      </c>
      <c r="AC67" s="198">
        <f>IF(OR($F$13="vyberte",$F$13=""),0,Tabuľka2[[#This Row],[Stĺpec14]]-Tabuľka2[[#This Row],[Stĺpec26]])</f>
        <v>0</v>
      </c>
      <c r="AD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" s="206">
        <f>IF('Bodovacie kritéria'!$F$15="01 A - BORSKÁ NÍŽINA",Tabuľka2[[#This Row],[Stĺpec25]]/Tabuľka2[[#This Row],[Stĺpec5]],0)</f>
        <v>0</v>
      </c>
      <c r="AF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" s="206">
        <f>IFERROR((Tabuľka2[[#This Row],[Stĺpec28]]+Tabuľka2[[#This Row],[Stĺpec25]])/Tabuľka2[[#This Row],[Stĺpec14]],0)</f>
        <v>0</v>
      </c>
      <c r="AH67" s="199">
        <f>Tabuľka2[[#This Row],[Stĺpec28]]+Tabuľka2[[#This Row],[Stĺpec25]]</f>
        <v>0</v>
      </c>
      <c r="AI67" s="206">
        <f>IFERROR(Tabuľka2[[#This Row],[Stĺpec25]]/Tabuľka2[[#This Row],[Stĺpec30]],0)</f>
        <v>0</v>
      </c>
      <c r="AJ67" s="191">
        <f>IFERROR(Tabuľka2[[#This Row],[Stĺpec145]]/Tabuľka2[[#This Row],[Stĺpec14]],0)</f>
        <v>0</v>
      </c>
      <c r="AK67" s="191">
        <f>IFERROR(Tabuľka2[[#This Row],[Stĺpec144]]/Tabuľka2[[#This Row],[Stĺpec14]],0)</f>
        <v>0</v>
      </c>
    </row>
    <row r="68" spans="1:37" x14ac:dyDescent="0.25">
      <c r="A68" s="247"/>
      <c r="B68" s="248"/>
      <c r="C68" s="248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181">
        <f>SUM(Činnosti!$F68:$M68)</f>
        <v>0</v>
      </c>
      <c r="O68" s="249"/>
      <c r="P68" s="269"/>
      <c r="Q68" s="267">
        <f>IF(AND(Tabuľka2[[#This Row],[Stĺpec5]]&gt;0,Tabuľka2[[#This Row],[Stĺpec1]]=""),1,0)</f>
        <v>0</v>
      </c>
      <c r="R68" s="237">
        <f>IF(AND(Tabuľka2[[#This Row],[Stĺpec14]]=0,OR(Tabuľka2[[#This Row],[Stĺpec145]]&gt;0,Tabuľka2[[#This Row],[Stĺpec144]]&gt;0)),1,0)</f>
        <v>0</v>
      </c>
      <c r="S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" s="212">
        <f>IF(OR($T$13="vyberte",$T$13=""),0,IF(OR(Tabuľka2[[#This Row],[Stĺpec14]]="",Tabuľka2[[#This Row],[Stĺpec6]]=""),0,Tabuľka2[[#This Row],[Stĺpec6]]/Tabuľka2[[#This Row],[Stĺpec14]]))</f>
        <v>0</v>
      </c>
      <c r="U68" s="212">
        <f>IF(OR($U$13="vyberte",$U$13=""),0,IF(OR(Tabuľka2[[#This Row],[Stĺpec14]]="",Tabuľka2[[#This Row],[Stĺpec7]]=""),0,Tabuľka2[[#This Row],[Stĺpec7]]/Tabuľka2[[#This Row],[Stĺpec14]]))</f>
        <v>0</v>
      </c>
      <c r="V68" s="212">
        <f>IF(OR($V$13="vyberte",$V$13=""),0,IF(OR(Tabuľka2[[#This Row],[Stĺpec14]]="",Tabuľka2[[#This Row],[Stĺpec8]]=0),0,Tabuľka2[[#This Row],[Stĺpec8]]/Tabuľka2[[#This Row],[Stĺpec14]]))</f>
        <v>0</v>
      </c>
      <c r="W68" s="212">
        <f>IF(OR($W$13="vyberte",$W$13=""),0,IF(OR(Tabuľka2[[#This Row],[Stĺpec14]]="",Tabuľka2[[#This Row],[Stĺpec9]]=""),0,Tabuľka2[[#This Row],[Stĺpec9]]/Tabuľka2[[#This Row],[Stĺpec14]]))</f>
        <v>0</v>
      </c>
      <c r="X68" s="212">
        <f>IF(OR($X$13="vyberte",$X$13=""),0,IF(OR(Tabuľka2[[#This Row],[Stĺpec14]]="",Tabuľka2[[#This Row],[Stĺpec10]]=""),0,Tabuľka2[[#This Row],[Stĺpec10]]/Tabuľka2[[#This Row],[Stĺpec14]]))</f>
        <v>0</v>
      </c>
      <c r="Y68" s="212">
        <f>IF(OR($Y$13="vyberte",$Y$13=""),0,IF(OR(Tabuľka2[[#This Row],[Stĺpec14]]="",Tabuľka2[[#This Row],[Stĺpec11]]=""),0,Tabuľka2[[#This Row],[Stĺpec11]]/Tabuľka2[[#This Row],[Stĺpec14]]))</f>
        <v>0</v>
      </c>
      <c r="Z68" s="212">
        <f>IF(OR(Tabuľka2[[#This Row],[Stĺpec14]]="",Tabuľka2[[#This Row],[Stĺpec12]]=""),0,Tabuľka2[[#This Row],[Stĺpec12]]/Tabuľka2[[#This Row],[Stĺpec14]])</f>
        <v>0</v>
      </c>
      <c r="AA68" s="194">
        <f>IF(OR(Tabuľka2[[#This Row],[Stĺpec14]]="",Tabuľka2[[#This Row],[Stĺpec13]]=""),0,Tabuľka2[[#This Row],[Stĺpec13]]/Tabuľka2[[#This Row],[Stĺpec14]])</f>
        <v>0</v>
      </c>
      <c r="AB68" s="193">
        <f>COUNTIF(Tabuľka2[[#This Row],[Stĺpec16]:[Stĺpec23]],"&gt;0,1")</f>
        <v>0</v>
      </c>
      <c r="AC68" s="198">
        <f>IF(OR($F$13="vyberte",$F$13=""),0,Tabuľka2[[#This Row],[Stĺpec14]]-Tabuľka2[[#This Row],[Stĺpec26]])</f>
        <v>0</v>
      </c>
      <c r="AD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" s="206">
        <f>IF('Bodovacie kritéria'!$F$15="01 A - BORSKÁ NÍŽINA",Tabuľka2[[#This Row],[Stĺpec25]]/Tabuľka2[[#This Row],[Stĺpec5]],0)</f>
        <v>0</v>
      </c>
      <c r="AF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" s="206">
        <f>IFERROR((Tabuľka2[[#This Row],[Stĺpec28]]+Tabuľka2[[#This Row],[Stĺpec25]])/Tabuľka2[[#This Row],[Stĺpec14]],0)</f>
        <v>0</v>
      </c>
      <c r="AH68" s="199">
        <f>Tabuľka2[[#This Row],[Stĺpec28]]+Tabuľka2[[#This Row],[Stĺpec25]]</f>
        <v>0</v>
      </c>
      <c r="AI68" s="206">
        <f>IFERROR(Tabuľka2[[#This Row],[Stĺpec25]]/Tabuľka2[[#This Row],[Stĺpec30]],0)</f>
        <v>0</v>
      </c>
      <c r="AJ68" s="191">
        <f>IFERROR(Tabuľka2[[#This Row],[Stĺpec145]]/Tabuľka2[[#This Row],[Stĺpec14]],0)</f>
        <v>0</v>
      </c>
      <c r="AK68" s="191">
        <f>IFERROR(Tabuľka2[[#This Row],[Stĺpec144]]/Tabuľka2[[#This Row],[Stĺpec14]],0)</f>
        <v>0</v>
      </c>
    </row>
    <row r="69" spans="1:37" x14ac:dyDescent="0.25">
      <c r="A69" s="250"/>
      <c r="B69" s="245"/>
      <c r="C69" s="245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180">
        <f>SUM(Činnosti!$F69:$M69)</f>
        <v>0</v>
      </c>
      <c r="O69" s="246"/>
      <c r="P69" s="269"/>
      <c r="Q69" s="267">
        <f>IF(AND(Tabuľka2[[#This Row],[Stĺpec5]]&gt;0,Tabuľka2[[#This Row],[Stĺpec1]]=""),1,0)</f>
        <v>0</v>
      </c>
      <c r="R69" s="237">
        <f>IF(AND(Tabuľka2[[#This Row],[Stĺpec14]]=0,OR(Tabuľka2[[#This Row],[Stĺpec145]]&gt;0,Tabuľka2[[#This Row],[Stĺpec144]]&gt;0)),1,0)</f>
        <v>0</v>
      </c>
      <c r="S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" s="212">
        <f>IF(OR($T$13="vyberte",$T$13=""),0,IF(OR(Tabuľka2[[#This Row],[Stĺpec14]]="",Tabuľka2[[#This Row],[Stĺpec6]]=""),0,Tabuľka2[[#This Row],[Stĺpec6]]/Tabuľka2[[#This Row],[Stĺpec14]]))</f>
        <v>0</v>
      </c>
      <c r="U69" s="212">
        <f>IF(OR($U$13="vyberte",$U$13=""),0,IF(OR(Tabuľka2[[#This Row],[Stĺpec14]]="",Tabuľka2[[#This Row],[Stĺpec7]]=""),0,Tabuľka2[[#This Row],[Stĺpec7]]/Tabuľka2[[#This Row],[Stĺpec14]]))</f>
        <v>0</v>
      </c>
      <c r="V69" s="212">
        <f>IF(OR($V$13="vyberte",$V$13=""),0,IF(OR(Tabuľka2[[#This Row],[Stĺpec14]]="",Tabuľka2[[#This Row],[Stĺpec8]]=0),0,Tabuľka2[[#This Row],[Stĺpec8]]/Tabuľka2[[#This Row],[Stĺpec14]]))</f>
        <v>0</v>
      </c>
      <c r="W69" s="212">
        <f>IF(OR($W$13="vyberte",$W$13=""),0,IF(OR(Tabuľka2[[#This Row],[Stĺpec14]]="",Tabuľka2[[#This Row],[Stĺpec9]]=""),0,Tabuľka2[[#This Row],[Stĺpec9]]/Tabuľka2[[#This Row],[Stĺpec14]]))</f>
        <v>0</v>
      </c>
      <c r="X69" s="212">
        <f>IF(OR($X$13="vyberte",$X$13=""),0,IF(OR(Tabuľka2[[#This Row],[Stĺpec14]]="",Tabuľka2[[#This Row],[Stĺpec10]]=""),0,Tabuľka2[[#This Row],[Stĺpec10]]/Tabuľka2[[#This Row],[Stĺpec14]]))</f>
        <v>0</v>
      </c>
      <c r="Y69" s="212">
        <f>IF(OR($Y$13="vyberte",$Y$13=""),0,IF(OR(Tabuľka2[[#This Row],[Stĺpec14]]="",Tabuľka2[[#This Row],[Stĺpec11]]=""),0,Tabuľka2[[#This Row],[Stĺpec11]]/Tabuľka2[[#This Row],[Stĺpec14]]))</f>
        <v>0</v>
      </c>
      <c r="Z69" s="212">
        <f>IF(OR(Tabuľka2[[#This Row],[Stĺpec14]]="",Tabuľka2[[#This Row],[Stĺpec12]]=""),0,Tabuľka2[[#This Row],[Stĺpec12]]/Tabuľka2[[#This Row],[Stĺpec14]])</f>
        <v>0</v>
      </c>
      <c r="AA69" s="194">
        <f>IF(OR(Tabuľka2[[#This Row],[Stĺpec14]]="",Tabuľka2[[#This Row],[Stĺpec13]]=""),0,Tabuľka2[[#This Row],[Stĺpec13]]/Tabuľka2[[#This Row],[Stĺpec14]])</f>
        <v>0</v>
      </c>
      <c r="AB69" s="193">
        <f>COUNTIF(Tabuľka2[[#This Row],[Stĺpec16]:[Stĺpec23]],"&gt;0,1")</f>
        <v>0</v>
      </c>
      <c r="AC69" s="198">
        <f>IF(OR($F$13="vyberte",$F$13=""),0,Tabuľka2[[#This Row],[Stĺpec14]]-Tabuľka2[[#This Row],[Stĺpec26]])</f>
        <v>0</v>
      </c>
      <c r="AD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" s="206">
        <f>IF('Bodovacie kritéria'!$F$15="01 A - BORSKÁ NÍŽINA",Tabuľka2[[#This Row],[Stĺpec25]]/Tabuľka2[[#This Row],[Stĺpec5]],0)</f>
        <v>0</v>
      </c>
      <c r="AF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" s="206">
        <f>IFERROR((Tabuľka2[[#This Row],[Stĺpec28]]+Tabuľka2[[#This Row],[Stĺpec25]])/Tabuľka2[[#This Row],[Stĺpec14]],0)</f>
        <v>0</v>
      </c>
      <c r="AH69" s="199">
        <f>Tabuľka2[[#This Row],[Stĺpec28]]+Tabuľka2[[#This Row],[Stĺpec25]]</f>
        <v>0</v>
      </c>
      <c r="AI69" s="206">
        <f>IFERROR(Tabuľka2[[#This Row],[Stĺpec25]]/Tabuľka2[[#This Row],[Stĺpec30]],0)</f>
        <v>0</v>
      </c>
      <c r="AJ69" s="191">
        <f>IFERROR(Tabuľka2[[#This Row],[Stĺpec145]]/Tabuľka2[[#This Row],[Stĺpec14]],0)</f>
        <v>0</v>
      </c>
      <c r="AK69" s="191">
        <f>IFERROR(Tabuľka2[[#This Row],[Stĺpec144]]/Tabuľka2[[#This Row],[Stĺpec14]],0)</f>
        <v>0</v>
      </c>
    </row>
    <row r="70" spans="1:37" x14ac:dyDescent="0.25">
      <c r="A70" s="251"/>
      <c r="B70" s="248"/>
      <c r="C70" s="248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181">
        <f>SUM(Činnosti!$F70:$M70)</f>
        <v>0</v>
      </c>
      <c r="O70" s="249"/>
      <c r="P70" s="269"/>
      <c r="Q70" s="267">
        <f>IF(AND(Tabuľka2[[#This Row],[Stĺpec5]]&gt;0,Tabuľka2[[#This Row],[Stĺpec1]]=""),1,0)</f>
        <v>0</v>
      </c>
      <c r="R70" s="237">
        <f>IF(AND(Tabuľka2[[#This Row],[Stĺpec14]]=0,OR(Tabuľka2[[#This Row],[Stĺpec145]]&gt;0,Tabuľka2[[#This Row],[Stĺpec144]]&gt;0)),1,0)</f>
        <v>0</v>
      </c>
      <c r="S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" s="212">
        <f>IF(OR($T$13="vyberte",$T$13=""),0,IF(OR(Tabuľka2[[#This Row],[Stĺpec14]]="",Tabuľka2[[#This Row],[Stĺpec6]]=""),0,Tabuľka2[[#This Row],[Stĺpec6]]/Tabuľka2[[#This Row],[Stĺpec14]]))</f>
        <v>0</v>
      </c>
      <c r="U70" s="212">
        <f>IF(OR($U$13="vyberte",$U$13=""),0,IF(OR(Tabuľka2[[#This Row],[Stĺpec14]]="",Tabuľka2[[#This Row],[Stĺpec7]]=""),0,Tabuľka2[[#This Row],[Stĺpec7]]/Tabuľka2[[#This Row],[Stĺpec14]]))</f>
        <v>0</v>
      </c>
      <c r="V70" s="212">
        <f>IF(OR($V$13="vyberte",$V$13=""),0,IF(OR(Tabuľka2[[#This Row],[Stĺpec14]]="",Tabuľka2[[#This Row],[Stĺpec8]]=0),0,Tabuľka2[[#This Row],[Stĺpec8]]/Tabuľka2[[#This Row],[Stĺpec14]]))</f>
        <v>0</v>
      </c>
      <c r="W70" s="212">
        <f>IF(OR($W$13="vyberte",$W$13=""),0,IF(OR(Tabuľka2[[#This Row],[Stĺpec14]]="",Tabuľka2[[#This Row],[Stĺpec9]]=""),0,Tabuľka2[[#This Row],[Stĺpec9]]/Tabuľka2[[#This Row],[Stĺpec14]]))</f>
        <v>0</v>
      </c>
      <c r="X70" s="212">
        <f>IF(OR($X$13="vyberte",$X$13=""),0,IF(OR(Tabuľka2[[#This Row],[Stĺpec14]]="",Tabuľka2[[#This Row],[Stĺpec10]]=""),0,Tabuľka2[[#This Row],[Stĺpec10]]/Tabuľka2[[#This Row],[Stĺpec14]]))</f>
        <v>0</v>
      </c>
      <c r="Y70" s="212">
        <f>IF(OR($Y$13="vyberte",$Y$13=""),0,IF(OR(Tabuľka2[[#This Row],[Stĺpec14]]="",Tabuľka2[[#This Row],[Stĺpec11]]=""),0,Tabuľka2[[#This Row],[Stĺpec11]]/Tabuľka2[[#This Row],[Stĺpec14]]))</f>
        <v>0</v>
      </c>
      <c r="Z70" s="212">
        <f>IF(OR(Tabuľka2[[#This Row],[Stĺpec14]]="",Tabuľka2[[#This Row],[Stĺpec12]]=""),0,Tabuľka2[[#This Row],[Stĺpec12]]/Tabuľka2[[#This Row],[Stĺpec14]])</f>
        <v>0</v>
      </c>
      <c r="AA70" s="194">
        <f>IF(OR(Tabuľka2[[#This Row],[Stĺpec14]]="",Tabuľka2[[#This Row],[Stĺpec13]]=""),0,Tabuľka2[[#This Row],[Stĺpec13]]/Tabuľka2[[#This Row],[Stĺpec14]])</f>
        <v>0</v>
      </c>
      <c r="AB70" s="193">
        <f>COUNTIF(Tabuľka2[[#This Row],[Stĺpec16]:[Stĺpec23]],"&gt;0,1")</f>
        <v>0</v>
      </c>
      <c r="AC70" s="198">
        <f>IF(OR($F$13="vyberte",$F$13=""),0,Tabuľka2[[#This Row],[Stĺpec14]]-Tabuľka2[[#This Row],[Stĺpec26]])</f>
        <v>0</v>
      </c>
      <c r="AD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" s="206">
        <f>IF('Bodovacie kritéria'!$F$15="01 A - BORSKÁ NÍŽINA",Tabuľka2[[#This Row],[Stĺpec25]]/Tabuľka2[[#This Row],[Stĺpec5]],0)</f>
        <v>0</v>
      </c>
      <c r="AF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" s="206">
        <f>IFERROR((Tabuľka2[[#This Row],[Stĺpec28]]+Tabuľka2[[#This Row],[Stĺpec25]])/Tabuľka2[[#This Row],[Stĺpec14]],0)</f>
        <v>0</v>
      </c>
      <c r="AH70" s="199">
        <f>Tabuľka2[[#This Row],[Stĺpec28]]+Tabuľka2[[#This Row],[Stĺpec25]]</f>
        <v>0</v>
      </c>
      <c r="AI70" s="206">
        <f>IFERROR(Tabuľka2[[#This Row],[Stĺpec25]]/Tabuľka2[[#This Row],[Stĺpec30]],0)</f>
        <v>0</v>
      </c>
      <c r="AJ70" s="191">
        <f>IFERROR(Tabuľka2[[#This Row],[Stĺpec145]]/Tabuľka2[[#This Row],[Stĺpec14]],0)</f>
        <v>0</v>
      </c>
      <c r="AK70" s="191">
        <f>IFERROR(Tabuľka2[[#This Row],[Stĺpec144]]/Tabuľka2[[#This Row],[Stĺpec14]],0)</f>
        <v>0</v>
      </c>
    </row>
    <row r="71" spans="1:37" x14ac:dyDescent="0.25">
      <c r="A71" s="252"/>
      <c r="B71" s="245"/>
      <c r="C71" s="245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180">
        <f>SUM(Činnosti!$F71:$M71)</f>
        <v>0</v>
      </c>
      <c r="O71" s="246"/>
      <c r="P71" s="269"/>
      <c r="Q71" s="267">
        <f>IF(AND(Tabuľka2[[#This Row],[Stĺpec5]]&gt;0,Tabuľka2[[#This Row],[Stĺpec1]]=""),1,0)</f>
        <v>0</v>
      </c>
      <c r="R71" s="237">
        <f>IF(AND(Tabuľka2[[#This Row],[Stĺpec14]]=0,OR(Tabuľka2[[#This Row],[Stĺpec145]]&gt;0,Tabuľka2[[#This Row],[Stĺpec144]]&gt;0)),1,0)</f>
        <v>0</v>
      </c>
      <c r="S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" s="212">
        <f>IF(OR($T$13="vyberte",$T$13=""),0,IF(OR(Tabuľka2[[#This Row],[Stĺpec14]]="",Tabuľka2[[#This Row],[Stĺpec6]]=""),0,Tabuľka2[[#This Row],[Stĺpec6]]/Tabuľka2[[#This Row],[Stĺpec14]]))</f>
        <v>0</v>
      </c>
      <c r="U71" s="212">
        <f>IF(OR($U$13="vyberte",$U$13=""),0,IF(OR(Tabuľka2[[#This Row],[Stĺpec14]]="",Tabuľka2[[#This Row],[Stĺpec7]]=""),0,Tabuľka2[[#This Row],[Stĺpec7]]/Tabuľka2[[#This Row],[Stĺpec14]]))</f>
        <v>0</v>
      </c>
      <c r="V71" s="212">
        <f>IF(OR($V$13="vyberte",$V$13=""),0,IF(OR(Tabuľka2[[#This Row],[Stĺpec14]]="",Tabuľka2[[#This Row],[Stĺpec8]]=0),0,Tabuľka2[[#This Row],[Stĺpec8]]/Tabuľka2[[#This Row],[Stĺpec14]]))</f>
        <v>0</v>
      </c>
      <c r="W71" s="212">
        <f>IF(OR($W$13="vyberte",$W$13=""),0,IF(OR(Tabuľka2[[#This Row],[Stĺpec14]]="",Tabuľka2[[#This Row],[Stĺpec9]]=""),0,Tabuľka2[[#This Row],[Stĺpec9]]/Tabuľka2[[#This Row],[Stĺpec14]]))</f>
        <v>0</v>
      </c>
      <c r="X71" s="212">
        <f>IF(OR($X$13="vyberte",$X$13=""),0,IF(OR(Tabuľka2[[#This Row],[Stĺpec14]]="",Tabuľka2[[#This Row],[Stĺpec10]]=""),0,Tabuľka2[[#This Row],[Stĺpec10]]/Tabuľka2[[#This Row],[Stĺpec14]]))</f>
        <v>0</v>
      </c>
      <c r="Y71" s="212">
        <f>IF(OR($Y$13="vyberte",$Y$13=""),0,IF(OR(Tabuľka2[[#This Row],[Stĺpec14]]="",Tabuľka2[[#This Row],[Stĺpec11]]=""),0,Tabuľka2[[#This Row],[Stĺpec11]]/Tabuľka2[[#This Row],[Stĺpec14]]))</f>
        <v>0</v>
      </c>
      <c r="Z71" s="212">
        <f>IF(OR(Tabuľka2[[#This Row],[Stĺpec14]]="",Tabuľka2[[#This Row],[Stĺpec12]]=""),0,Tabuľka2[[#This Row],[Stĺpec12]]/Tabuľka2[[#This Row],[Stĺpec14]])</f>
        <v>0</v>
      </c>
      <c r="AA71" s="194">
        <f>IF(OR(Tabuľka2[[#This Row],[Stĺpec14]]="",Tabuľka2[[#This Row],[Stĺpec13]]=""),0,Tabuľka2[[#This Row],[Stĺpec13]]/Tabuľka2[[#This Row],[Stĺpec14]])</f>
        <v>0</v>
      </c>
      <c r="AB71" s="193">
        <f>COUNTIF(Tabuľka2[[#This Row],[Stĺpec16]:[Stĺpec23]],"&gt;0,1")</f>
        <v>0</v>
      </c>
      <c r="AC71" s="198">
        <f>IF(OR($F$13="vyberte",$F$13=""),0,Tabuľka2[[#This Row],[Stĺpec14]]-Tabuľka2[[#This Row],[Stĺpec26]])</f>
        <v>0</v>
      </c>
      <c r="AD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" s="206">
        <f>IF('Bodovacie kritéria'!$F$15="01 A - BORSKÁ NÍŽINA",Tabuľka2[[#This Row],[Stĺpec25]]/Tabuľka2[[#This Row],[Stĺpec5]],0)</f>
        <v>0</v>
      </c>
      <c r="AF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" s="206">
        <f>IFERROR((Tabuľka2[[#This Row],[Stĺpec28]]+Tabuľka2[[#This Row],[Stĺpec25]])/Tabuľka2[[#This Row],[Stĺpec14]],0)</f>
        <v>0</v>
      </c>
      <c r="AH71" s="199">
        <f>Tabuľka2[[#This Row],[Stĺpec28]]+Tabuľka2[[#This Row],[Stĺpec25]]</f>
        <v>0</v>
      </c>
      <c r="AI71" s="206">
        <f>IFERROR(Tabuľka2[[#This Row],[Stĺpec25]]/Tabuľka2[[#This Row],[Stĺpec30]],0)</f>
        <v>0</v>
      </c>
      <c r="AJ71" s="191">
        <f>IFERROR(Tabuľka2[[#This Row],[Stĺpec145]]/Tabuľka2[[#This Row],[Stĺpec14]],0)</f>
        <v>0</v>
      </c>
      <c r="AK71" s="191">
        <f>IFERROR(Tabuľka2[[#This Row],[Stĺpec144]]/Tabuľka2[[#This Row],[Stĺpec14]],0)</f>
        <v>0</v>
      </c>
    </row>
    <row r="72" spans="1:37" x14ac:dyDescent="0.25">
      <c r="A72" s="251"/>
      <c r="B72" s="248"/>
      <c r="C72" s="248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181">
        <f>SUM(Činnosti!$F72:$M72)</f>
        <v>0</v>
      </c>
      <c r="O72" s="249"/>
      <c r="P72" s="269"/>
      <c r="Q72" s="267">
        <f>IF(AND(Tabuľka2[[#This Row],[Stĺpec5]]&gt;0,Tabuľka2[[#This Row],[Stĺpec1]]=""),1,0)</f>
        <v>0</v>
      </c>
      <c r="R72" s="237">
        <f>IF(AND(Tabuľka2[[#This Row],[Stĺpec14]]=0,OR(Tabuľka2[[#This Row],[Stĺpec145]]&gt;0,Tabuľka2[[#This Row],[Stĺpec144]]&gt;0)),1,0)</f>
        <v>0</v>
      </c>
      <c r="S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" s="212">
        <f>IF(OR($T$13="vyberte",$T$13=""),0,IF(OR(Tabuľka2[[#This Row],[Stĺpec14]]="",Tabuľka2[[#This Row],[Stĺpec6]]=""),0,Tabuľka2[[#This Row],[Stĺpec6]]/Tabuľka2[[#This Row],[Stĺpec14]]))</f>
        <v>0</v>
      </c>
      <c r="U72" s="212">
        <f>IF(OR($U$13="vyberte",$U$13=""),0,IF(OR(Tabuľka2[[#This Row],[Stĺpec14]]="",Tabuľka2[[#This Row],[Stĺpec7]]=""),0,Tabuľka2[[#This Row],[Stĺpec7]]/Tabuľka2[[#This Row],[Stĺpec14]]))</f>
        <v>0</v>
      </c>
      <c r="V72" s="212">
        <f>IF(OR($V$13="vyberte",$V$13=""),0,IF(OR(Tabuľka2[[#This Row],[Stĺpec14]]="",Tabuľka2[[#This Row],[Stĺpec8]]=0),0,Tabuľka2[[#This Row],[Stĺpec8]]/Tabuľka2[[#This Row],[Stĺpec14]]))</f>
        <v>0</v>
      </c>
      <c r="W72" s="212">
        <f>IF(OR($W$13="vyberte",$W$13=""),0,IF(OR(Tabuľka2[[#This Row],[Stĺpec14]]="",Tabuľka2[[#This Row],[Stĺpec9]]=""),0,Tabuľka2[[#This Row],[Stĺpec9]]/Tabuľka2[[#This Row],[Stĺpec14]]))</f>
        <v>0</v>
      </c>
      <c r="X72" s="212">
        <f>IF(OR($X$13="vyberte",$X$13=""),0,IF(OR(Tabuľka2[[#This Row],[Stĺpec14]]="",Tabuľka2[[#This Row],[Stĺpec10]]=""),0,Tabuľka2[[#This Row],[Stĺpec10]]/Tabuľka2[[#This Row],[Stĺpec14]]))</f>
        <v>0</v>
      </c>
      <c r="Y72" s="212">
        <f>IF(OR($Y$13="vyberte",$Y$13=""),0,IF(OR(Tabuľka2[[#This Row],[Stĺpec14]]="",Tabuľka2[[#This Row],[Stĺpec11]]=""),0,Tabuľka2[[#This Row],[Stĺpec11]]/Tabuľka2[[#This Row],[Stĺpec14]]))</f>
        <v>0</v>
      </c>
      <c r="Z72" s="212">
        <f>IF(OR(Tabuľka2[[#This Row],[Stĺpec14]]="",Tabuľka2[[#This Row],[Stĺpec12]]=""),0,Tabuľka2[[#This Row],[Stĺpec12]]/Tabuľka2[[#This Row],[Stĺpec14]])</f>
        <v>0</v>
      </c>
      <c r="AA72" s="194">
        <f>IF(OR(Tabuľka2[[#This Row],[Stĺpec14]]="",Tabuľka2[[#This Row],[Stĺpec13]]=""),0,Tabuľka2[[#This Row],[Stĺpec13]]/Tabuľka2[[#This Row],[Stĺpec14]])</f>
        <v>0</v>
      </c>
      <c r="AB72" s="193">
        <f>COUNTIF(Tabuľka2[[#This Row],[Stĺpec16]:[Stĺpec23]],"&gt;0,1")</f>
        <v>0</v>
      </c>
      <c r="AC72" s="198">
        <f>IF(OR($F$13="vyberte",$F$13=""),0,Tabuľka2[[#This Row],[Stĺpec14]]-Tabuľka2[[#This Row],[Stĺpec26]])</f>
        <v>0</v>
      </c>
      <c r="AD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" s="206">
        <f>IF('Bodovacie kritéria'!$F$15="01 A - BORSKÁ NÍŽINA",Tabuľka2[[#This Row],[Stĺpec25]]/Tabuľka2[[#This Row],[Stĺpec5]],0)</f>
        <v>0</v>
      </c>
      <c r="AF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" s="206">
        <f>IFERROR((Tabuľka2[[#This Row],[Stĺpec28]]+Tabuľka2[[#This Row],[Stĺpec25]])/Tabuľka2[[#This Row],[Stĺpec14]],0)</f>
        <v>0</v>
      </c>
      <c r="AH72" s="199">
        <f>Tabuľka2[[#This Row],[Stĺpec28]]+Tabuľka2[[#This Row],[Stĺpec25]]</f>
        <v>0</v>
      </c>
      <c r="AI72" s="206">
        <f>IFERROR(Tabuľka2[[#This Row],[Stĺpec25]]/Tabuľka2[[#This Row],[Stĺpec30]],0)</f>
        <v>0</v>
      </c>
      <c r="AJ72" s="191">
        <f>IFERROR(Tabuľka2[[#This Row],[Stĺpec145]]/Tabuľka2[[#This Row],[Stĺpec14]],0)</f>
        <v>0</v>
      </c>
      <c r="AK72" s="191">
        <f>IFERROR(Tabuľka2[[#This Row],[Stĺpec144]]/Tabuľka2[[#This Row],[Stĺpec14]],0)</f>
        <v>0</v>
      </c>
    </row>
    <row r="73" spans="1:37" x14ac:dyDescent="0.25">
      <c r="A73" s="252"/>
      <c r="B73" s="245"/>
      <c r="C73" s="245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180">
        <f>SUM(Činnosti!$F73:$M73)</f>
        <v>0</v>
      </c>
      <c r="O73" s="246"/>
      <c r="P73" s="269"/>
      <c r="Q73" s="267">
        <f>IF(AND(Tabuľka2[[#This Row],[Stĺpec5]]&gt;0,Tabuľka2[[#This Row],[Stĺpec1]]=""),1,0)</f>
        <v>0</v>
      </c>
      <c r="R73" s="237">
        <f>IF(AND(Tabuľka2[[#This Row],[Stĺpec14]]=0,OR(Tabuľka2[[#This Row],[Stĺpec145]]&gt;0,Tabuľka2[[#This Row],[Stĺpec144]]&gt;0)),1,0)</f>
        <v>0</v>
      </c>
      <c r="S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" s="212">
        <f>IF(OR($T$13="vyberte",$T$13=""),0,IF(OR(Tabuľka2[[#This Row],[Stĺpec14]]="",Tabuľka2[[#This Row],[Stĺpec6]]=""),0,Tabuľka2[[#This Row],[Stĺpec6]]/Tabuľka2[[#This Row],[Stĺpec14]]))</f>
        <v>0</v>
      </c>
      <c r="U73" s="212">
        <f>IF(OR($U$13="vyberte",$U$13=""),0,IF(OR(Tabuľka2[[#This Row],[Stĺpec14]]="",Tabuľka2[[#This Row],[Stĺpec7]]=""),0,Tabuľka2[[#This Row],[Stĺpec7]]/Tabuľka2[[#This Row],[Stĺpec14]]))</f>
        <v>0</v>
      </c>
      <c r="V73" s="212">
        <f>IF(OR($V$13="vyberte",$V$13=""),0,IF(OR(Tabuľka2[[#This Row],[Stĺpec14]]="",Tabuľka2[[#This Row],[Stĺpec8]]=0),0,Tabuľka2[[#This Row],[Stĺpec8]]/Tabuľka2[[#This Row],[Stĺpec14]]))</f>
        <v>0</v>
      </c>
      <c r="W73" s="212">
        <f>IF(OR($W$13="vyberte",$W$13=""),0,IF(OR(Tabuľka2[[#This Row],[Stĺpec14]]="",Tabuľka2[[#This Row],[Stĺpec9]]=""),0,Tabuľka2[[#This Row],[Stĺpec9]]/Tabuľka2[[#This Row],[Stĺpec14]]))</f>
        <v>0</v>
      </c>
      <c r="X73" s="212">
        <f>IF(OR($X$13="vyberte",$X$13=""),0,IF(OR(Tabuľka2[[#This Row],[Stĺpec14]]="",Tabuľka2[[#This Row],[Stĺpec10]]=""),0,Tabuľka2[[#This Row],[Stĺpec10]]/Tabuľka2[[#This Row],[Stĺpec14]]))</f>
        <v>0</v>
      </c>
      <c r="Y73" s="212">
        <f>IF(OR($Y$13="vyberte",$Y$13=""),0,IF(OR(Tabuľka2[[#This Row],[Stĺpec14]]="",Tabuľka2[[#This Row],[Stĺpec11]]=""),0,Tabuľka2[[#This Row],[Stĺpec11]]/Tabuľka2[[#This Row],[Stĺpec14]]))</f>
        <v>0</v>
      </c>
      <c r="Z73" s="212">
        <f>IF(OR(Tabuľka2[[#This Row],[Stĺpec14]]="",Tabuľka2[[#This Row],[Stĺpec12]]=""),0,Tabuľka2[[#This Row],[Stĺpec12]]/Tabuľka2[[#This Row],[Stĺpec14]])</f>
        <v>0</v>
      </c>
      <c r="AA73" s="194">
        <f>IF(OR(Tabuľka2[[#This Row],[Stĺpec14]]="",Tabuľka2[[#This Row],[Stĺpec13]]=""),0,Tabuľka2[[#This Row],[Stĺpec13]]/Tabuľka2[[#This Row],[Stĺpec14]])</f>
        <v>0</v>
      </c>
      <c r="AB73" s="193">
        <f>COUNTIF(Tabuľka2[[#This Row],[Stĺpec16]:[Stĺpec23]],"&gt;0,1")</f>
        <v>0</v>
      </c>
      <c r="AC73" s="198">
        <f>IF(OR($F$13="vyberte",$F$13=""),0,Tabuľka2[[#This Row],[Stĺpec14]]-Tabuľka2[[#This Row],[Stĺpec26]])</f>
        <v>0</v>
      </c>
      <c r="AD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" s="206">
        <f>IF('Bodovacie kritéria'!$F$15="01 A - BORSKÁ NÍŽINA",Tabuľka2[[#This Row],[Stĺpec25]]/Tabuľka2[[#This Row],[Stĺpec5]],0)</f>
        <v>0</v>
      </c>
      <c r="AF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" s="206">
        <f>IFERROR((Tabuľka2[[#This Row],[Stĺpec28]]+Tabuľka2[[#This Row],[Stĺpec25]])/Tabuľka2[[#This Row],[Stĺpec14]],0)</f>
        <v>0</v>
      </c>
      <c r="AH73" s="199">
        <f>Tabuľka2[[#This Row],[Stĺpec28]]+Tabuľka2[[#This Row],[Stĺpec25]]</f>
        <v>0</v>
      </c>
      <c r="AI73" s="206">
        <f>IFERROR(Tabuľka2[[#This Row],[Stĺpec25]]/Tabuľka2[[#This Row],[Stĺpec30]],0)</f>
        <v>0</v>
      </c>
      <c r="AJ73" s="191">
        <f>IFERROR(Tabuľka2[[#This Row],[Stĺpec145]]/Tabuľka2[[#This Row],[Stĺpec14]],0)</f>
        <v>0</v>
      </c>
      <c r="AK73" s="191">
        <f>IFERROR(Tabuľka2[[#This Row],[Stĺpec144]]/Tabuľka2[[#This Row],[Stĺpec14]],0)</f>
        <v>0</v>
      </c>
    </row>
    <row r="74" spans="1:37" x14ac:dyDescent="0.25">
      <c r="A74" s="251"/>
      <c r="B74" s="248"/>
      <c r="C74" s="248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181">
        <f>SUM(Činnosti!$F74:$M74)</f>
        <v>0</v>
      </c>
      <c r="O74" s="249"/>
      <c r="P74" s="269"/>
      <c r="Q74" s="267">
        <f>IF(AND(Tabuľka2[[#This Row],[Stĺpec5]]&gt;0,Tabuľka2[[#This Row],[Stĺpec1]]=""),1,0)</f>
        <v>0</v>
      </c>
      <c r="R74" s="237">
        <f>IF(AND(Tabuľka2[[#This Row],[Stĺpec14]]=0,OR(Tabuľka2[[#This Row],[Stĺpec145]]&gt;0,Tabuľka2[[#This Row],[Stĺpec144]]&gt;0)),1,0)</f>
        <v>0</v>
      </c>
      <c r="S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" s="212">
        <f>IF(OR($T$13="vyberte",$T$13=""),0,IF(OR(Tabuľka2[[#This Row],[Stĺpec14]]="",Tabuľka2[[#This Row],[Stĺpec6]]=""),0,Tabuľka2[[#This Row],[Stĺpec6]]/Tabuľka2[[#This Row],[Stĺpec14]]))</f>
        <v>0</v>
      </c>
      <c r="U74" s="212">
        <f>IF(OR($U$13="vyberte",$U$13=""),0,IF(OR(Tabuľka2[[#This Row],[Stĺpec14]]="",Tabuľka2[[#This Row],[Stĺpec7]]=""),0,Tabuľka2[[#This Row],[Stĺpec7]]/Tabuľka2[[#This Row],[Stĺpec14]]))</f>
        <v>0</v>
      </c>
      <c r="V74" s="212">
        <f>IF(OR($V$13="vyberte",$V$13=""),0,IF(OR(Tabuľka2[[#This Row],[Stĺpec14]]="",Tabuľka2[[#This Row],[Stĺpec8]]=0),0,Tabuľka2[[#This Row],[Stĺpec8]]/Tabuľka2[[#This Row],[Stĺpec14]]))</f>
        <v>0</v>
      </c>
      <c r="W74" s="212">
        <f>IF(OR($W$13="vyberte",$W$13=""),0,IF(OR(Tabuľka2[[#This Row],[Stĺpec14]]="",Tabuľka2[[#This Row],[Stĺpec9]]=""),0,Tabuľka2[[#This Row],[Stĺpec9]]/Tabuľka2[[#This Row],[Stĺpec14]]))</f>
        <v>0</v>
      </c>
      <c r="X74" s="212">
        <f>IF(OR($X$13="vyberte",$X$13=""),0,IF(OR(Tabuľka2[[#This Row],[Stĺpec14]]="",Tabuľka2[[#This Row],[Stĺpec10]]=""),0,Tabuľka2[[#This Row],[Stĺpec10]]/Tabuľka2[[#This Row],[Stĺpec14]]))</f>
        <v>0</v>
      </c>
      <c r="Y74" s="212">
        <f>IF(OR($Y$13="vyberte",$Y$13=""),0,IF(OR(Tabuľka2[[#This Row],[Stĺpec14]]="",Tabuľka2[[#This Row],[Stĺpec11]]=""),0,Tabuľka2[[#This Row],[Stĺpec11]]/Tabuľka2[[#This Row],[Stĺpec14]]))</f>
        <v>0</v>
      </c>
      <c r="Z74" s="212">
        <f>IF(OR(Tabuľka2[[#This Row],[Stĺpec14]]="",Tabuľka2[[#This Row],[Stĺpec12]]=""),0,Tabuľka2[[#This Row],[Stĺpec12]]/Tabuľka2[[#This Row],[Stĺpec14]])</f>
        <v>0</v>
      </c>
      <c r="AA74" s="194">
        <f>IF(OR(Tabuľka2[[#This Row],[Stĺpec14]]="",Tabuľka2[[#This Row],[Stĺpec13]]=""),0,Tabuľka2[[#This Row],[Stĺpec13]]/Tabuľka2[[#This Row],[Stĺpec14]])</f>
        <v>0</v>
      </c>
      <c r="AB74" s="193">
        <f>COUNTIF(Tabuľka2[[#This Row],[Stĺpec16]:[Stĺpec23]],"&gt;0,1")</f>
        <v>0</v>
      </c>
      <c r="AC74" s="198">
        <f>IF(OR($F$13="vyberte",$F$13=""),0,Tabuľka2[[#This Row],[Stĺpec14]]-Tabuľka2[[#This Row],[Stĺpec26]])</f>
        <v>0</v>
      </c>
      <c r="AD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" s="206">
        <f>IF('Bodovacie kritéria'!$F$15="01 A - BORSKÁ NÍŽINA",Tabuľka2[[#This Row],[Stĺpec25]]/Tabuľka2[[#This Row],[Stĺpec5]],0)</f>
        <v>0</v>
      </c>
      <c r="AF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" s="206">
        <f>IFERROR((Tabuľka2[[#This Row],[Stĺpec28]]+Tabuľka2[[#This Row],[Stĺpec25]])/Tabuľka2[[#This Row],[Stĺpec14]],0)</f>
        <v>0</v>
      </c>
      <c r="AH74" s="199">
        <f>Tabuľka2[[#This Row],[Stĺpec28]]+Tabuľka2[[#This Row],[Stĺpec25]]</f>
        <v>0</v>
      </c>
      <c r="AI74" s="206">
        <f>IFERROR(Tabuľka2[[#This Row],[Stĺpec25]]/Tabuľka2[[#This Row],[Stĺpec30]],0)</f>
        <v>0</v>
      </c>
      <c r="AJ74" s="191">
        <f>IFERROR(Tabuľka2[[#This Row],[Stĺpec145]]/Tabuľka2[[#This Row],[Stĺpec14]],0)</f>
        <v>0</v>
      </c>
      <c r="AK74" s="191">
        <f>IFERROR(Tabuľka2[[#This Row],[Stĺpec144]]/Tabuľka2[[#This Row],[Stĺpec14]],0)</f>
        <v>0</v>
      </c>
    </row>
    <row r="75" spans="1:37" x14ac:dyDescent="0.25">
      <c r="A75" s="252"/>
      <c r="B75" s="245"/>
      <c r="C75" s="245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180">
        <f>SUM(Činnosti!$F75:$M75)</f>
        <v>0</v>
      </c>
      <c r="O75" s="246"/>
      <c r="P75" s="269"/>
      <c r="Q75" s="267">
        <f>IF(AND(Tabuľka2[[#This Row],[Stĺpec5]]&gt;0,Tabuľka2[[#This Row],[Stĺpec1]]=""),1,0)</f>
        <v>0</v>
      </c>
      <c r="R75" s="237">
        <f>IF(AND(Tabuľka2[[#This Row],[Stĺpec14]]=0,OR(Tabuľka2[[#This Row],[Stĺpec145]]&gt;0,Tabuľka2[[#This Row],[Stĺpec144]]&gt;0)),1,0)</f>
        <v>0</v>
      </c>
      <c r="S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" s="212">
        <f>IF(OR($T$13="vyberte",$T$13=""),0,IF(OR(Tabuľka2[[#This Row],[Stĺpec14]]="",Tabuľka2[[#This Row],[Stĺpec6]]=""),0,Tabuľka2[[#This Row],[Stĺpec6]]/Tabuľka2[[#This Row],[Stĺpec14]]))</f>
        <v>0</v>
      </c>
      <c r="U75" s="212">
        <f>IF(OR($U$13="vyberte",$U$13=""),0,IF(OR(Tabuľka2[[#This Row],[Stĺpec14]]="",Tabuľka2[[#This Row],[Stĺpec7]]=""),0,Tabuľka2[[#This Row],[Stĺpec7]]/Tabuľka2[[#This Row],[Stĺpec14]]))</f>
        <v>0</v>
      </c>
      <c r="V75" s="212">
        <f>IF(OR($V$13="vyberte",$V$13=""),0,IF(OR(Tabuľka2[[#This Row],[Stĺpec14]]="",Tabuľka2[[#This Row],[Stĺpec8]]=0),0,Tabuľka2[[#This Row],[Stĺpec8]]/Tabuľka2[[#This Row],[Stĺpec14]]))</f>
        <v>0</v>
      </c>
      <c r="W75" s="212">
        <f>IF(OR($W$13="vyberte",$W$13=""),0,IF(OR(Tabuľka2[[#This Row],[Stĺpec14]]="",Tabuľka2[[#This Row],[Stĺpec9]]=""),0,Tabuľka2[[#This Row],[Stĺpec9]]/Tabuľka2[[#This Row],[Stĺpec14]]))</f>
        <v>0</v>
      </c>
      <c r="X75" s="212">
        <f>IF(OR($X$13="vyberte",$X$13=""),0,IF(OR(Tabuľka2[[#This Row],[Stĺpec14]]="",Tabuľka2[[#This Row],[Stĺpec10]]=""),0,Tabuľka2[[#This Row],[Stĺpec10]]/Tabuľka2[[#This Row],[Stĺpec14]]))</f>
        <v>0</v>
      </c>
      <c r="Y75" s="212">
        <f>IF(OR($Y$13="vyberte",$Y$13=""),0,IF(OR(Tabuľka2[[#This Row],[Stĺpec14]]="",Tabuľka2[[#This Row],[Stĺpec11]]=""),0,Tabuľka2[[#This Row],[Stĺpec11]]/Tabuľka2[[#This Row],[Stĺpec14]]))</f>
        <v>0</v>
      </c>
      <c r="Z75" s="212">
        <f>IF(OR(Tabuľka2[[#This Row],[Stĺpec14]]="",Tabuľka2[[#This Row],[Stĺpec12]]=""),0,Tabuľka2[[#This Row],[Stĺpec12]]/Tabuľka2[[#This Row],[Stĺpec14]])</f>
        <v>0</v>
      </c>
      <c r="AA75" s="194">
        <f>IF(OR(Tabuľka2[[#This Row],[Stĺpec14]]="",Tabuľka2[[#This Row],[Stĺpec13]]=""),0,Tabuľka2[[#This Row],[Stĺpec13]]/Tabuľka2[[#This Row],[Stĺpec14]])</f>
        <v>0</v>
      </c>
      <c r="AB75" s="193">
        <f>COUNTIF(Tabuľka2[[#This Row],[Stĺpec16]:[Stĺpec23]],"&gt;0,1")</f>
        <v>0</v>
      </c>
      <c r="AC75" s="198">
        <f>IF(OR($F$13="vyberte",$F$13=""),0,Tabuľka2[[#This Row],[Stĺpec14]]-Tabuľka2[[#This Row],[Stĺpec26]])</f>
        <v>0</v>
      </c>
      <c r="AD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" s="206">
        <f>IF('Bodovacie kritéria'!$F$15="01 A - BORSKÁ NÍŽINA",Tabuľka2[[#This Row],[Stĺpec25]]/Tabuľka2[[#This Row],[Stĺpec5]],0)</f>
        <v>0</v>
      </c>
      <c r="AF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" s="206">
        <f>IFERROR((Tabuľka2[[#This Row],[Stĺpec28]]+Tabuľka2[[#This Row],[Stĺpec25]])/Tabuľka2[[#This Row],[Stĺpec14]],0)</f>
        <v>0</v>
      </c>
      <c r="AH75" s="199">
        <f>Tabuľka2[[#This Row],[Stĺpec28]]+Tabuľka2[[#This Row],[Stĺpec25]]</f>
        <v>0</v>
      </c>
      <c r="AI75" s="206">
        <f>IFERROR(Tabuľka2[[#This Row],[Stĺpec25]]/Tabuľka2[[#This Row],[Stĺpec30]],0)</f>
        <v>0</v>
      </c>
      <c r="AJ75" s="191">
        <f>IFERROR(Tabuľka2[[#This Row],[Stĺpec145]]/Tabuľka2[[#This Row],[Stĺpec14]],0)</f>
        <v>0</v>
      </c>
      <c r="AK75" s="191">
        <f>IFERROR(Tabuľka2[[#This Row],[Stĺpec144]]/Tabuľka2[[#This Row],[Stĺpec14]],0)</f>
        <v>0</v>
      </c>
    </row>
    <row r="76" spans="1:37" x14ac:dyDescent="0.25">
      <c r="A76" s="251"/>
      <c r="B76" s="248"/>
      <c r="C76" s="248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181">
        <f>SUM(Činnosti!$F76:$M76)</f>
        <v>0</v>
      </c>
      <c r="O76" s="249"/>
      <c r="P76" s="269"/>
      <c r="Q76" s="267">
        <f>IF(AND(Tabuľka2[[#This Row],[Stĺpec5]]&gt;0,Tabuľka2[[#This Row],[Stĺpec1]]=""),1,0)</f>
        <v>0</v>
      </c>
      <c r="R76" s="237">
        <f>IF(AND(Tabuľka2[[#This Row],[Stĺpec14]]=0,OR(Tabuľka2[[#This Row],[Stĺpec145]]&gt;0,Tabuľka2[[#This Row],[Stĺpec144]]&gt;0)),1,0)</f>
        <v>0</v>
      </c>
      <c r="S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6" s="212">
        <f>IF(OR($T$13="vyberte",$T$13=""),0,IF(OR(Tabuľka2[[#This Row],[Stĺpec14]]="",Tabuľka2[[#This Row],[Stĺpec6]]=""),0,Tabuľka2[[#This Row],[Stĺpec6]]/Tabuľka2[[#This Row],[Stĺpec14]]))</f>
        <v>0</v>
      </c>
      <c r="U76" s="212">
        <f>IF(OR($U$13="vyberte",$U$13=""),0,IF(OR(Tabuľka2[[#This Row],[Stĺpec14]]="",Tabuľka2[[#This Row],[Stĺpec7]]=""),0,Tabuľka2[[#This Row],[Stĺpec7]]/Tabuľka2[[#This Row],[Stĺpec14]]))</f>
        <v>0</v>
      </c>
      <c r="V76" s="212">
        <f>IF(OR($V$13="vyberte",$V$13=""),0,IF(OR(Tabuľka2[[#This Row],[Stĺpec14]]="",Tabuľka2[[#This Row],[Stĺpec8]]=0),0,Tabuľka2[[#This Row],[Stĺpec8]]/Tabuľka2[[#This Row],[Stĺpec14]]))</f>
        <v>0</v>
      </c>
      <c r="W76" s="212">
        <f>IF(OR($W$13="vyberte",$W$13=""),0,IF(OR(Tabuľka2[[#This Row],[Stĺpec14]]="",Tabuľka2[[#This Row],[Stĺpec9]]=""),0,Tabuľka2[[#This Row],[Stĺpec9]]/Tabuľka2[[#This Row],[Stĺpec14]]))</f>
        <v>0</v>
      </c>
      <c r="X76" s="212">
        <f>IF(OR($X$13="vyberte",$X$13=""),0,IF(OR(Tabuľka2[[#This Row],[Stĺpec14]]="",Tabuľka2[[#This Row],[Stĺpec10]]=""),0,Tabuľka2[[#This Row],[Stĺpec10]]/Tabuľka2[[#This Row],[Stĺpec14]]))</f>
        <v>0</v>
      </c>
      <c r="Y76" s="212">
        <f>IF(OR($Y$13="vyberte",$Y$13=""),0,IF(OR(Tabuľka2[[#This Row],[Stĺpec14]]="",Tabuľka2[[#This Row],[Stĺpec11]]=""),0,Tabuľka2[[#This Row],[Stĺpec11]]/Tabuľka2[[#This Row],[Stĺpec14]]))</f>
        <v>0</v>
      </c>
      <c r="Z76" s="212">
        <f>IF(OR(Tabuľka2[[#This Row],[Stĺpec14]]="",Tabuľka2[[#This Row],[Stĺpec12]]=""),0,Tabuľka2[[#This Row],[Stĺpec12]]/Tabuľka2[[#This Row],[Stĺpec14]])</f>
        <v>0</v>
      </c>
      <c r="AA76" s="194">
        <f>IF(OR(Tabuľka2[[#This Row],[Stĺpec14]]="",Tabuľka2[[#This Row],[Stĺpec13]]=""),0,Tabuľka2[[#This Row],[Stĺpec13]]/Tabuľka2[[#This Row],[Stĺpec14]])</f>
        <v>0</v>
      </c>
      <c r="AB76" s="193">
        <f>COUNTIF(Tabuľka2[[#This Row],[Stĺpec16]:[Stĺpec23]],"&gt;0,1")</f>
        <v>0</v>
      </c>
      <c r="AC76" s="198">
        <f>IF(OR($F$13="vyberte",$F$13=""),0,Tabuľka2[[#This Row],[Stĺpec14]]-Tabuľka2[[#This Row],[Stĺpec26]])</f>
        <v>0</v>
      </c>
      <c r="AD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6" s="206">
        <f>IF('Bodovacie kritéria'!$F$15="01 A - BORSKÁ NÍŽINA",Tabuľka2[[#This Row],[Stĺpec25]]/Tabuľka2[[#This Row],[Stĺpec5]],0)</f>
        <v>0</v>
      </c>
      <c r="AF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6" s="206">
        <f>IFERROR((Tabuľka2[[#This Row],[Stĺpec28]]+Tabuľka2[[#This Row],[Stĺpec25]])/Tabuľka2[[#This Row],[Stĺpec14]],0)</f>
        <v>0</v>
      </c>
      <c r="AH76" s="199">
        <f>Tabuľka2[[#This Row],[Stĺpec28]]+Tabuľka2[[#This Row],[Stĺpec25]]</f>
        <v>0</v>
      </c>
      <c r="AI76" s="206">
        <f>IFERROR(Tabuľka2[[#This Row],[Stĺpec25]]/Tabuľka2[[#This Row],[Stĺpec30]],0)</f>
        <v>0</v>
      </c>
      <c r="AJ76" s="191">
        <f>IFERROR(Tabuľka2[[#This Row],[Stĺpec145]]/Tabuľka2[[#This Row],[Stĺpec14]],0)</f>
        <v>0</v>
      </c>
      <c r="AK76" s="191">
        <f>IFERROR(Tabuľka2[[#This Row],[Stĺpec144]]/Tabuľka2[[#This Row],[Stĺpec14]],0)</f>
        <v>0</v>
      </c>
    </row>
    <row r="77" spans="1:37" x14ac:dyDescent="0.25">
      <c r="A77" s="252"/>
      <c r="B77" s="245"/>
      <c r="C77" s="245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180">
        <f>SUM(Činnosti!$F77:$M77)</f>
        <v>0</v>
      </c>
      <c r="O77" s="246"/>
      <c r="P77" s="269"/>
      <c r="Q77" s="267">
        <f>IF(AND(Tabuľka2[[#This Row],[Stĺpec5]]&gt;0,Tabuľka2[[#This Row],[Stĺpec1]]=""),1,0)</f>
        <v>0</v>
      </c>
      <c r="R77" s="237">
        <f>IF(AND(Tabuľka2[[#This Row],[Stĺpec14]]=0,OR(Tabuľka2[[#This Row],[Stĺpec145]]&gt;0,Tabuľka2[[#This Row],[Stĺpec144]]&gt;0)),1,0)</f>
        <v>0</v>
      </c>
      <c r="S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7" s="212">
        <f>IF(OR($T$13="vyberte",$T$13=""),0,IF(OR(Tabuľka2[[#This Row],[Stĺpec14]]="",Tabuľka2[[#This Row],[Stĺpec6]]=""),0,Tabuľka2[[#This Row],[Stĺpec6]]/Tabuľka2[[#This Row],[Stĺpec14]]))</f>
        <v>0</v>
      </c>
      <c r="U77" s="212">
        <f>IF(OR($U$13="vyberte",$U$13=""),0,IF(OR(Tabuľka2[[#This Row],[Stĺpec14]]="",Tabuľka2[[#This Row],[Stĺpec7]]=""),0,Tabuľka2[[#This Row],[Stĺpec7]]/Tabuľka2[[#This Row],[Stĺpec14]]))</f>
        <v>0</v>
      </c>
      <c r="V77" s="212">
        <f>IF(OR($V$13="vyberte",$V$13=""),0,IF(OR(Tabuľka2[[#This Row],[Stĺpec14]]="",Tabuľka2[[#This Row],[Stĺpec8]]=0),0,Tabuľka2[[#This Row],[Stĺpec8]]/Tabuľka2[[#This Row],[Stĺpec14]]))</f>
        <v>0</v>
      </c>
      <c r="W77" s="212">
        <f>IF(OR($W$13="vyberte",$W$13=""),0,IF(OR(Tabuľka2[[#This Row],[Stĺpec14]]="",Tabuľka2[[#This Row],[Stĺpec9]]=""),0,Tabuľka2[[#This Row],[Stĺpec9]]/Tabuľka2[[#This Row],[Stĺpec14]]))</f>
        <v>0</v>
      </c>
      <c r="X77" s="212">
        <f>IF(OR($X$13="vyberte",$X$13=""),0,IF(OR(Tabuľka2[[#This Row],[Stĺpec14]]="",Tabuľka2[[#This Row],[Stĺpec10]]=""),0,Tabuľka2[[#This Row],[Stĺpec10]]/Tabuľka2[[#This Row],[Stĺpec14]]))</f>
        <v>0</v>
      </c>
      <c r="Y77" s="212">
        <f>IF(OR($Y$13="vyberte",$Y$13=""),0,IF(OR(Tabuľka2[[#This Row],[Stĺpec14]]="",Tabuľka2[[#This Row],[Stĺpec11]]=""),0,Tabuľka2[[#This Row],[Stĺpec11]]/Tabuľka2[[#This Row],[Stĺpec14]]))</f>
        <v>0</v>
      </c>
      <c r="Z77" s="212">
        <f>IF(OR(Tabuľka2[[#This Row],[Stĺpec14]]="",Tabuľka2[[#This Row],[Stĺpec12]]=""),0,Tabuľka2[[#This Row],[Stĺpec12]]/Tabuľka2[[#This Row],[Stĺpec14]])</f>
        <v>0</v>
      </c>
      <c r="AA77" s="194">
        <f>IF(OR(Tabuľka2[[#This Row],[Stĺpec14]]="",Tabuľka2[[#This Row],[Stĺpec13]]=""),0,Tabuľka2[[#This Row],[Stĺpec13]]/Tabuľka2[[#This Row],[Stĺpec14]])</f>
        <v>0</v>
      </c>
      <c r="AB77" s="193">
        <f>COUNTIF(Tabuľka2[[#This Row],[Stĺpec16]:[Stĺpec23]],"&gt;0,1")</f>
        <v>0</v>
      </c>
      <c r="AC77" s="198">
        <f>IF(OR($F$13="vyberte",$F$13=""),0,Tabuľka2[[#This Row],[Stĺpec14]]-Tabuľka2[[#This Row],[Stĺpec26]])</f>
        <v>0</v>
      </c>
      <c r="AD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7" s="206">
        <f>IF('Bodovacie kritéria'!$F$15="01 A - BORSKÁ NÍŽINA",Tabuľka2[[#This Row],[Stĺpec25]]/Tabuľka2[[#This Row],[Stĺpec5]],0)</f>
        <v>0</v>
      </c>
      <c r="AF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7" s="206">
        <f>IFERROR((Tabuľka2[[#This Row],[Stĺpec28]]+Tabuľka2[[#This Row],[Stĺpec25]])/Tabuľka2[[#This Row],[Stĺpec14]],0)</f>
        <v>0</v>
      </c>
      <c r="AH77" s="199">
        <f>Tabuľka2[[#This Row],[Stĺpec28]]+Tabuľka2[[#This Row],[Stĺpec25]]</f>
        <v>0</v>
      </c>
      <c r="AI77" s="206">
        <f>IFERROR(Tabuľka2[[#This Row],[Stĺpec25]]/Tabuľka2[[#This Row],[Stĺpec30]],0)</f>
        <v>0</v>
      </c>
      <c r="AJ77" s="191">
        <f>IFERROR(Tabuľka2[[#This Row],[Stĺpec145]]/Tabuľka2[[#This Row],[Stĺpec14]],0)</f>
        <v>0</v>
      </c>
      <c r="AK77" s="191">
        <f>IFERROR(Tabuľka2[[#This Row],[Stĺpec144]]/Tabuľka2[[#This Row],[Stĺpec14]],0)</f>
        <v>0</v>
      </c>
    </row>
    <row r="78" spans="1:37" x14ac:dyDescent="0.25">
      <c r="A78" s="251"/>
      <c r="B78" s="248"/>
      <c r="C78" s="248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181">
        <f>SUM(Činnosti!$F78:$M78)</f>
        <v>0</v>
      </c>
      <c r="O78" s="249"/>
      <c r="P78" s="269"/>
      <c r="Q78" s="267">
        <f>IF(AND(Tabuľka2[[#This Row],[Stĺpec5]]&gt;0,Tabuľka2[[#This Row],[Stĺpec1]]=""),1,0)</f>
        <v>0</v>
      </c>
      <c r="R78" s="237">
        <f>IF(AND(Tabuľka2[[#This Row],[Stĺpec14]]=0,OR(Tabuľka2[[#This Row],[Stĺpec145]]&gt;0,Tabuľka2[[#This Row],[Stĺpec144]]&gt;0)),1,0)</f>
        <v>0</v>
      </c>
      <c r="S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8" s="212">
        <f>IF(OR($T$13="vyberte",$T$13=""),0,IF(OR(Tabuľka2[[#This Row],[Stĺpec14]]="",Tabuľka2[[#This Row],[Stĺpec6]]=""),0,Tabuľka2[[#This Row],[Stĺpec6]]/Tabuľka2[[#This Row],[Stĺpec14]]))</f>
        <v>0</v>
      </c>
      <c r="U78" s="212">
        <f>IF(OR($U$13="vyberte",$U$13=""),0,IF(OR(Tabuľka2[[#This Row],[Stĺpec14]]="",Tabuľka2[[#This Row],[Stĺpec7]]=""),0,Tabuľka2[[#This Row],[Stĺpec7]]/Tabuľka2[[#This Row],[Stĺpec14]]))</f>
        <v>0</v>
      </c>
      <c r="V78" s="212">
        <f>IF(OR($V$13="vyberte",$V$13=""),0,IF(OR(Tabuľka2[[#This Row],[Stĺpec14]]="",Tabuľka2[[#This Row],[Stĺpec8]]=0),0,Tabuľka2[[#This Row],[Stĺpec8]]/Tabuľka2[[#This Row],[Stĺpec14]]))</f>
        <v>0</v>
      </c>
      <c r="W78" s="212">
        <f>IF(OR($W$13="vyberte",$W$13=""),0,IF(OR(Tabuľka2[[#This Row],[Stĺpec14]]="",Tabuľka2[[#This Row],[Stĺpec9]]=""),0,Tabuľka2[[#This Row],[Stĺpec9]]/Tabuľka2[[#This Row],[Stĺpec14]]))</f>
        <v>0</v>
      </c>
      <c r="X78" s="212">
        <f>IF(OR($X$13="vyberte",$X$13=""),0,IF(OR(Tabuľka2[[#This Row],[Stĺpec14]]="",Tabuľka2[[#This Row],[Stĺpec10]]=""),0,Tabuľka2[[#This Row],[Stĺpec10]]/Tabuľka2[[#This Row],[Stĺpec14]]))</f>
        <v>0</v>
      </c>
      <c r="Y78" s="212">
        <f>IF(OR($Y$13="vyberte",$Y$13=""),0,IF(OR(Tabuľka2[[#This Row],[Stĺpec14]]="",Tabuľka2[[#This Row],[Stĺpec11]]=""),0,Tabuľka2[[#This Row],[Stĺpec11]]/Tabuľka2[[#This Row],[Stĺpec14]]))</f>
        <v>0</v>
      </c>
      <c r="Z78" s="212">
        <f>IF(OR(Tabuľka2[[#This Row],[Stĺpec14]]="",Tabuľka2[[#This Row],[Stĺpec12]]=""),0,Tabuľka2[[#This Row],[Stĺpec12]]/Tabuľka2[[#This Row],[Stĺpec14]])</f>
        <v>0</v>
      </c>
      <c r="AA78" s="194">
        <f>IF(OR(Tabuľka2[[#This Row],[Stĺpec14]]="",Tabuľka2[[#This Row],[Stĺpec13]]=""),0,Tabuľka2[[#This Row],[Stĺpec13]]/Tabuľka2[[#This Row],[Stĺpec14]])</f>
        <v>0</v>
      </c>
      <c r="AB78" s="193">
        <f>COUNTIF(Tabuľka2[[#This Row],[Stĺpec16]:[Stĺpec23]],"&gt;0,1")</f>
        <v>0</v>
      </c>
      <c r="AC78" s="198">
        <f>IF(OR($F$13="vyberte",$F$13=""),0,Tabuľka2[[#This Row],[Stĺpec14]]-Tabuľka2[[#This Row],[Stĺpec26]])</f>
        <v>0</v>
      </c>
      <c r="AD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8" s="206">
        <f>IF('Bodovacie kritéria'!$F$15="01 A - BORSKÁ NÍŽINA",Tabuľka2[[#This Row],[Stĺpec25]]/Tabuľka2[[#This Row],[Stĺpec5]],0)</f>
        <v>0</v>
      </c>
      <c r="AF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8" s="206">
        <f>IFERROR((Tabuľka2[[#This Row],[Stĺpec28]]+Tabuľka2[[#This Row],[Stĺpec25]])/Tabuľka2[[#This Row],[Stĺpec14]],0)</f>
        <v>0</v>
      </c>
      <c r="AH78" s="199">
        <f>Tabuľka2[[#This Row],[Stĺpec28]]+Tabuľka2[[#This Row],[Stĺpec25]]</f>
        <v>0</v>
      </c>
      <c r="AI78" s="206">
        <f>IFERROR(Tabuľka2[[#This Row],[Stĺpec25]]/Tabuľka2[[#This Row],[Stĺpec30]],0)</f>
        <v>0</v>
      </c>
      <c r="AJ78" s="191">
        <f>IFERROR(Tabuľka2[[#This Row],[Stĺpec145]]/Tabuľka2[[#This Row],[Stĺpec14]],0)</f>
        <v>0</v>
      </c>
      <c r="AK78" s="191">
        <f>IFERROR(Tabuľka2[[#This Row],[Stĺpec144]]/Tabuľka2[[#This Row],[Stĺpec14]],0)</f>
        <v>0</v>
      </c>
    </row>
    <row r="79" spans="1:37" x14ac:dyDescent="0.25">
      <c r="A79" s="252"/>
      <c r="B79" s="245"/>
      <c r="C79" s="245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180">
        <f>SUM(Činnosti!$F79:$M79)</f>
        <v>0</v>
      </c>
      <c r="O79" s="246"/>
      <c r="P79" s="269"/>
      <c r="Q79" s="267">
        <f>IF(AND(Tabuľka2[[#This Row],[Stĺpec5]]&gt;0,Tabuľka2[[#This Row],[Stĺpec1]]=""),1,0)</f>
        <v>0</v>
      </c>
      <c r="R79" s="237">
        <f>IF(AND(Tabuľka2[[#This Row],[Stĺpec14]]=0,OR(Tabuľka2[[#This Row],[Stĺpec145]]&gt;0,Tabuľka2[[#This Row],[Stĺpec144]]&gt;0)),1,0)</f>
        <v>0</v>
      </c>
      <c r="S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9" s="212">
        <f>IF(OR($T$13="vyberte",$T$13=""),0,IF(OR(Tabuľka2[[#This Row],[Stĺpec14]]="",Tabuľka2[[#This Row],[Stĺpec6]]=""),0,Tabuľka2[[#This Row],[Stĺpec6]]/Tabuľka2[[#This Row],[Stĺpec14]]))</f>
        <v>0</v>
      </c>
      <c r="U79" s="212">
        <f>IF(OR($U$13="vyberte",$U$13=""),0,IF(OR(Tabuľka2[[#This Row],[Stĺpec14]]="",Tabuľka2[[#This Row],[Stĺpec7]]=""),0,Tabuľka2[[#This Row],[Stĺpec7]]/Tabuľka2[[#This Row],[Stĺpec14]]))</f>
        <v>0</v>
      </c>
      <c r="V79" s="212">
        <f>IF(OR($V$13="vyberte",$V$13=""),0,IF(OR(Tabuľka2[[#This Row],[Stĺpec14]]="",Tabuľka2[[#This Row],[Stĺpec8]]=0),0,Tabuľka2[[#This Row],[Stĺpec8]]/Tabuľka2[[#This Row],[Stĺpec14]]))</f>
        <v>0</v>
      </c>
      <c r="W79" s="212">
        <f>IF(OR($W$13="vyberte",$W$13=""),0,IF(OR(Tabuľka2[[#This Row],[Stĺpec14]]="",Tabuľka2[[#This Row],[Stĺpec9]]=""),0,Tabuľka2[[#This Row],[Stĺpec9]]/Tabuľka2[[#This Row],[Stĺpec14]]))</f>
        <v>0</v>
      </c>
      <c r="X79" s="212">
        <f>IF(OR($X$13="vyberte",$X$13=""),0,IF(OR(Tabuľka2[[#This Row],[Stĺpec14]]="",Tabuľka2[[#This Row],[Stĺpec10]]=""),0,Tabuľka2[[#This Row],[Stĺpec10]]/Tabuľka2[[#This Row],[Stĺpec14]]))</f>
        <v>0</v>
      </c>
      <c r="Y79" s="212">
        <f>IF(OR($Y$13="vyberte",$Y$13=""),0,IF(OR(Tabuľka2[[#This Row],[Stĺpec14]]="",Tabuľka2[[#This Row],[Stĺpec11]]=""),0,Tabuľka2[[#This Row],[Stĺpec11]]/Tabuľka2[[#This Row],[Stĺpec14]]))</f>
        <v>0</v>
      </c>
      <c r="Z79" s="212">
        <f>IF(OR(Tabuľka2[[#This Row],[Stĺpec14]]="",Tabuľka2[[#This Row],[Stĺpec12]]=""),0,Tabuľka2[[#This Row],[Stĺpec12]]/Tabuľka2[[#This Row],[Stĺpec14]])</f>
        <v>0</v>
      </c>
      <c r="AA79" s="194">
        <f>IF(OR(Tabuľka2[[#This Row],[Stĺpec14]]="",Tabuľka2[[#This Row],[Stĺpec13]]=""),0,Tabuľka2[[#This Row],[Stĺpec13]]/Tabuľka2[[#This Row],[Stĺpec14]])</f>
        <v>0</v>
      </c>
      <c r="AB79" s="193">
        <f>COUNTIF(Tabuľka2[[#This Row],[Stĺpec16]:[Stĺpec23]],"&gt;0,1")</f>
        <v>0</v>
      </c>
      <c r="AC79" s="198">
        <f>IF(OR($F$13="vyberte",$F$13=""),0,Tabuľka2[[#This Row],[Stĺpec14]]-Tabuľka2[[#This Row],[Stĺpec26]])</f>
        <v>0</v>
      </c>
      <c r="AD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9" s="206">
        <f>IF('Bodovacie kritéria'!$F$15="01 A - BORSKÁ NÍŽINA",Tabuľka2[[#This Row],[Stĺpec25]]/Tabuľka2[[#This Row],[Stĺpec5]],0)</f>
        <v>0</v>
      </c>
      <c r="AF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9" s="206">
        <f>IFERROR((Tabuľka2[[#This Row],[Stĺpec28]]+Tabuľka2[[#This Row],[Stĺpec25]])/Tabuľka2[[#This Row],[Stĺpec14]],0)</f>
        <v>0</v>
      </c>
      <c r="AH79" s="199">
        <f>Tabuľka2[[#This Row],[Stĺpec28]]+Tabuľka2[[#This Row],[Stĺpec25]]</f>
        <v>0</v>
      </c>
      <c r="AI79" s="206">
        <f>IFERROR(Tabuľka2[[#This Row],[Stĺpec25]]/Tabuľka2[[#This Row],[Stĺpec30]],0)</f>
        <v>0</v>
      </c>
      <c r="AJ79" s="191">
        <f>IFERROR(Tabuľka2[[#This Row],[Stĺpec145]]/Tabuľka2[[#This Row],[Stĺpec14]],0)</f>
        <v>0</v>
      </c>
      <c r="AK79" s="191">
        <f>IFERROR(Tabuľka2[[#This Row],[Stĺpec144]]/Tabuľka2[[#This Row],[Stĺpec14]],0)</f>
        <v>0</v>
      </c>
    </row>
    <row r="80" spans="1:37" x14ac:dyDescent="0.25">
      <c r="A80" s="251"/>
      <c r="B80" s="248"/>
      <c r="C80" s="248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181">
        <f>SUM(Činnosti!$F80:$M80)</f>
        <v>0</v>
      </c>
      <c r="O80" s="249"/>
      <c r="P80" s="269"/>
      <c r="Q80" s="267">
        <f>IF(AND(Tabuľka2[[#This Row],[Stĺpec5]]&gt;0,Tabuľka2[[#This Row],[Stĺpec1]]=""),1,0)</f>
        <v>0</v>
      </c>
      <c r="R80" s="237">
        <f>IF(AND(Tabuľka2[[#This Row],[Stĺpec14]]=0,OR(Tabuľka2[[#This Row],[Stĺpec145]]&gt;0,Tabuľka2[[#This Row],[Stĺpec144]]&gt;0)),1,0)</f>
        <v>0</v>
      </c>
      <c r="S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0" s="212">
        <f>IF(OR($T$13="vyberte",$T$13=""),0,IF(OR(Tabuľka2[[#This Row],[Stĺpec14]]="",Tabuľka2[[#This Row],[Stĺpec6]]=""),0,Tabuľka2[[#This Row],[Stĺpec6]]/Tabuľka2[[#This Row],[Stĺpec14]]))</f>
        <v>0</v>
      </c>
      <c r="U80" s="212">
        <f>IF(OR($U$13="vyberte",$U$13=""),0,IF(OR(Tabuľka2[[#This Row],[Stĺpec14]]="",Tabuľka2[[#This Row],[Stĺpec7]]=""),0,Tabuľka2[[#This Row],[Stĺpec7]]/Tabuľka2[[#This Row],[Stĺpec14]]))</f>
        <v>0</v>
      </c>
      <c r="V80" s="212">
        <f>IF(OR($V$13="vyberte",$V$13=""),0,IF(OR(Tabuľka2[[#This Row],[Stĺpec14]]="",Tabuľka2[[#This Row],[Stĺpec8]]=0),0,Tabuľka2[[#This Row],[Stĺpec8]]/Tabuľka2[[#This Row],[Stĺpec14]]))</f>
        <v>0</v>
      </c>
      <c r="W80" s="212">
        <f>IF(OR($W$13="vyberte",$W$13=""),0,IF(OR(Tabuľka2[[#This Row],[Stĺpec14]]="",Tabuľka2[[#This Row],[Stĺpec9]]=""),0,Tabuľka2[[#This Row],[Stĺpec9]]/Tabuľka2[[#This Row],[Stĺpec14]]))</f>
        <v>0</v>
      </c>
      <c r="X80" s="212">
        <f>IF(OR($X$13="vyberte",$X$13=""),0,IF(OR(Tabuľka2[[#This Row],[Stĺpec14]]="",Tabuľka2[[#This Row],[Stĺpec10]]=""),0,Tabuľka2[[#This Row],[Stĺpec10]]/Tabuľka2[[#This Row],[Stĺpec14]]))</f>
        <v>0</v>
      </c>
      <c r="Y80" s="212">
        <f>IF(OR($Y$13="vyberte",$Y$13=""),0,IF(OR(Tabuľka2[[#This Row],[Stĺpec14]]="",Tabuľka2[[#This Row],[Stĺpec11]]=""),0,Tabuľka2[[#This Row],[Stĺpec11]]/Tabuľka2[[#This Row],[Stĺpec14]]))</f>
        <v>0</v>
      </c>
      <c r="Z80" s="212">
        <f>IF(OR(Tabuľka2[[#This Row],[Stĺpec14]]="",Tabuľka2[[#This Row],[Stĺpec12]]=""),0,Tabuľka2[[#This Row],[Stĺpec12]]/Tabuľka2[[#This Row],[Stĺpec14]])</f>
        <v>0</v>
      </c>
      <c r="AA80" s="194">
        <f>IF(OR(Tabuľka2[[#This Row],[Stĺpec14]]="",Tabuľka2[[#This Row],[Stĺpec13]]=""),0,Tabuľka2[[#This Row],[Stĺpec13]]/Tabuľka2[[#This Row],[Stĺpec14]])</f>
        <v>0</v>
      </c>
      <c r="AB80" s="193">
        <f>COUNTIF(Tabuľka2[[#This Row],[Stĺpec16]:[Stĺpec23]],"&gt;0,1")</f>
        <v>0</v>
      </c>
      <c r="AC80" s="198">
        <f>IF(OR($F$13="vyberte",$F$13=""),0,Tabuľka2[[#This Row],[Stĺpec14]]-Tabuľka2[[#This Row],[Stĺpec26]])</f>
        <v>0</v>
      </c>
      <c r="AD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0" s="206">
        <f>IF('Bodovacie kritéria'!$F$15="01 A - BORSKÁ NÍŽINA",Tabuľka2[[#This Row],[Stĺpec25]]/Tabuľka2[[#This Row],[Stĺpec5]],0)</f>
        <v>0</v>
      </c>
      <c r="AF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0" s="206">
        <f>IFERROR((Tabuľka2[[#This Row],[Stĺpec28]]+Tabuľka2[[#This Row],[Stĺpec25]])/Tabuľka2[[#This Row],[Stĺpec14]],0)</f>
        <v>0</v>
      </c>
      <c r="AH80" s="199">
        <f>Tabuľka2[[#This Row],[Stĺpec28]]+Tabuľka2[[#This Row],[Stĺpec25]]</f>
        <v>0</v>
      </c>
      <c r="AI80" s="206">
        <f>IFERROR(Tabuľka2[[#This Row],[Stĺpec25]]/Tabuľka2[[#This Row],[Stĺpec30]],0)</f>
        <v>0</v>
      </c>
      <c r="AJ80" s="191">
        <f>IFERROR(Tabuľka2[[#This Row],[Stĺpec145]]/Tabuľka2[[#This Row],[Stĺpec14]],0)</f>
        <v>0</v>
      </c>
      <c r="AK80" s="191">
        <f>IFERROR(Tabuľka2[[#This Row],[Stĺpec144]]/Tabuľka2[[#This Row],[Stĺpec14]],0)</f>
        <v>0</v>
      </c>
    </row>
    <row r="81" spans="1:37" x14ac:dyDescent="0.25">
      <c r="A81" s="252"/>
      <c r="B81" s="245"/>
      <c r="C81" s="245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180">
        <f>SUM(Činnosti!$F81:$M81)</f>
        <v>0</v>
      </c>
      <c r="O81" s="246"/>
      <c r="P81" s="269"/>
      <c r="Q81" s="267">
        <f>IF(AND(Tabuľka2[[#This Row],[Stĺpec5]]&gt;0,Tabuľka2[[#This Row],[Stĺpec1]]=""),1,0)</f>
        <v>0</v>
      </c>
      <c r="R81" s="237">
        <f>IF(AND(Tabuľka2[[#This Row],[Stĺpec14]]=0,OR(Tabuľka2[[#This Row],[Stĺpec145]]&gt;0,Tabuľka2[[#This Row],[Stĺpec144]]&gt;0)),1,0)</f>
        <v>0</v>
      </c>
      <c r="S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1" s="212">
        <f>IF(OR($T$13="vyberte",$T$13=""),0,IF(OR(Tabuľka2[[#This Row],[Stĺpec14]]="",Tabuľka2[[#This Row],[Stĺpec6]]=""),0,Tabuľka2[[#This Row],[Stĺpec6]]/Tabuľka2[[#This Row],[Stĺpec14]]))</f>
        <v>0</v>
      </c>
      <c r="U81" s="212">
        <f>IF(OR($U$13="vyberte",$U$13=""),0,IF(OR(Tabuľka2[[#This Row],[Stĺpec14]]="",Tabuľka2[[#This Row],[Stĺpec7]]=""),0,Tabuľka2[[#This Row],[Stĺpec7]]/Tabuľka2[[#This Row],[Stĺpec14]]))</f>
        <v>0</v>
      </c>
      <c r="V81" s="212">
        <f>IF(OR($V$13="vyberte",$V$13=""),0,IF(OR(Tabuľka2[[#This Row],[Stĺpec14]]="",Tabuľka2[[#This Row],[Stĺpec8]]=0),0,Tabuľka2[[#This Row],[Stĺpec8]]/Tabuľka2[[#This Row],[Stĺpec14]]))</f>
        <v>0</v>
      </c>
      <c r="W81" s="212">
        <f>IF(OR($W$13="vyberte",$W$13=""),0,IF(OR(Tabuľka2[[#This Row],[Stĺpec14]]="",Tabuľka2[[#This Row],[Stĺpec9]]=""),0,Tabuľka2[[#This Row],[Stĺpec9]]/Tabuľka2[[#This Row],[Stĺpec14]]))</f>
        <v>0</v>
      </c>
      <c r="X81" s="212">
        <f>IF(OR($X$13="vyberte",$X$13=""),0,IF(OR(Tabuľka2[[#This Row],[Stĺpec14]]="",Tabuľka2[[#This Row],[Stĺpec10]]=""),0,Tabuľka2[[#This Row],[Stĺpec10]]/Tabuľka2[[#This Row],[Stĺpec14]]))</f>
        <v>0</v>
      </c>
      <c r="Y81" s="212">
        <f>IF(OR($Y$13="vyberte",$Y$13=""),0,IF(OR(Tabuľka2[[#This Row],[Stĺpec14]]="",Tabuľka2[[#This Row],[Stĺpec11]]=""),0,Tabuľka2[[#This Row],[Stĺpec11]]/Tabuľka2[[#This Row],[Stĺpec14]]))</f>
        <v>0</v>
      </c>
      <c r="Z81" s="212">
        <f>IF(OR(Tabuľka2[[#This Row],[Stĺpec14]]="",Tabuľka2[[#This Row],[Stĺpec12]]=""),0,Tabuľka2[[#This Row],[Stĺpec12]]/Tabuľka2[[#This Row],[Stĺpec14]])</f>
        <v>0</v>
      </c>
      <c r="AA81" s="194">
        <f>IF(OR(Tabuľka2[[#This Row],[Stĺpec14]]="",Tabuľka2[[#This Row],[Stĺpec13]]=""),0,Tabuľka2[[#This Row],[Stĺpec13]]/Tabuľka2[[#This Row],[Stĺpec14]])</f>
        <v>0</v>
      </c>
      <c r="AB81" s="193">
        <f>COUNTIF(Tabuľka2[[#This Row],[Stĺpec16]:[Stĺpec23]],"&gt;0,1")</f>
        <v>0</v>
      </c>
      <c r="AC81" s="198">
        <f>IF(OR($F$13="vyberte",$F$13=""),0,Tabuľka2[[#This Row],[Stĺpec14]]-Tabuľka2[[#This Row],[Stĺpec26]])</f>
        <v>0</v>
      </c>
      <c r="AD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1" s="206">
        <f>IF('Bodovacie kritéria'!$F$15="01 A - BORSKÁ NÍŽINA",Tabuľka2[[#This Row],[Stĺpec25]]/Tabuľka2[[#This Row],[Stĺpec5]],0)</f>
        <v>0</v>
      </c>
      <c r="AF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1" s="206">
        <f>IFERROR((Tabuľka2[[#This Row],[Stĺpec28]]+Tabuľka2[[#This Row],[Stĺpec25]])/Tabuľka2[[#This Row],[Stĺpec14]],0)</f>
        <v>0</v>
      </c>
      <c r="AH81" s="199">
        <f>Tabuľka2[[#This Row],[Stĺpec28]]+Tabuľka2[[#This Row],[Stĺpec25]]</f>
        <v>0</v>
      </c>
      <c r="AI81" s="206">
        <f>IFERROR(Tabuľka2[[#This Row],[Stĺpec25]]/Tabuľka2[[#This Row],[Stĺpec30]],0)</f>
        <v>0</v>
      </c>
      <c r="AJ81" s="191">
        <f>IFERROR(Tabuľka2[[#This Row],[Stĺpec145]]/Tabuľka2[[#This Row],[Stĺpec14]],0)</f>
        <v>0</v>
      </c>
      <c r="AK81" s="191">
        <f>IFERROR(Tabuľka2[[#This Row],[Stĺpec144]]/Tabuľka2[[#This Row],[Stĺpec14]],0)</f>
        <v>0</v>
      </c>
    </row>
    <row r="82" spans="1:37" x14ac:dyDescent="0.25">
      <c r="A82" s="251"/>
      <c r="B82" s="248"/>
      <c r="C82" s="248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181">
        <f>SUM(Činnosti!$F82:$M82)</f>
        <v>0</v>
      </c>
      <c r="O82" s="249"/>
      <c r="P82" s="269"/>
      <c r="Q82" s="267">
        <f>IF(AND(Tabuľka2[[#This Row],[Stĺpec5]]&gt;0,Tabuľka2[[#This Row],[Stĺpec1]]=""),1,0)</f>
        <v>0</v>
      </c>
      <c r="R82" s="237">
        <f>IF(AND(Tabuľka2[[#This Row],[Stĺpec14]]=0,OR(Tabuľka2[[#This Row],[Stĺpec145]]&gt;0,Tabuľka2[[#This Row],[Stĺpec144]]&gt;0)),1,0)</f>
        <v>0</v>
      </c>
      <c r="S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2" s="212">
        <f>IF(OR($T$13="vyberte",$T$13=""),0,IF(OR(Tabuľka2[[#This Row],[Stĺpec14]]="",Tabuľka2[[#This Row],[Stĺpec6]]=""),0,Tabuľka2[[#This Row],[Stĺpec6]]/Tabuľka2[[#This Row],[Stĺpec14]]))</f>
        <v>0</v>
      </c>
      <c r="U82" s="212">
        <f>IF(OR($U$13="vyberte",$U$13=""),0,IF(OR(Tabuľka2[[#This Row],[Stĺpec14]]="",Tabuľka2[[#This Row],[Stĺpec7]]=""),0,Tabuľka2[[#This Row],[Stĺpec7]]/Tabuľka2[[#This Row],[Stĺpec14]]))</f>
        <v>0</v>
      </c>
      <c r="V82" s="212">
        <f>IF(OR($V$13="vyberte",$V$13=""),0,IF(OR(Tabuľka2[[#This Row],[Stĺpec14]]="",Tabuľka2[[#This Row],[Stĺpec8]]=0),0,Tabuľka2[[#This Row],[Stĺpec8]]/Tabuľka2[[#This Row],[Stĺpec14]]))</f>
        <v>0</v>
      </c>
      <c r="W82" s="212">
        <f>IF(OR($W$13="vyberte",$W$13=""),0,IF(OR(Tabuľka2[[#This Row],[Stĺpec14]]="",Tabuľka2[[#This Row],[Stĺpec9]]=""),0,Tabuľka2[[#This Row],[Stĺpec9]]/Tabuľka2[[#This Row],[Stĺpec14]]))</f>
        <v>0</v>
      </c>
      <c r="X82" s="212">
        <f>IF(OR($X$13="vyberte",$X$13=""),0,IF(OR(Tabuľka2[[#This Row],[Stĺpec14]]="",Tabuľka2[[#This Row],[Stĺpec10]]=""),0,Tabuľka2[[#This Row],[Stĺpec10]]/Tabuľka2[[#This Row],[Stĺpec14]]))</f>
        <v>0</v>
      </c>
      <c r="Y82" s="212">
        <f>IF(OR($Y$13="vyberte",$Y$13=""),0,IF(OR(Tabuľka2[[#This Row],[Stĺpec14]]="",Tabuľka2[[#This Row],[Stĺpec11]]=""),0,Tabuľka2[[#This Row],[Stĺpec11]]/Tabuľka2[[#This Row],[Stĺpec14]]))</f>
        <v>0</v>
      </c>
      <c r="Z82" s="212">
        <f>IF(OR(Tabuľka2[[#This Row],[Stĺpec14]]="",Tabuľka2[[#This Row],[Stĺpec12]]=""),0,Tabuľka2[[#This Row],[Stĺpec12]]/Tabuľka2[[#This Row],[Stĺpec14]])</f>
        <v>0</v>
      </c>
      <c r="AA82" s="194">
        <f>IF(OR(Tabuľka2[[#This Row],[Stĺpec14]]="",Tabuľka2[[#This Row],[Stĺpec13]]=""),0,Tabuľka2[[#This Row],[Stĺpec13]]/Tabuľka2[[#This Row],[Stĺpec14]])</f>
        <v>0</v>
      </c>
      <c r="AB82" s="193">
        <f>COUNTIF(Tabuľka2[[#This Row],[Stĺpec16]:[Stĺpec23]],"&gt;0,1")</f>
        <v>0</v>
      </c>
      <c r="AC82" s="198">
        <f>IF(OR($F$13="vyberte",$F$13=""),0,Tabuľka2[[#This Row],[Stĺpec14]]-Tabuľka2[[#This Row],[Stĺpec26]])</f>
        <v>0</v>
      </c>
      <c r="AD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2" s="206">
        <f>IF('Bodovacie kritéria'!$F$15="01 A - BORSKÁ NÍŽINA",Tabuľka2[[#This Row],[Stĺpec25]]/Tabuľka2[[#This Row],[Stĺpec5]],0)</f>
        <v>0</v>
      </c>
      <c r="AF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2" s="206">
        <f>IFERROR((Tabuľka2[[#This Row],[Stĺpec28]]+Tabuľka2[[#This Row],[Stĺpec25]])/Tabuľka2[[#This Row],[Stĺpec14]],0)</f>
        <v>0</v>
      </c>
      <c r="AH82" s="199">
        <f>Tabuľka2[[#This Row],[Stĺpec28]]+Tabuľka2[[#This Row],[Stĺpec25]]</f>
        <v>0</v>
      </c>
      <c r="AI82" s="206">
        <f>IFERROR(Tabuľka2[[#This Row],[Stĺpec25]]/Tabuľka2[[#This Row],[Stĺpec30]],0)</f>
        <v>0</v>
      </c>
      <c r="AJ82" s="191">
        <f>IFERROR(Tabuľka2[[#This Row],[Stĺpec145]]/Tabuľka2[[#This Row],[Stĺpec14]],0)</f>
        <v>0</v>
      </c>
      <c r="AK82" s="191">
        <f>IFERROR(Tabuľka2[[#This Row],[Stĺpec144]]/Tabuľka2[[#This Row],[Stĺpec14]],0)</f>
        <v>0</v>
      </c>
    </row>
    <row r="83" spans="1:37" x14ac:dyDescent="0.25">
      <c r="A83" s="252"/>
      <c r="B83" s="253"/>
      <c r="C83" s="253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180">
        <f>SUM(Činnosti!$F83:$M83)</f>
        <v>0</v>
      </c>
      <c r="O83" s="246"/>
      <c r="P83" s="269"/>
      <c r="Q83" s="267">
        <f>IF(AND(Tabuľka2[[#This Row],[Stĺpec5]]&gt;0,Tabuľka2[[#This Row],[Stĺpec1]]=""),1,0)</f>
        <v>0</v>
      </c>
      <c r="R83" s="237">
        <f>IF(AND(Tabuľka2[[#This Row],[Stĺpec14]]=0,OR(Tabuľka2[[#This Row],[Stĺpec145]]&gt;0,Tabuľka2[[#This Row],[Stĺpec144]]&gt;0)),1,0)</f>
        <v>0</v>
      </c>
      <c r="S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3" s="212">
        <f>IF(OR($T$13="vyberte",$T$13=""),0,IF(OR(Tabuľka2[[#This Row],[Stĺpec14]]="",Tabuľka2[[#This Row],[Stĺpec6]]=""),0,Tabuľka2[[#This Row],[Stĺpec6]]/Tabuľka2[[#This Row],[Stĺpec14]]))</f>
        <v>0</v>
      </c>
      <c r="U83" s="212">
        <f>IF(OR($U$13="vyberte",$U$13=""),0,IF(OR(Tabuľka2[[#This Row],[Stĺpec14]]="",Tabuľka2[[#This Row],[Stĺpec7]]=""),0,Tabuľka2[[#This Row],[Stĺpec7]]/Tabuľka2[[#This Row],[Stĺpec14]]))</f>
        <v>0</v>
      </c>
      <c r="V83" s="212">
        <f>IF(OR($V$13="vyberte",$V$13=""),0,IF(OR(Tabuľka2[[#This Row],[Stĺpec14]]="",Tabuľka2[[#This Row],[Stĺpec8]]=0),0,Tabuľka2[[#This Row],[Stĺpec8]]/Tabuľka2[[#This Row],[Stĺpec14]]))</f>
        <v>0</v>
      </c>
      <c r="W83" s="212">
        <f>IF(OR($W$13="vyberte",$W$13=""),0,IF(OR(Tabuľka2[[#This Row],[Stĺpec14]]="",Tabuľka2[[#This Row],[Stĺpec9]]=""),0,Tabuľka2[[#This Row],[Stĺpec9]]/Tabuľka2[[#This Row],[Stĺpec14]]))</f>
        <v>0</v>
      </c>
      <c r="X83" s="212">
        <f>IF(OR($X$13="vyberte",$X$13=""),0,IF(OR(Tabuľka2[[#This Row],[Stĺpec14]]="",Tabuľka2[[#This Row],[Stĺpec10]]=""),0,Tabuľka2[[#This Row],[Stĺpec10]]/Tabuľka2[[#This Row],[Stĺpec14]]))</f>
        <v>0</v>
      </c>
      <c r="Y83" s="212">
        <f>IF(OR($Y$13="vyberte",$Y$13=""),0,IF(OR(Tabuľka2[[#This Row],[Stĺpec14]]="",Tabuľka2[[#This Row],[Stĺpec11]]=""),0,Tabuľka2[[#This Row],[Stĺpec11]]/Tabuľka2[[#This Row],[Stĺpec14]]))</f>
        <v>0</v>
      </c>
      <c r="Z83" s="212">
        <f>IF(OR(Tabuľka2[[#This Row],[Stĺpec14]]="",Tabuľka2[[#This Row],[Stĺpec12]]=""),0,Tabuľka2[[#This Row],[Stĺpec12]]/Tabuľka2[[#This Row],[Stĺpec14]])</f>
        <v>0</v>
      </c>
      <c r="AA83" s="194">
        <f>IF(OR(Tabuľka2[[#This Row],[Stĺpec14]]="",Tabuľka2[[#This Row],[Stĺpec13]]=""),0,Tabuľka2[[#This Row],[Stĺpec13]]/Tabuľka2[[#This Row],[Stĺpec14]])</f>
        <v>0</v>
      </c>
      <c r="AB83" s="193">
        <f>COUNTIF(Tabuľka2[[#This Row],[Stĺpec16]:[Stĺpec23]],"&gt;0,1")</f>
        <v>0</v>
      </c>
      <c r="AC83" s="198">
        <f>IF(OR($F$13="vyberte",$F$13=""),0,Tabuľka2[[#This Row],[Stĺpec14]]-Tabuľka2[[#This Row],[Stĺpec26]])</f>
        <v>0</v>
      </c>
      <c r="AD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3" s="206">
        <f>IF('Bodovacie kritéria'!$F$15="01 A - BORSKÁ NÍŽINA",Tabuľka2[[#This Row],[Stĺpec25]]/Tabuľka2[[#This Row],[Stĺpec5]],0)</f>
        <v>0</v>
      </c>
      <c r="AF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3" s="206">
        <f>IFERROR((Tabuľka2[[#This Row],[Stĺpec28]]+Tabuľka2[[#This Row],[Stĺpec25]])/Tabuľka2[[#This Row],[Stĺpec14]],0)</f>
        <v>0</v>
      </c>
      <c r="AH83" s="199">
        <f>Tabuľka2[[#This Row],[Stĺpec28]]+Tabuľka2[[#This Row],[Stĺpec25]]</f>
        <v>0</v>
      </c>
      <c r="AI83" s="206">
        <f>IFERROR(Tabuľka2[[#This Row],[Stĺpec25]]/Tabuľka2[[#This Row],[Stĺpec30]],0)</f>
        <v>0</v>
      </c>
      <c r="AJ83" s="191">
        <f>IFERROR(Tabuľka2[[#This Row],[Stĺpec145]]/Tabuľka2[[#This Row],[Stĺpec14]],0)</f>
        <v>0</v>
      </c>
      <c r="AK83" s="191">
        <f>IFERROR(Tabuľka2[[#This Row],[Stĺpec144]]/Tabuľka2[[#This Row],[Stĺpec14]],0)</f>
        <v>0</v>
      </c>
    </row>
    <row r="84" spans="1:37" x14ac:dyDescent="0.25">
      <c r="A84" s="251"/>
      <c r="B84" s="255"/>
      <c r="C84" s="255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17">
        <f>SUM(Činnosti!$F84:$M84)</f>
        <v>0</v>
      </c>
      <c r="O84" s="261"/>
      <c r="P84" s="269"/>
      <c r="Q84" s="267">
        <f>IF(AND(Tabuľka2[[#This Row],[Stĺpec5]]&gt;0,Tabuľka2[[#This Row],[Stĺpec1]]=""),1,0)</f>
        <v>0</v>
      </c>
      <c r="R84" s="237">
        <f>IF(AND(Tabuľka2[[#This Row],[Stĺpec14]]=0,OR(Tabuľka2[[#This Row],[Stĺpec145]]&gt;0,Tabuľka2[[#This Row],[Stĺpec144]]&gt;0)),1,0)</f>
        <v>0</v>
      </c>
      <c r="S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4" s="212">
        <f>IF(OR($T$13="vyberte",$T$13=""),0,IF(OR(Tabuľka2[[#This Row],[Stĺpec14]]="",Tabuľka2[[#This Row],[Stĺpec6]]=""),0,Tabuľka2[[#This Row],[Stĺpec6]]/Tabuľka2[[#This Row],[Stĺpec14]]))</f>
        <v>0</v>
      </c>
      <c r="U84" s="212">
        <f>IF(OR($U$13="vyberte",$U$13=""),0,IF(OR(Tabuľka2[[#This Row],[Stĺpec14]]="",Tabuľka2[[#This Row],[Stĺpec7]]=""),0,Tabuľka2[[#This Row],[Stĺpec7]]/Tabuľka2[[#This Row],[Stĺpec14]]))</f>
        <v>0</v>
      </c>
      <c r="V84" s="212">
        <f>IF(OR($V$13="vyberte",$V$13=""),0,IF(OR(Tabuľka2[[#This Row],[Stĺpec14]]="",Tabuľka2[[#This Row],[Stĺpec8]]=0),0,Tabuľka2[[#This Row],[Stĺpec8]]/Tabuľka2[[#This Row],[Stĺpec14]]))</f>
        <v>0</v>
      </c>
      <c r="W84" s="212">
        <f>IF(OR($W$13="vyberte",$W$13=""),0,IF(OR(Tabuľka2[[#This Row],[Stĺpec14]]="",Tabuľka2[[#This Row],[Stĺpec9]]=""),0,Tabuľka2[[#This Row],[Stĺpec9]]/Tabuľka2[[#This Row],[Stĺpec14]]))</f>
        <v>0</v>
      </c>
      <c r="X84" s="212">
        <f>IF(OR($X$13="vyberte",$X$13=""),0,IF(OR(Tabuľka2[[#This Row],[Stĺpec14]]="",Tabuľka2[[#This Row],[Stĺpec10]]=""),0,Tabuľka2[[#This Row],[Stĺpec10]]/Tabuľka2[[#This Row],[Stĺpec14]]))</f>
        <v>0</v>
      </c>
      <c r="Y84" s="212">
        <f>IF(OR($Y$13="vyberte",$Y$13=""),0,IF(OR(Tabuľka2[[#This Row],[Stĺpec14]]="",Tabuľka2[[#This Row],[Stĺpec11]]=""),0,Tabuľka2[[#This Row],[Stĺpec11]]/Tabuľka2[[#This Row],[Stĺpec14]]))</f>
        <v>0</v>
      </c>
      <c r="Z84" s="212">
        <f>IF(OR(Tabuľka2[[#This Row],[Stĺpec14]]="",Tabuľka2[[#This Row],[Stĺpec12]]=""),0,Tabuľka2[[#This Row],[Stĺpec12]]/Tabuľka2[[#This Row],[Stĺpec14]])</f>
        <v>0</v>
      </c>
      <c r="AA84" s="194">
        <f>IF(OR(Tabuľka2[[#This Row],[Stĺpec14]]="",Tabuľka2[[#This Row],[Stĺpec13]]=""),0,Tabuľka2[[#This Row],[Stĺpec13]]/Tabuľka2[[#This Row],[Stĺpec14]])</f>
        <v>0</v>
      </c>
      <c r="AB84" s="193">
        <f>COUNTIF(Tabuľka2[[#This Row],[Stĺpec16]:[Stĺpec23]],"&gt;0,1")</f>
        <v>0</v>
      </c>
      <c r="AC84" s="198">
        <f>IF(OR($F$13="vyberte",$F$13=""),0,Tabuľka2[[#This Row],[Stĺpec14]]-Tabuľka2[[#This Row],[Stĺpec26]])</f>
        <v>0</v>
      </c>
      <c r="AD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4" s="206">
        <f>IF('Bodovacie kritéria'!$F$15="01 A - BORSKÁ NÍŽINA",Tabuľka2[[#This Row],[Stĺpec25]]/Tabuľka2[[#This Row],[Stĺpec5]],0)</f>
        <v>0</v>
      </c>
      <c r="AF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4" s="206">
        <f>IFERROR((Tabuľka2[[#This Row],[Stĺpec28]]+Tabuľka2[[#This Row],[Stĺpec25]])/Tabuľka2[[#This Row],[Stĺpec14]],0)</f>
        <v>0</v>
      </c>
      <c r="AH84" s="199">
        <f>Tabuľka2[[#This Row],[Stĺpec28]]+Tabuľka2[[#This Row],[Stĺpec25]]</f>
        <v>0</v>
      </c>
      <c r="AI84" s="206">
        <f>IFERROR(Tabuľka2[[#This Row],[Stĺpec25]]/Tabuľka2[[#This Row],[Stĺpec30]],0)</f>
        <v>0</v>
      </c>
      <c r="AJ84" s="191">
        <f>IFERROR(Tabuľka2[[#This Row],[Stĺpec145]]/Tabuľka2[[#This Row],[Stĺpec14]],0)</f>
        <v>0</v>
      </c>
      <c r="AK84" s="191">
        <f>IFERROR(Tabuľka2[[#This Row],[Stĺpec144]]/Tabuľka2[[#This Row],[Stĺpec14]],0)</f>
        <v>0</v>
      </c>
    </row>
    <row r="85" spans="1:37" x14ac:dyDescent="0.25">
      <c r="A85" s="252"/>
      <c r="B85" s="257"/>
      <c r="C85" s="257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18">
        <f>SUM(Činnosti!$F85:$M85)</f>
        <v>0</v>
      </c>
      <c r="O85" s="262"/>
      <c r="P85" s="269"/>
      <c r="Q85" s="267">
        <f>IF(AND(Tabuľka2[[#This Row],[Stĺpec5]]&gt;0,Tabuľka2[[#This Row],[Stĺpec1]]=""),1,0)</f>
        <v>0</v>
      </c>
      <c r="R85" s="237">
        <f>IF(AND(Tabuľka2[[#This Row],[Stĺpec14]]=0,OR(Tabuľka2[[#This Row],[Stĺpec145]]&gt;0,Tabuľka2[[#This Row],[Stĺpec144]]&gt;0)),1,0)</f>
        <v>0</v>
      </c>
      <c r="S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5" s="212">
        <f>IF(OR($T$13="vyberte",$T$13=""),0,IF(OR(Tabuľka2[[#This Row],[Stĺpec14]]="",Tabuľka2[[#This Row],[Stĺpec6]]=""),0,Tabuľka2[[#This Row],[Stĺpec6]]/Tabuľka2[[#This Row],[Stĺpec14]]))</f>
        <v>0</v>
      </c>
      <c r="U85" s="212">
        <f>IF(OR($U$13="vyberte",$U$13=""),0,IF(OR(Tabuľka2[[#This Row],[Stĺpec14]]="",Tabuľka2[[#This Row],[Stĺpec7]]=""),0,Tabuľka2[[#This Row],[Stĺpec7]]/Tabuľka2[[#This Row],[Stĺpec14]]))</f>
        <v>0</v>
      </c>
      <c r="V85" s="212">
        <f>IF(OR($V$13="vyberte",$V$13=""),0,IF(OR(Tabuľka2[[#This Row],[Stĺpec14]]="",Tabuľka2[[#This Row],[Stĺpec8]]=0),0,Tabuľka2[[#This Row],[Stĺpec8]]/Tabuľka2[[#This Row],[Stĺpec14]]))</f>
        <v>0</v>
      </c>
      <c r="W85" s="212">
        <f>IF(OR($W$13="vyberte",$W$13=""),0,IF(OR(Tabuľka2[[#This Row],[Stĺpec14]]="",Tabuľka2[[#This Row],[Stĺpec9]]=""),0,Tabuľka2[[#This Row],[Stĺpec9]]/Tabuľka2[[#This Row],[Stĺpec14]]))</f>
        <v>0</v>
      </c>
      <c r="X85" s="212">
        <f>IF(OR($X$13="vyberte",$X$13=""),0,IF(OR(Tabuľka2[[#This Row],[Stĺpec14]]="",Tabuľka2[[#This Row],[Stĺpec10]]=""),0,Tabuľka2[[#This Row],[Stĺpec10]]/Tabuľka2[[#This Row],[Stĺpec14]]))</f>
        <v>0</v>
      </c>
      <c r="Y85" s="212">
        <f>IF(OR($Y$13="vyberte",$Y$13=""),0,IF(OR(Tabuľka2[[#This Row],[Stĺpec14]]="",Tabuľka2[[#This Row],[Stĺpec11]]=""),0,Tabuľka2[[#This Row],[Stĺpec11]]/Tabuľka2[[#This Row],[Stĺpec14]]))</f>
        <v>0</v>
      </c>
      <c r="Z85" s="212">
        <f>IF(OR(Tabuľka2[[#This Row],[Stĺpec14]]="",Tabuľka2[[#This Row],[Stĺpec12]]=""),0,Tabuľka2[[#This Row],[Stĺpec12]]/Tabuľka2[[#This Row],[Stĺpec14]])</f>
        <v>0</v>
      </c>
      <c r="AA85" s="194">
        <f>IF(OR(Tabuľka2[[#This Row],[Stĺpec14]]="",Tabuľka2[[#This Row],[Stĺpec13]]=""),0,Tabuľka2[[#This Row],[Stĺpec13]]/Tabuľka2[[#This Row],[Stĺpec14]])</f>
        <v>0</v>
      </c>
      <c r="AB85" s="193">
        <f>COUNTIF(Tabuľka2[[#This Row],[Stĺpec16]:[Stĺpec23]],"&gt;0,1")</f>
        <v>0</v>
      </c>
      <c r="AC85" s="198">
        <f>IF(OR($F$13="vyberte",$F$13=""),0,Tabuľka2[[#This Row],[Stĺpec14]]-Tabuľka2[[#This Row],[Stĺpec26]])</f>
        <v>0</v>
      </c>
      <c r="AD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5" s="206">
        <f>IF('Bodovacie kritéria'!$F$15="01 A - BORSKÁ NÍŽINA",Tabuľka2[[#This Row],[Stĺpec25]]/Tabuľka2[[#This Row],[Stĺpec5]],0)</f>
        <v>0</v>
      </c>
      <c r="AF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5" s="206">
        <f>IFERROR((Tabuľka2[[#This Row],[Stĺpec28]]+Tabuľka2[[#This Row],[Stĺpec25]])/Tabuľka2[[#This Row],[Stĺpec14]],0)</f>
        <v>0</v>
      </c>
      <c r="AH85" s="199">
        <f>Tabuľka2[[#This Row],[Stĺpec28]]+Tabuľka2[[#This Row],[Stĺpec25]]</f>
        <v>0</v>
      </c>
      <c r="AI85" s="206">
        <f>IFERROR(Tabuľka2[[#This Row],[Stĺpec25]]/Tabuľka2[[#This Row],[Stĺpec30]],0)</f>
        <v>0</v>
      </c>
      <c r="AJ85" s="191">
        <f>IFERROR(Tabuľka2[[#This Row],[Stĺpec145]]/Tabuľka2[[#This Row],[Stĺpec14]],0)</f>
        <v>0</v>
      </c>
      <c r="AK85" s="191">
        <f>IFERROR(Tabuľka2[[#This Row],[Stĺpec144]]/Tabuľka2[[#This Row],[Stĺpec14]],0)</f>
        <v>0</v>
      </c>
    </row>
    <row r="86" spans="1:37" x14ac:dyDescent="0.25">
      <c r="A86" s="251"/>
      <c r="B86" s="255"/>
      <c r="C86" s="255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17">
        <f>SUM(Činnosti!$F86:$M86)</f>
        <v>0</v>
      </c>
      <c r="O86" s="261"/>
      <c r="P86" s="269"/>
      <c r="Q86" s="267">
        <f>IF(AND(Tabuľka2[[#This Row],[Stĺpec5]]&gt;0,Tabuľka2[[#This Row],[Stĺpec1]]=""),1,0)</f>
        <v>0</v>
      </c>
      <c r="R86" s="237">
        <f>IF(AND(Tabuľka2[[#This Row],[Stĺpec14]]=0,OR(Tabuľka2[[#This Row],[Stĺpec145]]&gt;0,Tabuľka2[[#This Row],[Stĺpec144]]&gt;0)),1,0)</f>
        <v>0</v>
      </c>
      <c r="S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6" s="212">
        <f>IF(OR($T$13="vyberte",$T$13=""),0,IF(OR(Tabuľka2[[#This Row],[Stĺpec14]]="",Tabuľka2[[#This Row],[Stĺpec6]]=""),0,Tabuľka2[[#This Row],[Stĺpec6]]/Tabuľka2[[#This Row],[Stĺpec14]]))</f>
        <v>0</v>
      </c>
      <c r="U86" s="212">
        <f>IF(OR($U$13="vyberte",$U$13=""),0,IF(OR(Tabuľka2[[#This Row],[Stĺpec14]]="",Tabuľka2[[#This Row],[Stĺpec7]]=""),0,Tabuľka2[[#This Row],[Stĺpec7]]/Tabuľka2[[#This Row],[Stĺpec14]]))</f>
        <v>0</v>
      </c>
      <c r="V86" s="212">
        <f>IF(OR($V$13="vyberte",$V$13=""),0,IF(OR(Tabuľka2[[#This Row],[Stĺpec14]]="",Tabuľka2[[#This Row],[Stĺpec8]]=0),0,Tabuľka2[[#This Row],[Stĺpec8]]/Tabuľka2[[#This Row],[Stĺpec14]]))</f>
        <v>0</v>
      </c>
      <c r="W86" s="212">
        <f>IF(OR($W$13="vyberte",$W$13=""),0,IF(OR(Tabuľka2[[#This Row],[Stĺpec14]]="",Tabuľka2[[#This Row],[Stĺpec9]]=""),0,Tabuľka2[[#This Row],[Stĺpec9]]/Tabuľka2[[#This Row],[Stĺpec14]]))</f>
        <v>0</v>
      </c>
      <c r="X86" s="212">
        <f>IF(OR($X$13="vyberte",$X$13=""),0,IF(OR(Tabuľka2[[#This Row],[Stĺpec14]]="",Tabuľka2[[#This Row],[Stĺpec10]]=""),0,Tabuľka2[[#This Row],[Stĺpec10]]/Tabuľka2[[#This Row],[Stĺpec14]]))</f>
        <v>0</v>
      </c>
      <c r="Y86" s="212">
        <f>IF(OR($Y$13="vyberte",$Y$13=""),0,IF(OR(Tabuľka2[[#This Row],[Stĺpec14]]="",Tabuľka2[[#This Row],[Stĺpec11]]=""),0,Tabuľka2[[#This Row],[Stĺpec11]]/Tabuľka2[[#This Row],[Stĺpec14]]))</f>
        <v>0</v>
      </c>
      <c r="Z86" s="212">
        <f>IF(OR(Tabuľka2[[#This Row],[Stĺpec14]]="",Tabuľka2[[#This Row],[Stĺpec12]]=""),0,Tabuľka2[[#This Row],[Stĺpec12]]/Tabuľka2[[#This Row],[Stĺpec14]])</f>
        <v>0</v>
      </c>
      <c r="AA86" s="194">
        <f>IF(OR(Tabuľka2[[#This Row],[Stĺpec14]]="",Tabuľka2[[#This Row],[Stĺpec13]]=""),0,Tabuľka2[[#This Row],[Stĺpec13]]/Tabuľka2[[#This Row],[Stĺpec14]])</f>
        <v>0</v>
      </c>
      <c r="AB86" s="193">
        <f>COUNTIF(Tabuľka2[[#This Row],[Stĺpec16]:[Stĺpec23]],"&gt;0,1")</f>
        <v>0</v>
      </c>
      <c r="AC86" s="198">
        <f>IF(OR($F$13="vyberte",$F$13=""),0,Tabuľka2[[#This Row],[Stĺpec14]]-Tabuľka2[[#This Row],[Stĺpec26]])</f>
        <v>0</v>
      </c>
      <c r="AD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6" s="206">
        <f>IF('Bodovacie kritéria'!$F$15="01 A - BORSKÁ NÍŽINA",Tabuľka2[[#This Row],[Stĺpec25]]/Tabuľka2[[#This Row],[Stĺpec5]],0)</f>
        <v>0</v>
      </c>
      <c r="AF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6" s="206">
        <f>IFERROR((Tabuľka2[[#This Row],[Stĺpec28]]+Tabuľka2[[#This Row],[Stĺpec25]])/Tabuľka2[[#This Row],[Stĺpec14]],0)</f>
        <v>0</v>
      </c>
      <c r="AH86" s="199">
        <f>Tabuľka2[[#This Row],[Stĺpec28]]+Tabuľka2[[#This Row],[Stĺpec25]]</f>
        <v>0</v>
      </c>
      <c r="AI86" s="206">
        <f>IFERROR(Tabuľka2[[#This Row],[Stĺpec25]]/Tabuľka2[[#This Row],[Stĺpec30]],0)</f>
        <v>0</v>
      </c>
      <c r="AJ86" s="191">
        <f>IFERROR(Tabuľka2[[#This Row],[Stĺpec145]]/Tabuľka2[[#This Row],[Stĺpec14]],0)</f>
        <v>0</v>
      </c>
      <c r="AK86" s="191">
        <f>IFERROR(Tabuľka2[[#This Row],[Stĺpec144]]/Tabuľka2[[#This Row],[Stĺpec14]],0)</f>
        <v>0</v>
      </c>
    </row>
    <row r="87" spans="1:37" x14ac:dyDescent="0.25">
      <c r="A87" s="252"/>
      <c r="B87" s="257"/>
      <c r="C87" s="257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18">
        <f>SUM(Činnosti!$F87:$M87)</f>
        <v>0</v>
      </c>
      <c r="O87" s="262"/>
      <c r="P87" s="269"/>
      <c r="Q87" s="267">
        <f>IF(AND(Tabuľka2[[#This Row],[Stĺpec5]]&gt;0,Tabuľka2[[#This Row],[Stĺpec1]]=""),1,0)</f>
        <v>0</v>
      </c>
      <c r="R87" s="237">
        <f>IF(AND(Tabuľka2[[#This Row],[Stĺpec14]]=0,OR(Tabuľka2[[#This Row],[Stĺpec145]]&gt;0,Tabuľka2[[#This Row],[Stĺpec144]]&gt;0)),1,0)</f>
        <v>0</v>
      </c>
      <c r="S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7" s="212">
        <f>IF(OR($T$13="vyberte",$T$13=""),0,IF(OR(Tabuľka2[[#This Row],[Stĺpec14]]="",Tabuľka2[[#This Row],[Stĺpec6]]=""),0,Tabuľka2[[#This Row],[Stĺpec6]]/Tabuľka2[[#This Row],[Stĺpec14]]))</f>
        <v>0</v>
      </c>
      <c r="U87" s="212">
        <f>IF(OR($U$13="vyberte",$U$13=""),0,IF(OR(Tabuľka2[[#This Row],[Stĺpec14]]="",Tabuľka2[[#This Row],[Stĺpec7]]=""),0,Tabuľka2[[#This Row],[Stĺpec7]]/Tabuľka2[[#This Row],[Stĺpec14]]))</f>
        <v>0</v>
      </c>
      <c r="V87" s="212">
        <f>IF(OR($V$13="vyberte",$V$13=""),0,IF(OR(Tabuľka2[[#This Row],[Stĺpec14]]="",Tabuľka2[[#This Row],[Stĺpec8]]=0),0,Tabuľka2[[#This Row],[Stĺpec8]]/Tabuľka2[[#This Row],[Stĺpec14]]))</f>
        <v>0</v>
      </c>
      <c r="W87" s="212">
        <f>IF(OR($W$13="vyberte",$W$13=""),0,IF(OR(Tabuľka2[[#This Row],[Stĺpec14]]="",Tabuľka2[[#This Row],[Stĺpec9]]=""),0,Tabuľka2[[#This Row],[Stĺpec9]]/Tabuľka2[[#This Row],[Stĺpec14]]))</f>
        <v>0</v>
      </c>
      <c r="X87" s="212">
        <f>IF(OR($X$13="vyberte",$X$13=""),0,IF(OR(Tabuľka2[[#This Row],[Stĺpec14]]="",Tabuľka2[[#This Row],[Stĺpec10]]=""),0,Tabuľka2[[#This Row],[Stĺpec10]]/Tabuľka2[[#This Row],[Stĺpec14]]))</f>
        <v>0</v>
      </c>
      <c r="Y87" s="212">
        <f>IF(OR($Y$13="vyberte",$Y$13=""),0,IF(OR(Tabuľka2[[#This Row],[Stĺpec14]]="",Tabuľka2[[#This Row],[Stĺpec11]]=""),0,Tabuľka2[[#This Row],[Stĺpec11]]/Tabuľka2[[#This Row],[Stĺpec14]]))</f>
        <v>0</v>
      </c>
      <c r="Z87" s="212">
        <f>IF(OR(Tabuľka2[[#This Row],[Stĺpec14]]="",Tabuľka2[[#This Row],[Stĺpec12]]=""),0,Tabuľka2[[#This Row],[Stĺpec12]]/Tabuľka2[[#This Row],[Stĺpec14]])</f>
        <v>0</v>
      </c>
      <c r="AA87" s="194">
        <f>IF(OR(Tabuľka2[[#This Row],[Stĺpec14]]="",Tabuľka2[[#This Row],[Stĺpec13]]=""),0,Tabuľka2[[#This Row],[Stĺpec13]]/Tabuľka2[[#This Row],[Stĺpec14]])</f>
        <v>0</v>
      </c>
      <c r="AB87" s="193">
        <f>COUNTIF(Tabuľka2[[#This Row],[Stĺpec16]:[Stĺpec23]],"&gt;0,1")</f>
        <v>0</v>
      </c>
      <c r="AC87" s="198">
        <f>IF(OR($F$13="vyberte",$F$13=""),0,Tabuľka2[[#This Row],[Stĺpec14]]-Tabuľka2[[#This Row],[Stĺpec26]])</f>
        <v>0</v>
      </c>
      <c r="AD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7" s="206">
        <f>IF('Bodovacie kritéria'!$F$15="01 A - BORSKÁ NÍŽINA",Tabuľka2[[#This Row],[Stĺpec25]]/Tabuľka2[[#This Row],[Stĺpec5]],0)</f>
        <v>0</v>
      </c>
      <c r="AF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7" s="206">
        <f>IFERROR((Tabuľka2[[#This Row],[Stĺpec28]]+Tabuľka2[[#This Row],[Stĺpec25]])/Tabuľka2[[#This Row],[Stĺpec14]],0)</f>
        <v>0</v>
      </c>
      <c r="AH87" s="199">
        <f>Tabuľka2[[#This Row],[Stĺpec28]]+Tabuľka2[[#This Row],[Stĺpec25]]</f>
        <v>0</v>
      </c>
      <c r="AI87" s="206">
        <f>IFERROR(Tabuľka2[[#This Row],[Stĺpec25]]/Tabuľka2[[#This Row],[Stĺpec30]],0)</f>
        <v>0</v>
      </c>
      <c r="AJ87" s="191">
        <f>IFERROR(Tabuľka2[[#This Row],[Stĺpec145]]/Tabuľka2[[#This Row],[Stĺpec14]],0)</f>
        <v>0</v>
      </c>
      <c r="AK87" s="191">
        <f>IFERROR(Tabuľka2[[#This Row],[Stĺpec144]]/Tabuľka2[[#This Row],[Stĺpec14]],0)</f>
        <v>0</v>
      </c>
    </row>
    <row r="88" spans="1:37" x14ac:dyDescent="0.25">
      <c r="A88" s="251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17">
        <f>SUM(Činnosti!$F88:$M88)</f>
        <v>0</v>
      </c>
      <c r="O88" s="261"/>
      <c r="P88" s="269"/>
      <c r="Q88" s="267">
        <f>IF(AND(Tabuľka2[[#This Row],[Stĺpec5]]&gt;0,Tabuľka2[[#This Row],[Stĺpec1]]=""),1,0)</f>
        <v>0</v>
      </c>
      <c r="R88" s="237">
        <f>IF(AND(Tabuľka2[[#This Row],[Stĺpec14]]=0,OR(Tabuľka2[[#This Row],[Stĺpec145]]&gt;0,Tabuľka2[[#This Row],[Stĺpec144]]&gt;0)),1,0)</f>
        <v>0</v>
      </c>
      <c r="S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8" s="212">
        <f>IF(OR($T$13="vyberte",$T$13=""),0,IF(OR(Tabuľka2[[#This Row],[Stĺpec14]]="",Tabuľka2[[#This Row],[Stĺpec6]]=""),0,Tabuľka2[[#This Row],[Stĺpec6]]/Tabuľka2[[#This Row],[Stĺpec14]]))</f>
        <v>0</v>
      </c>
      <c r="U88" s="212">
        <f>IF(OR($U$13="vyberte",$U$13=""),0,IF(OR(Tabuľka2[[#This Row],[Stĺpec14]]="",Tabuľka2[[#This Row],[Stĺpec7]]=""),0,Tabuľka2[[#This Row],[Stĺpec7]]/Tabuľka2[[#This Row],[Stĺpec14]]))</f>
        <v>0</v>
      </c>
      <c r="V88" s="212">
        <f>IF(OR($V$13="vyberte",$V$13=""),0,IF(OR(Tabuľka2[[#This Row],[Stĺpec14]]="",Tabuľka2[[#This Row],[Stĺpec8]]=0),0,Tabuľka2[[#This Row],[Stĺpec8]]/Tabuľka2[[#This Row],[Stĺpec14]]))</f>
        <v>0</v>
      </c>
      <c r="W88" s="212">
        <f>IF(OR($W$13="vyberte",$W$13=""),0,IF(OR(Tabuľka2[[#This Row],[Stĺpec14]]="",Tabuľka2[[#This Row],[Stĺpec9]]=""),0,Tabuľka2[[#This Row],[Stĺpec9]]/Tabuľka2[[#This Row],[Stĺpec14]]))</f>
        <v>0</v>
      </c>
      <c r="X88" s="212">
        <f>IF(OR($X$13="vyberte",$X$13=""),0,IF(OR(Tabuľka2[[#This Row],[Stĺpec14]]="",Tabuľka2[[#This Row],[Stĺpec10]]=""),0,Tabuľka2[[#This Row],[Stĺpec10]]/Tabuľka2[[#This Row],[Stĺpec14]]))</f>
        <v>0</v>
      </c>
      <c r="Y88" s="212">
        <f>IF(OR($Y$13="vyberte",$Y$13=""),0,IF(OR(Tabuľka2[[#This Row],[Stĺpec14]]="",Tabuľka2[[#This Row],[Stĺpec11]]=""),0,Tabuľka2[[#This Row],[Stĺpec11]]/Tabuľka2[[#This Row],[Stĺpec14]]))</f>
        <v>0</v>
      </c>
      <c r="Z88" s="212">
        <f>IF(OR(Tabuľka2[[#This Row],[Stĺpec14]]="",Tabuľka2[[#This Row],[Stĺpec12]]=""),0,Tabuľka2[[#This Row],[Stĺpec12]]/Tabuľka2[[#This Row],[Stĺpec14]])</f>
        <v>0</v>
      </c>
      <c r="AA88" s="194">
        <f>IF(OR(Tabuľka2[[#This Row],[Stĺpec14]]="",Tabuľka2[[#This Row],[Stĺpec13]]=""),0,Tabuľka2[[#This Row],[Stĺpec13]]/Tabuľka2[[#This Row],[Stĺpec14]])</f>
        <v>0</v>
      </c>
      <c r="AB88" s="193">
        <f>COUNTIF(Tabuľka2[[#This Row],[Stĺpec16]:[Stĺpec23]],"&gt;0,1")</f>
        <v>0</v>
      </c>
      <c r="AC88" s="198">
        <f>IF(OR($F$13="vyberte",$F$13=""),0,Tabuľka2[[#This Row],[Stĺpec14]]-Tabuľka2[[#This Row],[Stĺpec26]])</f>
        <v>0</v>
      </c>
      <c r="AD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8" s="206">
        <f>IF('Bodovacie kritéria'!$F$15="01 A - BORSKÁ NÍŽINA",Tabuľka2[[#This Row],[Stĺpec25]]/Tabuľka2[[#This Row],[Stĺpec5]],0)</f>
        <v>0</v>
      </c>
      <c r="AF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8" s="206">
        <f>IFERROR((Tabuľka2[[#This Row],[Stĺpec28]]+Tabuľka2[[#This Row],[Stĺpec25]])/Tabuľka2[[#This Row],[Stĺpec14]],0)</f>
        <v>0</v>
      </c>
      <c r="AH88" s="199">
        <f>Tabuľka2[[#This Row],[Stĺpec28]]+Tabuľka2[[#This Row],[Stĺpec25]]</f>
        <v>0</v>
      </c>
      <c r="AI88" s="206">
        <f>IFERROR(Tabuľka2[[#This Row],[Stĺpec25]]/Tabuľka2[[#This Row],[Stĺpec30]],0)</f>
        <v>0</v>
      </c>
      <c r="AJ88" s="191">
        <f>IFERROR(Tabuľka2[[#This Row],[Stĺpec145]]/Tabuľka2[[#This Row],[Stĺpec14]],0)</f>
        <v>0</v>
      </c>
      <c r="AK88" s="191">
        <f>IFERROR(Tabuľka2[[#This Row],[Stĺpec144]]/Tabuľka2[[#This Row],[Stĺpec14]],0)</f>
        <v>0</v>
      </c>
    </row>
    <row r="89" spans="1:37" x14ac:dyDescent="0.25">
      <c r="A89" s="252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18">
        <f>SUM(Činnosti!$F89:$M89)</f>
        <v>0</v>
      </c>
      <c r="O89" s="262"/>
      <c r="P89" s="269"/>
      <c r="Q89" s="267">
        <f>IF(AND(Tabuľka2[[#This Row],[Stĺpec5]]&gt;0,Tabuľka2[[#This Row],[Stĺpec1]]=""),1,0)</f>
        <v>0</v>
      </c>
      <c r="R89" s="237">
        <f>IF(AND(Tabuľka2[[#This Row],[Stĺpec14]]=0,OR(Tabuľka2[[#This Row],[Stĺpec145]]&gt;0,Tabuľka2[[#This Row],[Stĺpec144]]&gt;0)),1,0)</f>
        <v>0</v>
      </c>
      <c r="S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89" s="212">
        <f>IF(OR($T$13="vyberte",$T$13=""),0,IF(OR(Tabuľka2[[#This Row],[Stĺpec14]]="",Tabuľka2[[#This Row],[Stĺpec6]]=""),0,Tabuľka2[[#This Row],[Stĺpec6]]/Tabuľka2[[#This Row],[Stĺpec14]]))</f>
        <v>0</v>
      </c>
      <c r="U89" s="212">
        <f>IF(OR($U$13="vyberte",$U$13=""),0,IF(OR(Tabuľka2[[#This Row],[Stĺpec14]]="",Tabuľka2[[#This Row],[Stĺpec7]]=""),0,Tabuľka2[[#This Row],[Stĺpec7]]/Tabuľka2[[#This Row],[Stĺpec14]]))</f>
        <v>0</v>
      </c>
      <c r="V89" s="212">
        <f>IF(OR($V$13="vyberte",$V$13=""),0,IF(OR(Tabuľka2[[#This Row],[Stĺpec14]]="",Tabuľka2[[#This Row],[Stĺpec8]]=0),0,Tabuľka2[[#This Row],[Stĺpec8]]/Tabuľka2[[#This Row],[Stĺpec14]]))</f>
        <v>0</v>
      </c>
      <c r="W89" s="212">
        <f>IF(OR($W$13="vyberte",$W$13=""),0,IF(OR(Tabuľka2[[#This Row],[Stĺpec14]]="",Tabuľka2[[#This Row],[Stĺpec9]]=""),0,Tabuľka2[[#This Row],[Stĺpec9]]/Tabuľka2[[#This Row],[Stĺpec14]]))</f>
        <v>0</v>
      </c>
      <c r="X89" s="212">
        <f>IF(OR($X$13="vyberte",$X$13=""),0,IF(OR(Tabuľka2[[#This Row],[Stĺpec14]]="",Tabuľka2[[#This Row],[Stĺpec10]]=""),0,Tabuľka2[[#This Row],[Stĺpec10]]/Tabuľka2[[#This Row],[Stĺpec14]]))</f>
        <v>0</v>
      </c>
      <c r="Y89" s="212">
        <f>IF(OR($Y$13="vyberte",$Y$13=""),0,IF(OR(Tabuľka2[[#This Row],[Stĺpec14]]="",Tabuľka2[[#This Row],[Stĺpec11]]=""),0,Tabuľka2[[#This Row],[Stĺpec11]]/Tabuľka2[[#This Row],[Stĺpec14]]))</f>
        <v>0</v>
      </c>
      <c r="Z89" s="212">
        <f>IF(OR(Tabuľka2[[#This Row],[Stĺpec14]]="",Tabuľka2[[#This Row],[Stĺpec12]]=""),0,Tabuľka2[[#This Row],[Stĺpec12]]/Tabuľka2[[#This Row],[Stĺpec14]])</f>
        <v>0</v>
      </c>
      <c r="AA89" s="194">
        <f>IF(OR(Tabuľka2[[#This Row],[Stĺpec14]]="",Tabuľka2[[#This Row],[Stĺpec13]]=""),0,Tabuľka2[[#This Row],[Stĺpec13]]/Tabuľka2[[#This Row],[Stĺpec14]])</f>
        <v>0</v>
      </c>
      <c r="AB89" s="193">
        <f>COUNTIF(Tabuľka2[[#This Row],[Stĺpec16]:[Stĺpec23]],"&gt;0,1")</f>
        <v>0</v>
      </c>
      <c r="AC89" s="198">
        <f>IF(OR($F$13="vyberte",$F$13=""),0,Tabuľka2[[#This Row],[Stĺpec14]]-Tabuľka2[[#This Row],[Stĺpec26]])</f>
        <v>0</v>
      </c>
      <c r="AD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89" s="206">
        <f>IF('Bodovacie kritéria'!$F$15="01 A - BORSKÁ NÍŽINA",Tabuľka2[[#This Row],[Stĺpec25]]/Tabuľka2[[#This Row],[Stĺpec5]],0)</f>
        <v>0</v>
      </c>
      <c r="AF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89" s="206">
        <f>IFERROR((Tabuľka2[[#This Row],[Stĺpec28]]+Tabuľka2[[#This Row],[Stĺpec25]])/Tabuľka2[[#This Row],[Stĺpec14]],0)</f>
        <v>0</v>
      </c>
      <c r="AH89" s="199">
        <f>Tabuľka2[[#This Row],[Stĺpec28]]+Tabuľka2[[#This Row],[Stĺpec25]]</f>
        <v>0</v>
      </c>
      <c r="AI89" s="206">
        <f>IFERROR(Tabuľka2[[#This Row],[Stĺpec25]]/Tabuľka2[[#This Row],[Stĺpec30]],0)</f>
        <v>0</v>
      </c>
      <c r="AJ89" s="191">
        <f>IFERROR(Tabuľka2[[#This Row],[Stĺpec145]]/Tabuľka2[[#This Row],[Stĺpec14]],0)</f>
        <v>0</v>
      </c>
      <c r="AK89" s="191">
        <f>IFERROR(Tabuľka2[[#This Row],[Stĺpec144]]/Tabuľka2[[#This Row],[Stĺpec14]],0)</f>
        <v>0</v>
      </c>
    </row>
    <row r="90" spans="1:37" x14ac:dyDescent="0.25">
      <c r="A90" s="251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17">
        <f>SUM(Činnosti!$F90:$M90)</f>
        <v>0</v>
      </c>
      <c r="O90" s="261"/>
      <c r="P90" s="269"/>
      <c r="Q90" s="267">
        <f>IF(AND(Tabuľka2[[#This Row],[Stĺpec5]]&gt;0,Tabuľka2[[#This Row],[Stĺpec1]]=""),1,0)</f>
        <v>0</v>
      </c>
      <c r="R90" s="237">
        <f>IF(AND(Tabuľka2[[#This Row],[Stĺpec14]]=0,OR(Tabuľka2[[#This Row],[Stĺpec145]]&gt;0,Tabuľka2[[#This Row],[Stĺpec144]]&gt;0)),1,0)</f>
        <v>0</v>
      </c>
      <c r="S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0" s="212">
        <f>IF(OR($T$13="vyberte",$T$13=""),0,IF(OR(Tabuľka2[[#This Row],[Stĺpec14]]="",Tabuľka2[[#This Row],[Stĺpec6]]=""),0,Tabuľka2[[#This Row],[Stĺpec6]]/Tabuľka2[[#This Row],[Stĺpec14]]))</f>
        <v>0</v>
      </c>
      <c r="U90" s="212">
        <f>IF(OR($U$13="vyberte",$U$13=""),0,IF(OR(Tabuľka2[[#This Row],[Stĺpec14]]="",Tabuľka2[[#This Row],[Stĺpec7]]=""),0,Tabuľka2[[#This Row],[Stĺpec7]]/Tabuľka2[[#This Row],[Stĺpec14]]))</f>
        <v>0</v>
      </c>
      <c r="V90" s="212">
        <f>IF(OR($V$13="vyberte",$V$13=""),0,IF(OR(Tabuľka2[[#This Row],[Stĺpec14]]="",Tabuľka2[[#This Row],[Stĺpec8]]=0),0,Tabuľka2[[#This Row],[Stĺpec8]]/Tabuľka2[[#This Row],[Stĺpec14]]))</f>
        <v>0</v>
      </c>
      <c r="W90" s="212">
        <f>IF(OR($W$13="vyberte",$W$13=""),0,IF(OR(Tabuľka2[[#This Row],[Stĺpec14]]="",Tabuľka2[[#This Row],[Stĺpec9]]=""),0,Tabuľka2[[#This Row],[Stĺpec9]]/Tabuľka2[[#This Row],[Stĺpec14]]))</f>
        <v>0</v>
      </c>
      <c r="X90" s="212">
        <f>IF(OR($X$13="vyberte",$X$13=""),0,IF(OR(Tabuľka2[[#This Row],[Stĺpec14]]="",Tabuľka2[[#This Row],[Stĺpec10]]=""),0,Tabuľka2[[#This Row],[Stĺpec10]]/Tabuľka2[[#This Row],[Stĺpec14]]))</f>
        <v>0</v>
      </c>
      <c r="Y90" s="212">
        <f>IF(OR($Y$13="vyberte",$Y$13=""),0,IF(OR(Tabuľka2[[#This Row],[Stĺpec14]]="",Tabuľka2[[#This Row],[Stĺpec11]]=""),0,Tabuľka2[[#This Row],[Stĺpec11]]/Tabuľka2[[#This Row],[Stĺpec14]]))</f>
        <v>0</v>
      </c>
      <c r="Z90" s="212">
        <f>IF(OR(Tabuľka2[[#This Row],[Stĺpec14]]="",Tabuľka2[[#This Row],[Stĺpec12]]=""),0,Tabuľka2[[#This Row],[Stĺpec12]]/Tabuľka2[[#This Row],[Stĺpec14]])</f>
        <v>0</v>
      </c>
      <c r="AA90" s="194">
        <f>IF(OR(Tabuľka2[[#This Row],[Stĺpec14]]="",Tabuľka2[[#This Row],[Stĺpec13]]=""),0,Tabuľka2[[#This Row],[Stĺpec13]]/Tabuľka2[[#This Row],[Stĺpec14]])</f>
        <v>0</v>
      </c>
      <c r="AB90" s="193">
        <f>COUNTIF(Tabuľka2[[#This Row],[Stĺpec16]:[Stĺpec23]],"&gt;0,1")</f>
        <v>0</v>
      </c>
      <c r="AC90" s="198">
        <f>IF(OR($F$13="vyberte",$F$13=""),0,Tabuľka2[[#This Row],[Stĺpec14]]-Tabuľka2[[#This Row],[Stĺpec26]])</f>
        <v>0</v>
      </c>
      <c r="AD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0" s="206">
        <f>IF('Bodovacie kritéria'!$F$15="01 A - BORSKÁ NÍŽINA",Tabuľka2[[#This Row],[Stĺpec25]]/Tabuľka2[[#This Row],[Stĺpec5]],0)</f>
        <v>0</v>
      </c>
      <c r="AF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0" s="206">
        <f>IFERROR((Tabuľka2[[#This Row],[Stĺpec28]]+Tabuľka2[[#This Row],[Stĺpec25]])/Tabuľka2[[#This Row],[Stĺpec14]],0)</f>
        <v>0</v>
      </c>
      <c r="AH90" s="199">
        <f>Tabuľka2[[#This Row],[Stĺpec28]]+Tabuľka2[[#This Row],[Stĺpec25]]</f>
        <v>0</v>
      </c>
      <c r="AI90" s="206">
        <f>IFERROR(Tabuľka2[[#This Row],[Stĺpec25]]/Tabuľka2[[#This Row],[Stĺpec30]],0)</f>
        <v>0</v>
      </c>
      <c r="AJ90" s="191">
        <f>IFERROR(Tabuľka2[[#This Row],[Stĺpec145]]/Tabuľka2[[#This Row],[Stĺpec14]],0)</f>
        <v>0</v>
      </c>
      <c r="AK90" s="191">
        <f>IFERROR(Tabuľka2[[#This Row],[Stĺpec144]]/Tabuľka2[[#This Row],[Stĺpec14]],0)</f>
        <v>0</v>
      </c>
    </row>
    <row r="91" spans="1:37" x14ac:dyDescent="0.25">
      <c r="A91" s="252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18">
        <f>SUM(Činnosti!$F91:$M91)</f>
        <v>0</v>
      </c>
      <c r="O91" s="262"/>
      <c r="P91" s="269"/>
      <c r="Q91" s="267">
        <f>IF(AND(Tabuľka2[[#This Row],[Stĺpec5]]&gt;0,Tabuľka2[[#This Row],[Stĺpec1]]=""),1,0)</f>
        <v>0</v>
      </c>
      <c r="R91" s="237">
        <f>IF(AND(Tabuľka2[[#This Row],[Stĺpec14]]=0,OR(Tabuľka2[[#This Row],[Stĺpec145]]&gt;0,Tabuľka2[[#This Row],[Stĺpec144]]&gt;0)),1,0)</f>
        <v>0</v>
      </c>
      <c r="S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1" s="212">
        <f>IF(OR($T$13="vyberte",$T$13=""),0,IF(OR(Tabuľka2[[#This Row],[Stĺpec14]]="",Tabuľka2[[#This Row],[Stĺpec6]]=""),0,Tabuľka2[[#This Row],[Stĺpec6]]/Tabuľka2[[#This Row],[Stĺpec14]]))</f>
        <v>0</v>
      </c>
      <c r="U91" s="212">
        <f>IF(OR($U$13="vyberte",$U$13=""),0,IF(OR(Tabuľka2[[#This Row],[Stĺpec14]]="",Tabuľka2[[#This Row],[Stĺpec7]]=""),0,Tabuľka2[[#This Row],[Stĺpec7]]/Tabuľka2[[#This Row],[Stĺpec14]]))</f>
        <v>0</v>
      </c>
      <c r="V91" s="212">
        <f>IF(OR($V$13="vyberte",$V$13=""),0,IF(OR(Tabuľka2[[#This Row],[Stĺpec14]]="",Tabuľka2[[#This Row],[Stĺpec8]]=0),0,Tabuľka2[[#This Row],[Stĺpec8]]/Tabuľka2[[#This Row],[Stĺpec14]]))</f>
        <v>0</v>
      </c>
      <c r="W91" s="212">
        <f>IF(OR($W$13="vyberte",$W$13=""),0,IF(OR(Tabuľka2[[#This Row],[Stĺpec14]]="",Tabuľka2[[#This Row],[Stĺpec9]]=""),0,Tabuľka2[[#This Row],[Stĺpec9]]/Tabuľka2[[#This Row],[Stĺpec14]]))</f>
        <v>0</v>
      </c>
      <c r="X91" s="212">
        <f>IF(OR($X$13="vyberte",$X$13=""),0,IF(OR(Tabuľka2[[#This Row],[Stĺpec14]]="",Tabuľka2[[#This Row],[Stĺpec10]]=""),0,Tabuľka2[[#This Row],[Stĺpec10]]/Tabuľka2[[#This Row],[Stĺpec14]]))</f>
        <v>0</v>
      </c>
      <c r="Y91" s="212">
        <f>IF(OR($Y$13="vyberte",$Y$13=""),0,IF(OR(Tabuľka2[[#This Row],[Stĺpec14]]="",Tabuľka2[[#This Row],[Stĺpec11]]=""),0,Tabuľka2[[#This Row],[Stĺpec11]]/Tabuľka2[[#This Row],[Stĺpec14]]))</f>
        <v>0</v>
      </c>
      <c r="Z91" s="212">
        <f>IF(OR(Tabuľka2[[#This Row],[Stĺpec14]]="",Tabuľka2[[#This Row],[Stĺpec12]]=""),0,Tabuľka2[[#This Row],[Stĺpec12]]/Tabuľka2[[#This Row],[Stĺpec14]])</f>
        <v>0</v>
      </c>
      <c r="AA91" s="194">
        <f>IF(OR(Tabuľka2[[#This Row],[Stĺpec14]]="",Tabuľka2[[#This Row],[Stĺpec13]]=""),0,Tabuľka2[[#This Row],[Stĺpec13]]/Tabuľka2[[#This Row],[Stĺpec14]])</f>
        <v>0</v>
      </c>
      <c r="AB91" s="193">
        <f>COUNTIF(Tabuľka2[[#This Row],[Stĺpec16]:[Stĺpec23]],"&gt;0,1")</f>
        <v>0</v>
      </c>
      <c r="AC91" s="198">
        <f>IF(OR($F$13="vyberte",$F$13=""),0,Tabuľka2[[#This Row],[Stĺpec14]]-Tabuľka2[[#This Row],[Stĺpec26]])</f>
        <v>0</v>
      </c>
      <c r="AD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1" s="206">
        <f>IF('Bodovacie kritéria'!$F$15="01 A - BORSKÁ NÍŽINA",Tabuľka2[[#This Row],[Stĺpec25]]/Tabuľka2[[#This Row],[Stĺpec5]],0)</f>
        <v>0</v>
      </c>
      <c r="AF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1" s="206">
        <f>IFERROR((Tabuľka2[[#This Row],[Stĺpec28]]+Tabuľka2[[#This Row],[Stĺpec25]])/Tabuľka2[[#This Row],[Stĺpec14]],0)</f>
        <v>0</v>
      </c>
      <c r="AH91" s="199">
        <f>Tabuľka2[[#This Row],[Stĺpec28]]+Tabuľka2[[#This Row],[Stĺpec25]]</f>
        <v>0</v>
      </c>
      <c r="AI91" s="206">
        <f>IFERROR(Tabuľka2[[#This Row],[Stĺpec25]]/Tabuľka2[[#This Row],[Stĺpec30]],0)</f>
        <v>0</v>
      </c>
      <c r="AJ91" s="191">
        <f>IFERROR(Tabuľka2[[#This Row],[Stĺpec145]]/Tabuľka2[[#This Row],[Stĺpec14]],0)</f>
        <v>0</v>
      </c>
      <c r="AK91" s="191">
        <f>IFERROR(Tabuľka2[[#This Row],[Stĺpec144]]/Tabuľka2[[#This Row],[Stĺpec14]],0)</f>
        <v>0</v>
      </c>
    </row>
    <row r="92" spans="1:37" x14ac:dyDescent="0.25">
      <c r="A92" s="251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17">
        <f>SUM(Činnosti!$F92:$M92)</f>
        <v>0</v>
      </c>
      <c r="O92" s="261"/>
      <c r="P92" s="269"/>
      <c r="Q92" s="267">
        <f>IF(AND(Tabuľka2[[#This Row],[Stĺpec5]]&gt;0,Tabuľka2[[#This Row],[Stĺpec1]]=""),1,0)</f>
        <v>0</v>
      </c>
      <c r="R92" s="237">
        <f>IF(AND(Tabuľka2[[#This Row],[Stĺpec14]]=0,OR(Tabuľka2[[#This Row],[Stĺpec145]]&gt;0,Tabuľka2[[#This Row],[Stĺpec144]]&gt;0)),1,0)</f>
        <v>0</v>
      </c>
      <c r="S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2" s="212">
        <f>IF(OR($T$13="vyberte",$T$13=""),0,IF(OR(Tabuľka2[[#This Row],[Stĺpec14]]="",Tabuľka2[[#This Row],[Stĺpec6]]=""),0,Tabuľka2[[#This Row],[Stĺpec6]]/Tabuľka2[[#This Row],[Stĺpec14]]))</f>
        <v>0</v>
      </c>
      <c r="U92" s="212">
        <f>IF(OR($U$13="vyberte",$U$13=""),0,IF(OR(Tabuľka2[[#This Row],[Stĺpec14]]="",Tabuľka2[[#This Row],[Stĺpec7]]=""),0,Tabuľka2[[#This Row],[Stĺpec7]]/Tabuľka2[[#This Row],[Stĺpec14]]))</f>
        <v>0</v>
      </c>
      <c r="V92" s="212">
        <f>IF(OR($V$13="vyberte",$V$13=""),0,IF(OR(Tabuľka2[[#This Row],[Stĺpec14]]="",Tabuľka2[[#This Row],[Stĺpec8]]=0),0,Tabuľka2[[#This Row],[Stĺpec8]]/Tabuľka2[[#This Row],[Stĺpec14]]))</f>
        <v>0</v>
      </c>
      <c r="W92" s="212">
        <f>IF(OR($W$13="vyberte",$W$13=""),0,IF(OR(Tabuľka2[[#This Row],[Stĺpec14]]="",Tabuľka2[[#This Row],[Stĺpec9]]=""),0,Tabuľka2[[#This Row],[Stĺpec9]]/Tabuľka2[[#This Row],[Stĺpec14]]))</f>
        <v>0</v>
      </c>
      <c r="X92" s="212">
        <f>IF(OR($X$13="vyberte",$X$13=""),0,IF(OR(Tabuľka2[[#This Row],[Stĺpec14]]="",Tabuľka2[[#This Row],[Stĺpec10]]=""),0,Tabuľka2[[#This Row],[Stĺpec10]]/Tabuľka2[[#This Row],[Stĺpec14]]))</f>
        <v>0</v>
      </c>
      <c r="Y92" s="212">
        <f>IF(OR($Y$13="vyberte",$Y$13=""),0,IF(OR(Tabuľka2[[#This Row],[Stĺpec14]]="",Tabuľka2[[#This Row],[Stĺpec11]]=""),0,Tabuľka2[[#This Row],[Stĺpec11]]/Tabuľka2[[#This Row],[Stĺpec14]]))</f>
        <v>0</v>
      </c>
      <c r="Z92" s="212">
        <f>IF(OR(Tabuľka2[[#This Row],[Stĺpec14]]="",Tabuľka2[[#This Row],[Stĺpec12]]=""),0,Tabuľka2[[#This Row],[Stĺpec12]]/Tabuľka2[[#This Row],[Stĺpec14]])</f>
        <v>0</v>
      </c>
      <c r="AA92" s="194">
        <f>IF(OR(Tabuľka2[[#This Row],[Stĺpec14]]="",Tabuľka2[[#This Row],[Stĺpec13]]=""),0,Tabuľka2[[#This Row],[Stĺpec13]]/Tabuľka2[[#This Row],[Stĺpec14]])</f>
        <v>0</v>
      </c>
      <c r="AB92" s="193">
        <f>COUNTIF(Tabuľka2[[#This Row],[Stĺpec16]:[Stĺpec23]],"&gt;0,1")</f>
        <v>0</v>
      </c>
      <c r="AC92" s="198">
        <f>IF(OR($F$13="vyberte",$F$13=""),0,Tabuľka2[[#This Row],[Stĺpec14]]-Tabuľka2[[#This Row],[Stĺpec26]])</f>
        <v>0</v>
      </c>
      <c r="AD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2" s="206">
        <f>IF('Bodovacie kritéria'!$F$15="01 A - BORSKÁ NÍŽINA",Tabuľka2[[#This Row],[Stĺpec25]]/Tabuľka2[[#This Row],[Stĺpec5]],0)</f>
        <v>0</v>
      </c>
      <c r="AF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2" s="206">
        <f>IFERROR((Tabuľka2[[#This Row],[Stĺpec28]]+Tabuľka2[[#This Row],[Stĺpec25]])/Tabuľka2[[#This Row],[Stĺpec14]],0)</f>
        <v>0</v>
      </c>
      <c r="AH92" s="199">
        <f>Tabuľka2[[#This Row],[Stĺpec28]]+Tabuľka2[[#This Row],[Stĺpec25]]</f>
        <v>0</v>
      </c>
      <c r="AI92" s="206">
        <f>IFERROR(Tabuľka2[[#This Row],[Stĺpec25]]/Tabuľka2[[#This Row],[Stĺpec30]],0)</f>
        <v>0</v>
      </c>
      <c r="AJ92" s="191">
        <f>IFERROR(Tabuľka2[[#This Row],[Stĺpec145]]/Tabuľka2[[#This Row],[Stĺpec14]],0)</f>
        <v>0</v>
      </c>
      <c r="AK92" s="191">
        <f>IFERROR(Tabuľka2[[#This Row],[Stĺpec144]]/Tabuľka2[[#This Row],[Stĺpec14]],0)</f>
        <v>0</v>
      </c>
    </row>
    <row r="93" spans="1:37" x14ac:dyDescent="0.25">
      <c r="A93" s="252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18">
        <f>SUM(Činnosti!$F93:$M93)</f>
        <v>0</v>
      </c>
      <c r="O93" s="262"/>
      <c r="P93" s="269"/>
      <c r="Q93" s="267">
        <f>IF(AND(Tabuľka2[[#This Row],[Stĺpec5]]&gt;0,Tabuľka2[[#This Row],[Stĺpec1]]=""),1,0)</f>
        <v>0</v>
      </c>
      <c r="R93" s="237">
        <f>IF(AND(Tabuľka2[[#This Row],[Stĺpec14]]=0,OR(Tabuľka2[[#This Row],[Stĺpec145]]&gt;0,Tabuľka2[[#This Row],[Stĺpec144]]&gt;0)),1,0)</f>
        <v>0</v>
      </c>
      <c r="S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3" s="212">
        <f>IF(OR($T$13="vyberte",$T$13=""),0,IF(OR(Tabuľka2[[#This Row],[Stĺpec14]]="",Tabuľka2[[#This Row],[Stĺpec6]]=""),0,Tabuľka2[[#This Row],[Stĺpec6]]/Tabuľka2[[#This Row],[Stĺpec14]]))</f>
        <v>0</v>
      </c>
      <c r="U93" s="212">
        <f>IF(OR($U$13="vyberte",$U$13=""),0,IF(OR(Tabuľka2[[#This Row],[Stĺpec14]]="",Tabuľka2[[#This Row],[Stĺpec7]]=""),0,Tabuľka2[[#This Row],[Stĺpec7]]/Tabuľka2[[#This Row],[Stĺpec14]]))</f>
        <v>0</v>
      </c>
      <c r="V93" s="212">
        <f>IF(OR($V$13="vyberte",$V$13=""),0,IF(OR(Tabuľka2[[#This Row],[Stĺpec14]]="",Tabuľka2[[#This Row],[Stĺpec8]]=0),0,Tabuľka2[[#This Row],[Stĺpec8]]/Tabuľka2[[#This Row],[Stĺpec14]]))</f>
        <v>0</v>
      </c>
      <c r="W93" s="212">
        <f>IF(OR($W$13="vyberte",$W$13=""),0,IF(OR(Tabuľka2[[#This Row],[Stĺpec14]]="",Tabuľka2[[#This Row],[Stĺpec9]]=""),0,Tabuľka2[[#This Row],[Stĺpec9]]/Tabuľka2[[#This Row],[Stĺpec14]]))</f>
        <v>0</v>
      </c>
      <c r="X93" s="212">
        <f>IF(OR($X$13="vyberte",$X$13=""),0,IF(OR(Tabuľka2[[#This Row],[Stĺpec14]]="",Tabuľka2[[#This Row],[Stĺpec10]]=""),0,Tabuľka2[[#This Row],[Stĺpec10]]/Tabuľka2[[#This Row],[Stĺpec14]]))</f>
        <v>0</v>
      </c>
      <c r="Y93" s="212">
        <f>IF(OR($Y$13="vyberte",$Y$13=""),0,IF(OR(Tabuľka2[[#This Row],[Stĺpec14]]="",Tabuľka2[[#This Row],[Stĺpec11]]=""),0,Tabuľka2[[#This Row],[Stĺpec11]]/Tabuľka2[[#This Row],[Stĺpec14]]))</f>
        <v>0</v>
      </c>
      <c r="Z93" s="212">
        <f>IF(OR(Tabuľka2[[#This Row],[Stĺpec14]]="",Tabuľka2[[#This Row],[Stĺpec12]]=""),0,Tabuľka2[[#This Row],[Stĺpec12]]/Tabuľka2[[#This Row],[Stĺpec14]])</f>
        <v>0</v>
      </c>
      <c r="AA93" s="194">
        <f>IF(OR(Tabuľka2[[#This Row],[Stĺpec14]]="",Tabuľka2[[#This Row],[Stĺpec13]]=""),0,Tabuľka2[[#This Row],[Stĺpec13]]/Tabuľka2[[#This Row],[Stĺpec14]])</f>
        <v>0</v>
      </c>
      <c r="AB93" s="193">
        <f>COUNTIF(Tabuľka2[[#This Row],[Stĺpec16]:[Stĺpec23]],"&gt;0,1")</f>
        <v>0</v>
      </c>
      <c r="AC93" s="198">
        <f>IF(OR($F$13="vyberte",$F$13=""),0,Tabuľka2[[#This Row],[Stĺpec14]]-Tabuľka2[[#This Row],[Stĺpec26]])</f>
        <v>0</v>
      </c>
      <c r="AD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3" s="206">
        <f>IF('Bodovacie kritéria'!$F$15="01 A - BORSKÁ NÍŽINA",Tabuľka2[[#This Row],[Stĺpec25]]/Tabuľka2[[#This Row],[Stĺpec5]],0)</f>
        <v>0</v>
      </c>
      <c r="AF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3" s="206">
        <f>IFERROR((Tabuľka2[[#This Row],[Stĺpec28]]+Tabuľka2[[#This Row],[Stĺpec25]])/Tabuľka2[[#This Row],[Stĺpec14]],0)</f>
        <v>0</v>
      </c>
      <c r="AH93" s="199">
        <f>Tabuľka2[[#This Row],[Stĺpec28]]+Tabuľka2[[#This Row],[Stĺpec25]]</f>
        <v>0</v>
      </c>
      <c r="AI93" s="206">
        <f>IFERROR(Tabuľka2[[#This Row],[Stĺpec25]]/Tabuľka2[[#This Row],[Stĺpec30]],0)</f>
        <v>0</v>
      </c>
      <c r="AJ93" s="191">
        <f>IFERROR(Tabuľka2[[#This Row],[Stĺpec145]]/Tabuľka2[[#This Row],[Stĺpec14]],0)</f>
        <v>0</v>
      </c>
      <c r="AK93" s="191">
        <f>IFERROR(Tabuľka2[[#This Row],[Stĺpec144]]/Tabuľka2[[#This Row],[Stĺpec14]],0)</f>
        <v>0</v>
      </c>
    </row>
    <row r="94" spans="1:37" x14ac:dyDescent="0.25">
      <c r="A94" s="251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17">
        <f>SUM(Činnosti!$F94:$M94)</f>
        <v>0</v>
      </c>
      <c r="O94" s="261"/>
      <c r="P94" s="269"/>
      <c r="Q94" s="267">
        <f>IF(AND(Tabuľka2[[#This Row],[Stĺpec5]]&gt;0,Tabuľka2[[#This Row],[Stĺpec1]]=""),1,0)</f>
        <v>0</v>
      </c>
      <c r="R94" s="237">
        <f>IF(AND(Tabuľka2[[#This Row],[Stĺpec14]]=0,OR(Tabuľka2[[#This Row],[Stĺpec145]]&gt;0,Tabuľka2[[#This Row],[Stĺpec144]]&gt;0)),1,0)</f>
        <v>0</v>
      </c>
      <c r="S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4" s="212">
        <f>IF(OR($T$13="vyberte",$T$13=""),0,IF(OR(Tabuľka2[[#This Row],[Stĺpec14]]="",Tabuľka2[[#This Row],[Stĺpec6]]=""),0,Tabuľka2[[#This Row],[Stĺpec6]]/Tabuľka2[[#This Row],[Stĺpec14]]))</f>
        <v>0</v>
      </c>
      <c r="U94" s="212">
        <f>IF(OR($U$13="vyberte",$U$13=""),0,IF(OR(Tabuľka2[[#This Row],[Stĺpec14]]="",Tabuľka2[[#This Row],[Stĺpec7]]=""),0,Tabuľka2[[#This Row],[Stĺpec7]]/Tabuľka2[[#This Row],[Stĺpec14]]))</f>
        <v>0</v>
      </c>
      <c r="V94" s="212">
        <f>IF(OR($V$13="vyberte",$V$13=""),0,IF(OR(Tabuľka2[[#This Row],[Stĺpec14]]="",Tabuľka2[[#This Row],[Stĺpec8]]=0),0,Tabuľka2[[#This Row],[Stĺpec8]]/Tabuľka2[[#This Row],[Stĺpec14]]))</f>
        <v>0</v>
      </c>
      <c r="W94" s="212">
        <f>IF(OR($W$13="vyberte",$W$13=""),0,IF(OR(Tabuľka2[[#This Row],[Stĺpec14]]="",Tabuľka2[[#This Row],[Stĺpec9]]=""),0,Tabuľka2[[#This Row],[Stĺpec9]]/Tabuľka2[[#This Row],[Stĺpec14]]))</f>
        <v>0</v>
      </c>
      <c r="X94" s="212">
        <f>IF(OR($X$13="vyberte",$X$13=""),0,IF(OR(Tabuľka2[[#This Row],[Stĺpec14]]="",Tabuľka2[[#This Row],[Stĺpec10]]=""),0,Tabuľka2[[#This Row],[Stĺpec10]]/Tabuľka2[[#This Row],[Stĺpec14]]))</f>
        <v>0</v>
      </c>
      <c r="Y94" s="212">
        <f>IF(OR($Y$13="vyberte",$Y$13=""),0,IF(OR(Tabuľka2[[#This Row],[Stĺpec14]]="",Tabuľka2[[#This Row],[Stĺpec11]]=""),0,Tabuľka2[[#This Row],[Stĺpec11]]/Tabuľka2[[#This Row],[Stĺpec14]]))</f>
        <v>0</v>
      </c>
      <c r="Z94" s="212">
        <f>IF(OR(Tabuľka2[[#This Row],[Stĺpec14]]="",Tabuľka2[[#This Row],[Stĺpec12]]=""),0,Tabuľka2[[#This Row],[Stĺpec12]]/Tabuľka2[[#This Row],[Stĺpec14]])</f>
        <v>0</v>
      </c>
      <c r="AA94" s="194">
        <f>IF(OR(Tabuľka2[[#This Row],[Stĺpec14]]="",Tabuľka2[[#This Row],[Stĺpec13]]=""),0,Tabuľka2[[#This Row],[Stĺpec13]]/Tabuľka2[[#This Row],[Stĺpec14]])</f>
        <v>0</v>
      </c>
      <c r="AB94" s="193">
        <f>COUNTIF(Tabuľka2[[#This Row],[Stĺpec16]:[Stĺpec23]],"&gt;0,1")</f>
        <v>0</v>
      </c>
      <c r="AC94" s="198">
        <f>IF(OR($F$13="vyberte",$F$13=""),0,Tabuľka2[[#This Row],[Stĺpec14]]-Tabuľka2[[#This Row],[Stĺpec26]])</f>
        <v>0</v>
      </c>
      <c r="AD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4" s="206">
        <f>IF('Bodovacie kritéria'!$F$15="01 A - BORSKÁ NÍŽINA",Tabuľka2[[#This Row],[Stĺpec25]]/Tabuľka2[[#This Row],[Stĺpec5]],0)</f>
        <v>0</v>
      </c>
      <c r="AF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4" s="206">
        <f>IFERROR((Tabuľka2[[#This Row],[Stĺpec28]]+Tabuľka2[[#This Row],[Stĺpec25]])/Tabuľka2[[#This Row],[Stĺpec14]],0)</f>
        <v>0</v>
      </c>
      <c r="AH94" s="199">
        <f>Tabuľka2[[#This Row],[Stĺpec28]]+Tabuľka2[[#This Row],[Stĺpec25]]</f>
        <v>0</v>
      </c>
      <c r="AI94" s="206">
        <f>IFERROR(Tabuľka2[[#This Row],[Stĺpec25]]/Tabuľka2[[#This Row],[Stĺpec30]],0)</f>
        <v>0</v>
      </c>
      <c r="AJ94" s="191">
        <f>IFERROR(Tabuľka2[[#This Row],[Stĺpec145]]/Tabuľka2[[#This Row],[Stĺpec14]],0)</f>
        <v>0</v>
      </c>
      <c r="AK94" s="191">
        <f>IFERROR(Tabuľka2[[#This Row],[Stĺpec144]]/Tabuľka2[[#This Row],[Stĺpec14]],0)</f>
        <v>0</v>
      </c>
    </row>
    <row r="95" spans="1:37" x14ac:dyDescent="0.25">
      <c r="A95" s="252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18">
        <f>SUM(Činnosti!$F95:$M95)</f>
        <v>0</v>
      </c>
      <c r="O95" s="262"/>
      <c r="P95" s="269"/>
      <c r="Q95" s="267">
        <f>IF(AND(Tabuľka2[[#This Row],[Stĺpec5]]&gt;0,Tabuľka2[[#This Row],[Stĺpec1]]=""),1,0)</f>
        <v>0</v>
      </c>
      <c r="R95" s="237">
        <f>IF(AND(Tabuľka2[[#This Row],[Stĺpec14]]=0,OR(Tabuľka2[[#This Row],[Stĺpec145]]&gt;0,Tabuľka2[[#This Row],[Stĺpec144]]&gt;0)),1,0)</f>
        <v>0</v>
      </c>
      <c r="S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5" s="212">
        <f>IF(OR($T$13="vyberte",$T$13=""),0,IF(OR(Tabuľka2[[#This Row],[Stĺpec14]]="",Tabuľka2[[#This Row],[Stĺpec6]]=""),0,Tabuľka2[[#This Row],[Stĺpec6]]/Tabuľka2[[#This Row],[Stĺpec14]]))</f>
        <v>0</v>
      </c>
      <c r="U95" s="212">
        <f>IF(OR($U$13="vyberte",$U$13=""),0,IF(OR(Tabuľka2[[#This Row],[Stĺpec14]]="",Tabuľka2[[#This Row],[Stĺpec7]]=""),0,Tabuľka2[[#This Row],[Stĺpec7]]/Tabuľka2[[#This Row],[Stĺpec14]]))</f>
        <v>0</v>
      </c>
      <c r="V95" s="212">
        <f>IF(OR($V$13="vyberte",$V$13=""),0,IF(OR(Tabuľka2[[#This Row],[Stĺpec14]]="",Tabuľka2[[#This Row],[Stĺpec8]]=0),0,Tabuľka2[[#This Row],[Stĺpec8]]/Tabuľka2[[#This Row],[Stĺpec14]]))</f>
        <v>0</v>
      </c>
      <c r="W95" s="212">
        <f>IF(OR($W$13="vyberte",$W$13=""),0,IF(OR(Tabuľka2[[#This Row],[Stĺpec14]]="",Tabuľka2[[#This Row],[Stĺpec9]]=""),0,Tabuľka2[[#This Row],[Stĺpec9]]/Tabuľka2[[#This Row],[Stĺpec14]]))</f>
        <v>0</v>
      </c>
      <c r="X95" s="212">
        <f>IF(OR($X$13="vyberte",$X$13=""),0,IF(OR(Tabuľka2[[#This Row],[Stĺpec14]]="",Tabuľka2[[#This Row],[Stĺpec10]]=""),0,Tabuľka2[[#This Row],[Stĺpec10]]/Tabuľka2[[#This Row],[Stĺpec14]]))</f>
        <v>0</v>
      </c>
      <c r="Y95" s="212">
        <f>IF(OR($Y$13="vyberte",$Y$13=""),0,IF(OR(Tabuľka2[[#This Row],[Stĺpec14]]="",Tabuľka2[[#This Row],[Stĺpec11]]=""),0,Tabuľka2[[#This Row],[Stĺpec11]]/Tabuľka2[[#This Row],[Stĺpec14]]))</f>
        <v>0</v>
      </c>
      <c r="Z95" s="212">
        <f>IF(OR(Tabuľka2[[#This Row],[Stĺpec14]]="",Tabuľka2[[#This Row],[Stĺpec12]]=""),0,Tabuľka2[[#This Row],[Stĺpec12]]/Tabuľka2[[#This Row],[Stĺpec14]])</f>
        <v>0</v>
      </c>
      <c r="AA95" s="194">
        <f>IF(OR(Tabuľka2[[#This Row],[Stĺpec14]]="",Tabuľka2[[#This Row],[Stĺpec13]]=""),0,Tabuľka2[[#This Row],[Stĺpec13]]/Tabuľka2[[#This Row],[Stĺpec14]])</f>
        <v>0</v>
      </c>
      <c r="AB95" s="193">
        <f>COUNTIF(Tabuľka2[[#This Row],[Stĺpec16]:[Stĺpec23]],"&gt;0,1")</f>
        <v>0</v>
      </c>
      <c r="AC95" s="198">
        <f>IF(OR($F$13="vyberte",$F$13=""),0,Tabuľka2[[#This Row],[Stĺpec14]]-Tabuľka2[[#This Row],[Stĺpec26]])</f>
        <v>0</v>
      </c>
      <c r="AD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5" s="206">
        <f>IF('Bodovacie kritéria'!$F$15="01 A - BORSKÁ NÍŽINA",Tabuľka2[[#This Row],[Stĺpec25]]/Tabuľka2[[#This Row],[Stĺpec5]],0)</f>
        <v>0</v>
      </c>
      <c r="AF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5" s="206">
        <f>IFERROR((Tabuľka2[[#This Row],[Stĺpec28]]+Tabuľka2[[#This Row],[Stĺpec25]])/Tabuľka2[[#This Row],[Stĺpec14]],0)</f>
        <v>0</v>
      </c>
      <c r="AH95" s="199">
        <f>Tabuľka2[[#This Row],[Stĺpec28]]+Tabuľka2[[#This Row],[Stĺpec25]]</f>
        <v>0</v>
      </c>
      <c r="AI95" s="206">
        <f>IFERROR(Tabuľka2[[#This Row],[Stĺpec25]]/Tabuľka2[[#This Row],[Stĺpec30]],0)</f>
        <v>0</v>
      </c>
      <c r="AJ95" s="191">
        <f>IFERROR(Tabuľka2[[#This Row],[Stĺpec145]]/Tabuľka2[[#This Row],[Stĺpec14]],0)</f>
        <v>0</v>
      </c>
      <c r="AK95" s="191">
        <f>IFERROR(Tabuľka2[[#This Row],[Stĺpec144]]/Tabuľka2[[#This Row],[Stĺpec14]],0)</f>
        <v>0</v>
      </c>
    </row>
    <row r="96" spans="1:37" x14ac:dyDescent="0.25">
      <c r="A96" s="251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17">
        <f>SUM(Činnosti!$F96:$M96)</f>
        <v>0</v>
      </c>
      <c r="O96" s="261"/>
      <c r="P96" s="269"/>
      <c r="Q96" s="267">
        <f>IF(AND(Tabuľka2[[#This Row],[Stĺpec5]]&gt;0,Tabuľka2[[#This Row],[Stĺpec1]]=""),1,0)</f>
        <v>0</v>
      </c>
      <c r="R96" s="237">
        <f>IF(AND(Tabuľka2[[#This Row],[Stĺpec14]]=0,OR(Tabuľka2[[#This Row],[Stĺpec145]]&gt;0,Tabuľka2[[#This Row],[Stĺpec144]]&gt;0)),1,0)</f>
        <v>0</v>
      </c>
      <c r="S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6" s="212">
        <f>IF(OR($T$13="vyberte",$T$13=""),0,IF(OR(Tabuľka2[[#This Row],[Stĺpec14]]="",Tabuľka2[[#This Row],[Stĺpec6]]=""),0,Tabuľka2[[#This Row],[Stĺpec6]]/Tabuľka2[[#This Row],[Stĺpec14]]))</f>
        <v>0</v>
      </c>
      <c r="U96" s="212">
        <f>IF(OR($U$13="vyberte",$U$13=""),0,IF(OR(Tabuľka2[[#This Row],[Stĺpec14]]="",Tabuľka2[[#This Row],[Stĺpec7]]=""),0,Tabuľka2[[#This Row],[Stĺpec7]]/Tabuľka2[[#This Row],[Stĺpec14]]))</f>
        <v>0</v>
      </c>
      <c r="V96" s="212">
        <f>IF(OR($V$13="vyberte",$V$13=""),0,IF(OR(Tabuľka2[[#This Row],[Stĺpec14]]="",Tabuľka2[[#This Row],[Stĺpec8]]=0),0,Tabuľka2[[#This Row],[Stĺpec8]]/Tabuľka2[[#This Row],[Stĺpec14]]))</f>
        <v>0</v>
      </c>
      <c r="W96" s="212">
        <f>IF(OR($W$13="vyberte",$W$13=""),0,IF(OR(Tabuľka2[[#This Row],[Stĺpec14]]="",Tabuľka2[[#This Row],[Stĺpec9]]=""),0,Tabuľka2[[#This Row],[Stĺpec9]]/Tabuľka2[[#This Row],[Stĺpec14]]))</f>
        <v>0</v>
      </c>
      <c r="X96" s="212">
        <f>IF(OR($X$13="vyberte",$X$13=""),0,IF(OR(Tabuľka2[[#This Row],[Stĺpec14]]="",Tabuľka2[[#This Row],[Stĺpec10]]=""),0,Tabuľka2[[#This Row],[Stĺpec10]]/Tabuľka2[[#This Row],[Stĺpec14]]))</f>
        <v>0</v>
      </c>
      <c r="Y96" s="212">
        <f>IF(OR($Y$13="vyberte",$Y$13=""),0,IF(OR(Tabuľka2[[#This Row],[Stĺpec14]]="",Tabuľka2[[#This Row],[Stĺpec11]]=""),0,Tabuľka2[[#This Row],[Stĺpec11]]/Tabuľka2[[#This Row],[Stĺpec14]]))</f>
        <v>0</v>
      </c>
      <c r="Z96" s="212">
        <f>IF(OR(Tabuľka2[[#This Row],[Stĺpec14]]="",Tabuľka2[[#This Row],[Stĺpec12]]=""),0,Tabuľka2[[#This Row],[Stĺpec12]]/Tabuľka2[[#This Row],[Stĺpec14]])</f>
        <v>0</v>
      </c>
      <c r="AA96" s="194">
        <f>IF(OR(Tabuľka2[[#This Row],[Stĺpec14]]="",Tabuľka2[[#This Row],[Stĺpec13]]=""),0,Tabuľka2[[#This Row],[Stĺpec13]]/Tabuľka2[[#This Row],[Stĺpec14]])</f>
        <v>0</v>
      </c>
      <c r="AB96" s="193">
        <f>COUNTIF(Tabuľka2[[#This Row],[Stĺpec16]:[Stĺpec23]],"&gt;0,1")</f>
        <v>0</v>
      </c>
      <c r="AC96" s="198">
        <f>IF(OR($F$13="vyberte",$F$13=""),0,Tabuľka2[[#This Row],[Stĺpec14]]-Tabuľka2[[#This Row],[Stĺpec26]])</f>
        <v>0</v>
      </c>
      <c r="AD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6" s="206">
        <f>IF('Bodovacie kritéria'!$F$15="01 A - BORSKÁ NÍŽINA",Tabuľka2[[#This Row],[Stĺpec25]]/Tabuľka2[[#This Row],[Stĺpec5]],0)</f>
        <v>0</v>
      </c>
      <c r="AF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6" s="206">
        <f>IFERROR((Tabuľka2[[#This Row],[Stĺpec28]]+Tabuľka2[[#This Row],[Stĺpec25]])/Tabuľka2[[#This Row],[Stĺpec14]],0)</f>
        <v>0</v>
      </c>
      <c r="AH96" s="199">
        <f>Tabuľka2[[#This Row],[Stĺpec28]]+Tabuľka2[[#This Row],[Stĺpec25]]</f>
        <v>0</v>
      </c>
      <c r="AI96" s="206">
        <f>IFERROR(Tabuľka2[[#This Row],[Stĺpec25]]/Tabuľka2[[#This Row],[Stĺpec30]],0)</f>
        <v>0</v>
      </c>
      <c r="AJ96" s="191">
        <f>IFERROR(Tabuľka2[[#This Row],[Stĺpec145]]/Tabuľka2[[#This Row],[Stĺpec14]],0)</f>
        <v>0</v>
      </c>
      <c r="AK96" s="191">
        <f>IFERROR(Tabuľka2[[#This Row],[Stĺpec144]]/Tabuľka2[[#This Row],[Stĺpec14]],0)</f>
        <v>0</v>
      </c>
    </row>
    <row r="97" spans="1:37" x14ac:dyDescent="0.25">
      <c r="A97" s="252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18">
        <f>SUM(Činnosti!$F97:$M97)</f>
        <v>0</v>
      </c>
      <c r="O97" s="262"/>
      <c r="P97" s="269"/>
      <c r="Q97" s="267">
        <f>IF(AND(Tabuľka2[[#This Row],[Stĺpec5]]&gt;0,Tabuľka2[[#This Row],[Stĺpec1]]=""),1,0)</f>
        <v>0</v>
      </c>
      <c r="R97" s="237">
        <f>IF(AND(Tabuľka2[[#This Row],[Stĺpec14]]=0,OR(Tabuľka2[[#This Row],[Stĺpec145]]&gt;0,Tabuľka2[[#This Row],[Stĺpec144]]&gt;0)),1,0)</f>
        <v>0</v>
      </c>
      <c r="S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7" s="212">
        <f>IF(OR($T$13="vyberte",$T$13=""),0,IF(OR(Tabuľka2[[#This Row],[Stĺpec14]]="",Tabuľka2[[#This Row],[Stĺpec6]]=""),0,Tabuľka2[[#This Row],[Stĺpec6]]/Tabuľka2[[#This Row],[Stĺpec14]]))</f>
        <v>0</v>
      </c>
      <c r="U97" s="212">
        <f>IF(OR($U$13="vyberte",$U$13=""),0,IF(OR(Tabuľka2[[#This Row],[Stĺpec14]]="",Tabuľka2[[#This Row],[Stĺpec7]]=""),0,Tabuľka2[[#This Row],[Stĺpec7]]/Tabuľka2[[#This Row],[Stĺpec14]]))</f>
        <v>0</v>
      </c>
      <c r="V97" s="212">
        <f>IF(OR($V$13="vyberte",$V$13=""),0,IF(OR(Tabuľka2[[#This Row],[Stĺpec14]]="",Tabuľka2[[#This Row],[Stĺpec8]]=0),0,Tabuľka2[[#This Row],[Stĺpec8]]/Tabuľka2[[#This Row],[Stĺpec14]]))</f>
        <v>0</v>
      </c>
      <c r="W97" s="212">
        <f>IF(OR($W$13="vyberte",$W$13=""),0,IF(OR(Tabuľka2[[#This Row],[Stĺpec14]]="",Tabuľka2[[#This Row],[Stĺpec9]]=""),0,Tabuľka2[[#This Row],[Stĺpec9]]/Tabuľka2[[#This Row],[Stĺpec14]]))</f>
        <v>0</v>
      </c>
      <c r="X97" s="212">
        <f>IF(OR($X$13="vyberte",$X$13=""),0,IF(OR(Tabuľka2[[#This Row],[Stĺpec14]]="",Tabuľka2[[#This Row],[Stĺpec10]]=""),0,Tabuľka2[[#This Row],[Stĺpec10]]/Tabuľka2[[#This Row],[Stĺpec14]]))</f>
        <v>0</v>
      </c>
      <c r="Y97" s="212">
        <f>IF(OR($Y$13="vyberte",$Y$13=""),0,IF(OR(Tabuľka2[[#This Row],[Stĺpec14]]="",Tabuľka2[[#This Row],[Stĺpec11]]=""),0,Tabuľka2[[#This Row],[Stĺpec11]]/Tabuľka2[[#This Row],[Stĺpec14]]))</f>
        <v>0</v>
      </c>
      <c r="Z97" s="212">
        <f>IF(OR(Tabuľka2[[#This Row],[Stĺpec14]]="",Tabuľka2[[#This Row],[Stĺpec12]]=""),0,Tabuľka2[[#This Row],[Stĺpec12]]/Tabuľka2[[#This Row],[Stĺpec14]])</f>
        <v>0</v>
      </c>
      <c r="AA97" s="194">
        <f>IF(OR(Tabuľka2[[#This Row],[Stĺpec14]]="",Tabuľka2[[#This Row],[Stĺpec13]]=""),0,Tabuľka2[[#This Row],[Stĺpec13]]/Tabuľka2[[#This Row],[Stĺpec14]])</f>
        <v>0</v>
      </c>
      <c r="AB97" s="193">
        <f>COUNTIF(Tabuľka2[[#This Row],[Stĺpec16]:[Stĺpec23]],"&gt;0,1")</f>
        <v>0</v>
      </c>
      <c r="AC97" s="198">
        <f>IF(OR($F$13="vyberte",$F$13=""),0,Tabuľka2[[#This Row],[Stĺpec14]]-Tabuľka2[[#This Row],[Stĺpec26]])</f>
        <v>0</v>
      </c>
      <c r="AD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7" s="206">
        <f>IF('Bodovacie kritéria'!$F$15="01 A - BORSKÁ NÍŽINA",Tabuľka2[[#This Row],[Stĺpec25]]/Tabuľka2[[#This Row],[Stĺpec5]],0)</f>
        <v>0</v>
      </c>
      <c r="AF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7" s="206">
        <f>IFERROR((Tabuľka2[[#This Row],[Stĺpec28]]+Tabuľka2[[#This Row],[Stĺpec25]])/Tabuľka2[[#This Row],[Stĺpec14]],0)</f>
        <v>0</v>
      </c>
      <c r="AH97" s="199">
        <f>Tabuľka2[[#This Row],[Stĺpec28]]+Tabuľka2[[#This Row],[Stĺpec25]]</f>
        <v>0</v>
      </c>
      <c r="AI97" s="206">
        <f>IFERROR(Tabuľka2[[#This Row],[Stĺpec25]]/Tabuľka2[[#This Row],[Stĺpec30]],0)</f>
        <v>0</v>
      </c>
      <c r="AJ97" s="191">
        <f>IFERROR(Tabuľka2[[#This Row],[Stĺpec145]]/Tabuľka2[[#This Row],[Stĺpec14]],0)</f>
        <v>0</v>
      </c>
      <c r="AK97" s="191">
        <f>IFERROR(Tabuľka2[[#This Row],[Stĺpec144]]/Tabuľka2[[#This Row],[Stĺpec14]],0)</f>
        <v>0</v>
      </c>
    </row>
    <row r="98" spans="1:37" x14ac:dyDescent="0.25">
      <c r="A98" s="251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17">
        <f>SUM(Činnosti!$F98:$M98)</f>
        <v>0</v>
      </c>
      <c r="O98" s="261"/>
      <c r="P98" s="269"/>
      <c r="Q98" s="267">
        <f>IF(AND(Tabuľka2[[#This Row],[Stĺpec5]]&gt;0,Tabuľka2[[#This Row],[Stĺpec1]]=""),1,0)</f>
        <v>0</v>
      </c>
      <c r="R98" s="237">
        <f>IF(AND(Tabuľka2[[#This Row],[Stĺpec14]]=0,OR(Tabuľka2[[#This Row],[Stĺpec145]]&gt;0,Tabuľka2[[#This Row],[Stĺpec144]]&gt;0)),1,0)</f>
        <v>0</v>
      </c>
      <c r="S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8" s="212">
        <f>IF(OR($T$13="vyberte",$T$13=""),0,IF(OR(Tabuľka2[[#This Row],[Stĺpec14]]="",Tabuľka2[[#This Row],[Stĺpec6]]=""),0,Tabuľka2[[#This Row],[Stĺpec6]]/Tabuľka2[[#This Row],[Stĺpec14]]))</f>
        <v>0</v>
      </c>
      <c r="U98" s="212">
        <f>IF(OR($U$13="vyberte",$U$13=""),0,IF(OR(Tabuľka2[[#This Row],[Stĺpec14]]="",Tabuľka2[[#This Row],[Stĺpec7]]=""),0,Tabuľka2[[#This Row],[Stĺpec7]]/Tabuľka2[[#This Row],[Stĺpec14]]))</f>
        <v>0</v>
      </c>
      <c r="V98" s="212">
        <f>IF(OR($V$13="vyberte",$V$13=""),0,IF(OR(Tabuľka2[[#This Row],[Stĺpec14]]="",Tabuľka2[[#This Row],[Stĺpec8]]=0),0,Tabuľka2[[#This Row],[Stĺpec8]]/Tabuľka2[[#This Row],[Stĺpec14]]))</f>
        <v>0</v>
      </c>
      <c r="W98" s="212">
        <f>IF(OR($W$13="vyberte",$W$13=""),0,IF(OR(Tabuľka2[[#This Row],[Stĺpec14]]="",Tabuľka2[[#This Row],[Stĺpec9]]=""),0,Tabuľka2[[#This Row],[Stĺpec9]]/Tabuľka2[[#This Row],[Stĺpec14]]))</f>
        <v>0</v>
      </c>
      <c r="X98" s="212">
        <f>IF(OR($X$13="vyberte",$X$13=""),0,IF(OR(Tabuľka2[[#This Row],[Stĺpec14]]="",Tabuľka2[[#This Row],[Stĺpec10]]=""),0,Tabuľka2[[#This Row],[Stĺpec10]]/Tabuľka2[[#This Row],[Stĺpec14]]))</f>
        <v>0</v>
      </c>
      <c r="Y98" s="212">
        <f>IF(OR($Y$13="vyberte",$Y$13=""),0,IF(OR(Tabuľka2[[#This Row],[Stĺpec14]]="",Tabuľka2[[#This Row],[Stĺpec11]]=""),0,Tabuľka2[[#This Row],[Stĺpec11]]/Tabuľka2[[#This Row],[Stĺpec14]]))</f>
        <v>0</v>
      </c>
      <c r="Z98" s="212">
        <f>IF(OR(Tabuľka2[[#This Row],[Stĺpec14]]="",Tabuľka2[[#This Row],[Stĺpec12]]=""),0,Tabuľka2[[#This Row],[Stĺpec12]]/Tabuľka2[[#This Row],[Stĺpec14]])</f>
        <v>0</v>
      </c>
      <c r="AA98" s="194">
        <f>IF(OR(Tabuľka2[[#This Row],[Stĺpec14]]="",Tabuľka2[[#This Row],[Stĺpec13]]=""),0,Tabuľka2[[#This Row],[Stĺpec13]]/Tabuľka2[[#This Row],[Stĺpec14]])</f>
        <v>0</v>
      </c>
      <c r="AB98" s="193">
        <f>COUNTIF(Tabuľka2[[#This Row],[Stĺpec16]:[Stĺpec23]],"&gt;0,1")</f>
        <v>0</v>
      </c>
      <c r="AC98" s="198">
        <f>IF(OR($F$13="vyberte",$F$13=""),0,Tabuľka2[[#This Row],[Stĺpec14]]-Tabuľka2[[#This Row],[Stĺpec26]])</f>
        <v>0</v>
      </c>
      <c r="AD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8" s="206">
        <f>IF('Bodovacie kritéria'!$F$15="01 A - BORSKÁ NÍŽINA",Tabuľka2[[#This Row],[Stĺpec25]]/Tabuľka2[[#This Row],[Stĺpec5]],0)</f>
        <v>0</v>
      </c>
      <c r="AF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8" s="206">
        <f>IFERROR((Tabuľka2[[#This Row],[Stĺpec28]]+Tabuľka2[[#This Row],[Stĺpec25]])/Tabuľka2[[#This Row],[Stĺpec14]],0)</f>
        <v>0</v>
      </c>
      <c r="AH98" s="199">
        <f>Tabuľka2[[#This Row],[Stĺpec28]]+Tabuľka2[[#This Row],[Stĺpec25]]</f>
        <v>0</v>
      </c>
      <c r="AI98" s="206">
        <f>IFERROR(Tabuľka2[[#This Row],[Stĺpec25]]/Tabuľka2[[#This Row],[Stĺpec30]],0)</f>
        <v>0</v>
      </c>
      <c r="AJ98" s="191">
        <f>IFERROR(Tabuľka2[[#This Row],[Stĺpec145]]/Tabuľka2[[#This Row],[Stĺpec14]],0)</f>
        <v>0</v>
      </c>
      <c r="AK98" s="191">
        <f>IFERROR(Tabuľka2[[#This Row],[Stĺpec144]]/Tabuľka2[[#This Row],[Stĺpec14]],0)</f>
        <v>0</v>
      </c>
    </row>
    <row r="99" spans="1:37" x14ac:dyDescent="0.25">
      <c r="A99" s="252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18">
        <f>SUM(Činnosti!$F99:$M99)</f>
        <v>0</v>
      </c>
      <c r="O99" s="262"/>
      <c r="P99" s="269"/>
      <c r="Q99" s="267">
        <f>IF(AND(Tabuľka2[[#This Row],[Stĺpec5]]&gt;0,Tabuľka2[[#This Row],[Stĺpec1]]=""),1,0)</f>
        <v>0</v>
      </c>
      <c r="R99" s="237">
        <f>IF(AND(Tabuľka2[[#This Row],[Stĺpec14]]=0,OR(Tabuľka2[[#This Row],[Stĺpec145]]&gt;0,Tabuľka2[[#This Row],[Stĺpec144]]&gt;0)),1,0)</f>
        <v>0</v>
      </c>
      <c r="S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99" s="212">
        <f>IF(OR($T$13="vyberte",$T$13=""),0,IF(OR(Tabuľka2[[#This Row],[Stĺpec14]]="",Tabuľka2[[#This Row],[Stĺpec6]]=""),0,Tabuľka2[[#This Row],[Stĺpec6]]/Tabuľka2[[#This Row],[Stĺpec14]]))</f>
        <v>0</v>
      </c>
      <c r="U99" s="212">
        <f>IF(OR($U$13="vyberte",$U$13=""),0,IF(OR(Tabuľka2[[#This Row],[Stĺpec14]]="",Tabuľka2[[#This Row],[Stĺpec7]]=""),0,Tabuľka2[[#This Row],[Stĺpec7]]/Tabuľka2[[#This Row],[Stĺpec14]]))</f>
        <v>0</v>
      </c>
      <c r="V99" s="212">
        <f>IF(OR($V$13="vyberte",$V$13=""),0,IF(OR(Tabuľka2[[#This Row],[Stĺpec14]]="",Tabuľka2[[#This Row],[Stĺpec8]]=0),0,Tabuľka2[[#This Row],[Stĺpec8]]/Tabuľka2[[#This Row],[Stĺpec14]]))</f>
        <v>0</v>
      </c>
      <c r="W99" s="212">
        <f>IF(OR($W$13="vyberte",$W$13=""),0,IF(OR(Tabuľka2[[#This Row],[Stĺpec14]]="",Tabuľka2[[#This Row],[Stĺpec9]]=""),0,Tabuľka2[[#This Row],[Stĺpec9]]/Tabuľka2[[#This Row],[Stĺpec14]]))</f>
        <v>0</v>
      </c>
      <c r="X99" s="212">
        <f>IF(OR($X$13="vyberte",$X$13=""),0,IF(OR(Tabuľka2[[#This Row],[Stĺpec14]]="",Tabuľka2[[#This Row],[Stĺpec10]]=""),0,Tabuľka2[[#This Row],[Stĺpec10]]/Tabuľka2[[#This Row],[Stĺpec14]]))</f>
        <v>0</v>
      </c>
      <c r="Y99" s="212">
        <f>IF(OR($Y$13="vyberte",$Y$13=""),0,IF(OR(Tabuľka2[[#This Row],[Stĺpec14]]="",Tabuľka2[[#This Row],[Stĺpec11]]=""),0,Tabuľka2[[#This Row],[Stĺpec11]]/Tabuľka2[[#This Row],[Stĺpec14]]))</f>
        <v>0</v>
      </c>
      <c r="Z99" s="212">
        <f>IF(OR(Tabuľka2[[#This Row],[Stĺpec14]]="",Tabuľka2[[#This Row],[Stĺpec12]]=""),0,Tabuľka2[[#This Row],[Stĺpec12]]/Tabuľka2[[#This Row],[Stĺpec14]])</f>
        <v>0</v>
      </c>
      <c r="AA99" s="194">
        <f>IF(OR(Tabuľka2[[#This Row],[Stĺpec14]]="",Tabuľka2[[#This Row],[Stĺpec13]]=""),0,Tabuľka2[[#This Row],[Stĺpec13]]/Tabuľka2[[#This Row],[Stĺpec14]])</f>
        <v>0</v>
      </c>
      <c r="AB99" s="193">
        <f>COUNTIF(Tabuľka2[[#This Row],[Stĺpec16]:[Stĺpec23]],"&gt;0,1")</f>
        <v>0</v>
      </c>
      <c r="AC99" s="198">
        <f>IF(OR($F$13="vyberte",$F$13=""),0,Tabuľka2[[#This Row],[Stĺpec14]]-Tabuľka2[[#This Row],[Stĺpec26]])</f>
        <v>0</v>
      </c>
      <c r="AD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99" s="206">
        <f>IF('Bodovacie kritéria'!$F$15="01 A - BORSKÁ NÍŽINA",Tabuľka2[[#This Row],[Stĺpec25]]/Tabuľka2[[#This Row],[Stĺpec5]],0)</f>
        <v>0</v>
      </c>
      <c r="AF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99" s="206">
        <f>IFERROR((Tabuľka2[[#This Row],[Stĺpec28]]+Tabuľka2[[#This Row],[Stĺpec25]])/Tabuľka2[[#This Row],[Stĺpec14]],0)</f>
        <v>0</v>
      </c>
      <c r="AH99" s="199">
        <f>Tabuľka2[[#This Row],[Stĺpec28]]+Tabuľka2[[#This Row],[Stĺpec25]]</f>
        <v>0</v>
      </c>
      <c r="AI99" s="206">
        <f>IFERROR(Tabuľka2[[#This Row],[Stĺpec25]]/Tabuľka2[[#This Row],[Stĺpec30]],0)</f>
        <v>0</v>
      </c>
      <c r="AJ99" s="191">
        <f>IFERROR(Tabuľka2[[#This Row],[Stĺpec145]]/Tabuľka2[[#This Row],[Stĺpec14]],0)</f>
        <v>0</v>
      </c>
      <c r="AK99" s="191">
        <f>IFERROR(Tabuľka2[[#This Row],[Stĺpec144]]/Tabuľka2[[#This Row],[Stĺpec14]],0)</f>
        <v>0</v>
      </c>
    </row>
    <row r="100" spans="1:37" x14ac:dyDescent="0.25">
      <c r="A100" s="251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17">
        <f>SUM(Činnosti!$F100:$M100)</f>
        <v>0</v>
      </c>
      <c r="O100" s="261"/>
      <c r="P100" s="269"/>
      <c r="Q100" s="267">
        <f>IF(AND(Tabuľka2[[#This Row],[Stĺpec5]]&gt;0,Tabuľka2[[#This Row],[Stĺpec1]]=""),1,0)</f>
        <v>0</v>
      </c>
      <c r="R100" s="237">
        <f>IF(AND(Tabuľka2[[#This Row],[Stĺpec14]]=0,OR(Tabuľka2[[#This Row],[Stĺpec145]]&gt;0,Tabuľka2[[#This Row],[Stĺpec144]]&gt;0)),1,0)</f>
        <v>0</v>
      </c>
      <c r="S1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0" s="212">
        <f>IF(OR($T$13="vyberte",$T$13=""),0,IF(OR(Tabuľka2[[#This Row],[Stĺpec14]]="",Tabuľka2[[#This Row],[Stĺpec6]]=""),0,Tabuľka2[[#This Row],[Stĺpec6]]/Tabuľka2[[#This Row],[Stĺpec14]]))</f>
        <v>0</v>
      </c>
      <c r="U100" s="212">
        <f>IF(OR($U$13="vyberte",$U$13=""),0,IF(OR(Tabuľka2[[#This Row],[Stĺpec14]]="",Tabuľka2[[#This Row],[Stĺpec7]]=""),0,Tabuľka2[[#This Row],[Stĺpec7]]/Tabuľka2[[#This Row],[Stĺpec14]]))</f>
        <v>0</v>
      </c>
      <c r="V100" s="212">
        <f>IF(OR($V$13="vyberte",$V$13=""),0,IF(OR(Tabuľka2[[#This Row],[Stĺpec14]]="",Tabuľka2[[#This Row],[Stĺpec8]]=0),0,Tabuľka2[[#This Row],[Stĺpec8]]/Tabuľka2[[#This Row],[Stĺpec14]]))</f>
        <v>0</v>
      </c>
      <c r="W100" s="212">
        <f>IF(OR($W$13="vyberte",$W$13=""),0,IF(OR(Tabuľka2[[#This Row],[Stĺpec14]]="",Tabuľka2[[#This Row],[Stĺpec9]]=""),0,Tabuľka2[[#This Row],[Stĺpec9]]/Tabuľka2[[#This Row],[Stĺpec14]]))</f>
        <v>0</v>
      </c>
      <c r="X100" s="212">
        <f>IF(OR($X$13="vyberte",$X$13=""),0,IF(OR(Tabuľka2[[#This Row],[Stĺpec14]]="",Tabuľka2[[#This Row],[Stĺpec10]]=""),0,Tabuľka2[[#This Row],[Stĺpec10]]/Tabuľka2[[#This Row],[Stĺpec14]]))</f>
        <v>0</v>
      </c>
      <c r="Y100" s="212">
        <f>IF(OR($Y$13="vyberte",$Y$13=""),0,IF(OR(Tabuľka2[[#This Row],[Stĺpec14]]="",Tabuľka2[[#This Row],[Stĺpec11]]=""),0,Tabuľka2[[#This Row],[Stĺpec11]]/Tabuľka2[[#This Row],[Stĺpec14]]))</f>
        <v>0</v>
      </c>
      <c r="Z100" s="212">
        <f>IF(OR(Tabuľka2[[#This Row],[Stĺpec14]]="",Tabuľka2[[#This Row],[Stĺpec12]]=""),0,Tabuľka2[[#This Row],[Stĺpec12]]/Tabuľka2[[#This Row],[Stĺpec14]])</f>
        <v>0</v>
      </c>
      <c r="AA100" s="194">
        <f>IF(OR(Tabuľka2[[#This Row],[Stĺpec14]]="",Tabuľka2[[#This Row],[Stĺpec13]]=""),0,Tabuľka2[[#This Row],[Stĺpec13]]/Tabuľka2[[#This Row],[Stĺpec14]])</f>
        <v>0</v>
      </c>
      <c r="AB100" s="193">
        <f>COUNTIF(Tabuľka2[[#This Row],[Stĺpec16]:[Stĺpec23]],"&gt;0,1")</f>
        <v>0</v>
      </c>
      <c r="AC100" s="198">
        <f>IF(OR($F$13="vyberte",$F$13=""),0,Tabuľka2[[#This Row],[Stĺpec14]]-Tabuľka2[[#This Row],[Stĺpec26]])</f>
        <v>0</v>
      </c>
      <c r="AD1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0" s="206">
        <f>IF('Bodovacie kritéria'!$F$15="01 A - BORSKÁ NÍŽINA",Tabuľka2[[#This Row],[Stĺpec25]]/Tabuľka2[[#This Row],[Stĺpec5]],0)</f>
        <v>0</v>
      </c>
      <c r="AF1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0" s="206">
        <f>IFERROR((Tabuľka2[[#This Row],[Stĺpec28]]+Tabuľka2[[#This Row],[Stĺpec25]])/Tabuľka2[[#This Row],[Stĺpec14]],0)</f>
        <v>0</v>
      </c>
      <c r="AH100" s="199">
        <f>Tabuľka2[[#This Row],[Stĺpec28]]+Tabuľka2[[#This Row],[Stĺpec25]]</f>
        <v>0</v>
      </c>
      <c r="AI100" s="206">
        <f>IFERROR(Tabuľka2[[#This Row],[Stĺpec25]]/Tabuľka2[[#This Row],[Stĺpec30]],0)</f>
        <v>0</v>
      </c>
      <c r="AJ100" s="191">
        <f>IFERROR(Tabuľka2[[#This Row],[Stĺpec145]]/Tabuľka2[[#This Row],[Stĺpec14]],0)</f>
        <v>0</v>
      </c>
      <c r="AK100" s="191">
        <f>IFERROR(Tabuľka2[[#This Row],[Stĺpec144]]/Tabuľka2[[#This Row],[Stĺpec14]],0)</f>
        <v>0</v>
      </c>
    </row>
    <row r="101" spans="1:37" x14ac:dyDescent="0.25">
      <c r="A101" s="252"/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18">
        <f>SUM(Činnosti!$F101:$M101)</f>
        <v>0</v>
      </c>
      <c r="O101" s="262"/>
      <c r="P101" s="269"/>
      <c r="Q101" s="267">
        <f>IF(AND(Tabuľka2[[#This Row],[Stĺpec5]]&gt;0,Tabuľka2[[#This Row],[Stĺpec1]]=""),1,0)</f>
        <v>0</v>
      </c>
      <c r="R101" s="237">
        <f>IF(AND(Tabuľka2[[#This Row],[Stĺpec14]]=0,OR(Tabuľka2[[#This Row],[Stĺpec145]]&gt;0,Tabuľka2[[#This Row],[Stĺpec144]]&gt;0)),1,0)</f>
        <v>0</v>
      </c>
      <c r="S1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1" s="212">
        <f>IF(OR($T$13="vyberte",$T$13=""),0,IF(OR(Tabuľka2[[#This Row],[Stĺpec14]]="",Tabuľka2[[#This Row],[Stĺpec6]]=""),0,Tabuľka2[[#This Row],[Stĺpec6]]/Tabuľka2[[#This Row],[Stĺpec14]]))</f>
        <v>0</v>
      </c>
      <c r="U101" s="212">
        <f>IF(OR($U$13="vyberte",$U$13=""),0,IF(OR(Tabuľka2[[#This Row],[Stĺpec14]]="",Tabuľka2[[#This Row],[Stĺpec7]]=""),0,Tabuľka2[[#This Row],[Stĺpec7]]/Tabuľka2[[#This Row],[Stĺpec14]]))</f>
        <v>0</v>
      </c>
      <c r="V101" s="212">
        <f>IF(OR($V$13="vyberte",$V$13=""),0,IF(OR(Tabuľka2[[#This Row],[Stĺpec14]]="",Tabuľka2[[#This Row],[Stĺpec8]]=0),0,Tabuľka2[[#This Row],[Stĺpec8]]/Tabuľka2[[#This Row],[Stĺpec14]]))</f>
        <v>0</v>
      </c>
      <c r="W101" s="212">
        <f>IF(OR($W$13="vyberte",$W$13=""),0,IF(OR(Tabuľka2[[#This Row],[Stĺpec14]]="",Tabuľka2[[#This Row],[Stĺpec9]]=""),0,Tabuľka2[[#This Row],[Stĺpec9]]/Tabuľka2[[#This Row],[Stĺpec14]]))</f>
        <v>0</v>
      </c>
      <c r="X101" s="212">
        <f>IF(OR($X$13="vyberte",$X$13=""),0,IF(OR(Tabuľka2[[#This Row],[Stĺpec14]]="",Tabuľka2[[#This Row],[Stĺpec10]]=""),0,Tabuľka2[[#This Row],[Stĺpec10]]/Tabuľka2[[#This Row],[Stĺpec14]]))</f>
        <v>0</v>
      </c>
      <c r="Y101" s="212">
        <f>IF(OR($Y$13="vyberte",$Y$13=""),0,IF(OR(Tabuľka2[[#This Row],[Stĺpec14]]="",Tabuľka2[[#This Row],[Stĺpec11]]=""),0,Tabuľka2[[#This Row],[Stĺpec11]]/Tabuľka2[[#This Row],[Stĺpec14]]))</f>
        <v>0</v>
      </c>
      <c r="Z101" s="212">
        <f>IF(OR(Tabuľka2[[#This Row],[Stĺpec14]]="",Tabuľka2[[#This Row],[Stĺpec12]]=""),0,Tabuľka2[[#This Row],[Stĺpec12]]/Tabuľka2[[#This Row],[Stĺpec14]])</f>
        <v>0</v>
      </c>
      <c r="AA101" s="194">
        <f>IF(OR(Tabuľka2[[#This Row],[Stĺpec14]]="",Tabuľka2[[#This Row],[Stĺpec13]]=""),0,Tabuľka2[[#This Row],[Stĺpec13]]/Tabuľka2[[#This Row],[Stĺpec14]])</f>
        <v>0</v>
      </c>
      <c r="AB101" s="193">
        <f>COUNTIF(Tabuľka2[[#This Row],[Stĺpec16]:[Stĺpec23]],"&gt;0,1")</f>
        <v>0</v>
      </c>
      <c r="AC101" s="198">
        <f>IF(OR($F$13="vyberte",$F$13=""),0,Tabuľka2[[#This Row],[Stĺpec14]]-Tabuľka2[[#This Row],[Stĺpec26]])</f>
        <v>0</v>
      </c>
      <c r="AD1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1" s="206">
        <f>IF('Bodovacie kritéria'!$F$15="01 A - BORSKÁ NÍŽINA",Tabuľka2[[#This Row],[Stĺpec25]]/Tabuľka2[[#This Row],[Stĺpec5]],0)</f>
        <v>0</v>
      </c>
      <c r="AF1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1" s="206">
        <f>IFERROR((Tabuľka2[[#This Row],[Stĺpec28]]+Tabuľka2[[#This Row],[Stĺpec25]])/Tabuľka2[[#This Row],[Stĺpec14]],0)</f>
        <v>0</v>
      </c>
      <c r="AH101" s="199">
        <f>Tabuľka2[[#This Row],[Stĺpec28]]+Tabuľka2[[#This Row],[Stĺpec25]]</f>
        <v>0</v>
      </c>
      <c r="AI101" s="206">
        <f>IFERROR(Tabuľka2[[#This Row],[Stĺpec25]]/Tabuľka2[[#This Row],[Stĺpec30]],0)</f>
        <v>0</v>
      </c>
      <c r="AJ101" s="191">
        <f>IFERROR(Tabuľka2[[#This Row],[Stĺpec145]]/Tabuľka2[[#This Row],[Stĺpec14]],0)</f>
        <v>0</v>
      </c>
      <c r="AK101" s="191">
        <f>IFERROR(Tabuľka2[[#This Row],[Stĺpec144]]/Tabuľka2[[#This Row],[Stĺpec14]],0)</f>
        <v>0</v>
      </c>
    </row>
    <row r="102" spans="1:37" x14ac:dyDescent="0.25">
      <c r="A102" s="251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17">
        <f>SUM(Činnosti!$F102:$M102)</f>
        <v>0</v>
      </c>
      <c r="O102" s="261"/>
      <c r="P102" s="269"/>
      <c r="Q102" s="267">
        <f>IF(AND(Tabuľka2[[#This Row],[Stĺpec5]]&gt;0,Tabuľka2[[#This Row],[Stĺpec1]]=""),1,0)</f>
        <v>0</v>
      </c>
      <c r="R102" s="237">
        <f>IF(AND(Tabuľka2[[#This Row],[Stĺpec14]]=0,OR(Tabuľka2[[#This Row],[Stĺpec145]]&gt;0,Tabuľka2[[#This Row],[Stĺpec144]]&gt;0)),1,0)</f>
        <v>0</v>
      </c>
      <c r="S1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2" s="212">
        <f>IF(OR($T$13="vyberte",$T$13=""),0,IF(OR(Tabuľka2[[#This Row],[Stĺpec14]]="",Tabuľka2[[#This Row],[Stĺpec6]]=""),0,Tabuľka2[[#This Row],[Stĺpec6]]/Tabuľka2[[#This Row],[Stĺpec14]]))</f>
        <v>0</v>
      </c>
      <c r="U102" s="212">
        <f>IF(OR($U$13="vyberte",$U$13=""),0,IF(OR(Tabuľka2[[#This Row],[Stĺpec14]]="",Tabuľka2[[#This Row],[Stĺpec7]]=""),0,Tabuľka2[[#This Row],[Stĺpec7]]/Tabuľka2[[#This Row],[Stĺpec14]]))</f>
        <v>0</v>
      </c>
      <c r="V102" s="212">
        <f>IF(OR($V$13="vyberte",$V$13=""),0,IF(OR(Tabuľka2[[#This Row],[Stĺpec14]]="",Tabuľka2[[#This Row],[Stĺpec8]]=0),0,Tabuľka2[[#This Row],[Stĺpec8]]/Tabuľka2[[#This Row],[Stĺpec14]]))</f>
        <v>0</v>
      </c>
      <c r="W102" s="212">
        <f>IF(OR($W$13="vyberte",$W$13=""),0,IF(OR(Tabuľka2[[#This Row],[Stĺpec14]]="",Tabuľka2[[#This Row],[Stĺpec9]]=""),0,Tabuľka2[[#This Row],[Stĺpec9]]/Tabuľka2[[#This Row],[Stĺpec14]]))</f>
        <v>0</v>
      </c>
      <c r="X102" s="212">
        <f>IF(OR($X$13="vyberte",$X$13=""),0,IF(OR(Tabuľka2[[#This Row],[Stĺpec14]]="",Tabuľka2[[#This Row],[Stĺpec10]]=""),0,Tabuľka2[[#This Row],[Stĺpec10]]/Tabuľka2[[#This Row],[Stĺpec14]]))</f>
        <v>0</v>
      </c>
      <c r="Y102" s="212">
        <f>IF(OR($Y$13="vyberte",$Y$13=""),0,IF(OR(Tabuľka2[[#This Row],[Stĺpec14]]="",Tabuľka2[[#This Row],[Stĺpec11]]=""),0,Tabuľka2[[#This Row],[Stĺpec11]]/Tabuľka2[[#This Row],[Stĺpec14]]))</f>
        <v>0</v>
      </c>
      <c r="Z102" s="212">
        <f>IF(OR(Tabuľka2[[#This Row],[Stĺpec14]]="",Tabuľka2[[#This Row],[Stĺpec12]]=""),0,Tabuľka2[[#This Row],[Stĺpec12]]/Tabuľka2[[#This Row],[Stĺpec14]])</f>
        <v>0</v>
      </c>
      <c r="AA102" s="194">
        <f>IF(OR(Tabuľka2[[#This Row],[Stĺpec14]]="",Tabuľka2[[#This Row],[Stĺpec13]]=""),0,Tabuľka2[[#This Row],[Stĺpec13]]/Tabuľka2[[#This Row],[Stĺpec14]])</f>
        <v>0</v>
      </c>
      <c r="AB102" s="193">
        <f>COUNTIF(Tabuľka2[[#This Row],[Stĺpec16]:[Stĺpec23]],"&gt;0,1")</f>
        <v>0</v>
      </c>
      <c r="AC102" s="198">
        <f>IF(OR($F$13="vyberte",$F$13=""),0,Tabuľka2[[#This Row],[Stĺpec14]]-Tabuľka2[[#This Row],[Stĺpec26]])</f>
        <v>0</v>
      </c>
      <c r="AD1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2" s="206">
        <f>IF('Bodovacie kritéria'!$F$15="01 A - BORSKÁ NÍŽINA",Tabuľka2[[#This Row],[Stĺpec25]]/Tabuľka2[[#This Row],[Stĺpec5]],0)</f>
        <v>0</v>
      </c>
      <c r="AF1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2" s="206">
        <f>IFERROR((Tabuľka2[[#This Row],[Stĺpec28]]+Tabuľka2[[#This Row],[Stĺpec25]])/Tabuľka2[[#This Row],[Stĺpec14]],0)</f>
        <v>0</v>
      </c>
      <c r="AH102" s="199">
        <f>Tabuľka2[[#This Row],[Stĺpec28]]+Tabuľka2[[#This Row],[Stĺpec25]]</f>
        <v>0</v>
      </c>
      <c r="AI102" s="206">
        <f>IFERROR(Tabuľka2[[#This Row],[Stĺpec25]]/Tabuľka2[[#This Row],[Stĺpec30]],0)</f>
        <v>0</v>
      </c>
      <c r="AJ102" s="191">
        <f>IFERROR(Tabuľka2[[#This Row],[Stĺpec145]]/Tabuľka2[[#This Row],[Stĺpec14]],0)</f>
        <v>0</v>
      </c>
      <c r="AK102" s="191">
        <f>IFERROR(Tabuľka2[[#This Row],[Stĺpec144]]/Tabuľka2[[#This Row],[Stĺpec14]],0)</f>
        <v>0</v>
      </c>
    </row>
    <row r="103" spans="1:37" x14ac:dyDescent="0.25">
      <c r="A103" s="252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18">
        <f>SUM(Činnosti!$F103:$M103)</f>
        <v>0</v>
      </c>
      <c r="O103" s="262"/>
      <c r="P103" s="269"/>
      <c r="Q103" s="267">
        <f>IF(AND(Tabuľka2[[#This Row],[Stĺpec5]]&gt;0,Tabuľka2[[#This Row],[Stĺpec1]]=""),1,0)</f>
        <v>0</v>
      </c>
      <c r="R103" s="237">
        <f>IF(AND(Tabuľka2[[#This Row],[Stĺpec14]]=0,OR(Tabuľka2[[#This Row],[Stĺpec145]]&gt;0,Tabuľka2[[#This Row],[Stĺpec144]]&gt;0)),1,0)</f>
        <v>0</v>
      </c>
      <c r="S1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3" s="212">
        <f>IF(OR($T$13="vyberte",$T$13=""),0,IF(OR(Tabuľka2[[#This Row],[Stĺpec14]]="",Tabuľka2[[#This Row],[Stĺpec6]]=""),0,Tabuľka2[[#This Row],[Stĺpec6]]/Tabuľka2[[#This Row],[Stĺpec14]]))</f>
        <v>0</v>
      </c>
      <c r="U103" s="212">
        <f>IF(OR($U$13="vyberte",$U$13=""),0,IF(OR(Tabuľka2[[#This Row],[Stĺpec14]]="",Tabuľka2[[#This Row],[Stĺpec7]]=""),0,Tabuľka2[[#This Row],[Stĺpec7]]/Tabuľka2[[#This Row],[Stĺpec14]]))</f>
        <v>0</v>
      </c>
      <c r="V103" s="212">
        <f>IF(OR($V$13="vyberte",$V$13=""),0,IF(OR(Tabuľka2[[#This Row],[Stĺpec14]]="",Tabuľka2[[#This Row],[Stĺpec8]]=0),0,Tabuľka2[[#This Row],[Stĺpec8]]/Tabuľka2[[#This Row],[Stĺpec14]]))</f>
        <v>0</v>
      </c>
      <c r="W103" s="212">
        <f>IF(OR($W$13="vyberte",$W$13=""),0,IF(OR(Tabuľka2[[#This Row],[Stĺpec14]]="",Tabuľka2[[#This Row],[Stĺpec9]]=""),0,Tabuľka2[[#This Row],[Stĺpec9]]/Tabuľka2[[#This Row],[Stĺpec14]]))</f>
        <v>0</v>
      </c>
      <c r="X103" s="212">
        <f>IF(OR($X$13="vyberte",$X$13=""),0,IF(OR(Tabuľka2[[#This Row],[Stĺpec14]]="",Tabuľka2[[#This Row],[Stĺpec10]]=""),0,Tabuľka2[[#This Row],[Stĺpec10]]/Tabuľka2[[#This Row],[Stĺpec14]]))</f>
        <v>0</v>
      </c>
      <c r="Y103" s="212">
        <f>IF(OR($Y$13="vyberte",$Y$13=""),0,IF(OR(Tabuľka2[[#This Row],[Stĺpec14]]="",Tabuľka2[[#This Row],[Stĺpec11]]=""),0,Tabuľka2[[#This Row],[Stĺpec11]]/Tabuľka2[[#This Row],[Stĺpec14]]))</f>
        <v>0</v>
      </c>
      <c r="Z103" s="212">
        <f>IF(OR(Tabuľka2[[#This Row],[Stĺpec14]]="",Tabuľka2[[#This Row],[Stĺpec12]]=""),0,Tabuľka2[[#This Row],[Stĺpec12]]/Tabuľka2[[#This Row],[Stĺpec14]])</f>
        <v>0</v>
      </c>
      <c r="AA103" s="194">
        <f>IF(OR(Tabuľka2[[#This Row],[Stĺpec14]]="",Tabuľka2[[#This Row],[Stĺpec13]]=""),0,Tabuľka2[[#This Row],[Stĺpec13]]/Tabuľka2[[#This Row],[Stĺpec14]])</f>
        <v>0</v>
      </c>
      <c r="AB103" s="193">
        <f>COUNTIF(Tabuľka2[[#This Row],[Stĺpec16]:[Stĺpec23]],"&gt;0,1")</f>
        <v>0</v>
      </c>
      <c r="AC103" s="198">
        <f>IF(OR($F$13="vyberte",$F$13=""),0,Tabuľka2[[#This Row],[Stĺpec14]]-Tabuľka2[[#This Row],[Stĺpec26]])</f>
        <v>0</v>
      </c>
      <c r="AD1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3" s="206">
        <f>IF('Bodovacie kritéria'!$F$15="01 A - BORSKÁ NÍŽINA",Tabuľka2[[#This Row],[Stĺpec25]]/Tabuľka2[[#This Row],[Stĺpec5]],0)</f>
        <v>0</v>
      </c>
      <c r="AF1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3" s="206">
        <f>IFERROR((Tabuľka2[[#This Row],[Stĺpec28]]+Tabuľka2[[#This Row],[Stĺpec25]])/Tabuľka2[[#This Row],[Stĺpec14]],0)</f>
        <v>0</v>
      </c>
      <c r="AH103" s="199">
        <f>Tabuľka2[[#This Row],[Stĺpec28]]+Tabuľka2[[#This Row],[Stĺpec25]]</f>
        <v>0</v>
      </c>
      <c r="AI103" s="206">
        <f>IFERROR(Tabuľka2[[#This Row],[Stĺpec25]]/Tabuľka2[[#This Row],[Stĺpec30]],0)</f>
        <v>0</v>
      </c>
      <c r="AJ103" s="191">
        <f>IFERROR(Tabuľka2[[#This Row],[Stĺpec145]]/Tabuľka2[[#This Row],[Stĺpec14]],0)</f>
        <v>0</v>
      </c>
      <c r="AK103" s="191">
        <f>IFERROR(Tabuľka2[[#This Row],[Stĺpec144]]/Tabuľka2[[#This Row],[Stĺpec14]],0)</f>
        <v>0</v>
      </c>
    </row>
    <row r="104" spans="1:37" x14ac:dyDescent="0.25">
      <c r="A104" s="251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17">
        <f>SUM(Činnosti!$F104:$M104)</f>
        <v>0</v>
      </c>
      <c r="O104" s="261"/>
      <c r="P104" s="269"/>
      <c r="Q104" s="267">
        <f>IF(AND(Tabuľka2[[#This Row],[Stĺpec5]]&gt;0,Tabuľka2[[#This Row],[Stĺpec1]]=""),1,0)</f>
        <v>0</v>
      </c>
      <c r="R104" s="237">
        <f>IF(AND(Tabuľka2[[#This Row],[Stĺpec14]]=0,OR(Tabuľka2[[#This Row],[Stĺpec145]]&gt;0,Tabuľka2[[#This Row],[Stĺpec144]]&gt;0)),1,0)</f>
        <v>0</v>
      </c>
      <c r="S1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4" s="212">
        <f>IF(OR($T$13="vyberte",$T$13=""),0,IF(OR(Tabuľka2[[#This Row],[Stĺpec14]]="",Tabuľka2[[#This Row],[Stĺpec6]]=""),0,Tabuľka2[[#This Row],[Stĺpec6]]/Tabuľka2[[#This Row],[Stĺpec14]]))</f>
        <v>0</v>
      </c>
      <c r="U104" s="212">
        <f>IF(OR($U$13="vyberte",$U$13=""),0,IF(OR(Tabuľka2[[#This Row],[Stĺpec14]]="",Tabuľka2[[#This Row],[Stĺpec7]]=""),0,Tabuľka2[[#This Row],[Stĺpec7]]/Tabuľka2[[#This Row],[Stĺpec14]]))</f>
        <v>0</v>
      </c>
      <c r="V104" s="212">
        <f>IF(OR($V$13="vyberte",$V$13=""),0,IF(OR(Tabuľka2[[#This Row],[Stĺpec14]]="",Tabuľka2[[#This Row],[Stĺpec8]]=0),0,Tabuľka2[[#This Row],[Stĺpec8]]/Tabuľka2[[#This Row],[Stĺpec14]]))</f>
        <v>0</v>
      </c>
      <c r="W104" s="212">
        <f>IF(OR($W$13="vyberte",$W$13=""),0,IF(OR(Tabuľka2[[#This Row],[Stĺpec14]]="",Tabuľka2[[#This Row],[Stĺpec9]]=""),0,Tabuľka2[[#This Row],[Stĺpec9]]/Tabuľka2[[#This Row],[Stĺpec14]]))</f>
        <v>0</v>
      </c>
      <c r="X104" s="212">
        <f>IF(OR($X$13="vyberte",$X$13=""),0,IF(OR(Tabuľka2[[#This Row],[Stĺpec14]]="",Tabuľka2[[#This Row],[Stĺpec10]]=""),0,Tabuľka2[[#This Row],[Stĺpec10]]/Tabuľka2[[#This Row],[Stĺpec14]]))</f>
        <v>0</v>
      </c>
      <c r="Y104" s="212">
        <f>IF(OR($Y$13="vyberte",$Y$13=""),0,IF(OR(Tabuľka2[[#This Row],[Stĺpec14]]="",Tabuľka2[[#This Row],[Stĺpec11]]=""),0,Tabuľka2[[#This Row],[Stĺpec11]]/Tabuľka2[[#This Row],[Stĺpec14]]))</f>
        <v>0</v>
      </c>
      <c r="Z104" s="212">
        <f>IF(OR(Tabuľka2[[#This Row],[Stĺpec14]]="",Tabuľka2[[#This Row],[Stĺpec12]]=""),0,Tabuľka2[[#This Row],[Stĺpec12]]/Tabuľka2[[#This Row],[Stĺpec14]])</f>
        <v>0</v>
      </c>
      <c r="AA104" s="194">
        <f>IF(OR(Tabuľka2[[#This Row],[Stĺpec14]]="",Tabuľka2[[#This Row],[Stĺpec13]]=""),0,Tabuľka2[[#This Row],[Stĺpec13]]/Tabuľka2[[#This Row],[Stĺpec14]])</f>
        <v>0</v>
      </c>
      <c r="AB104" s="193">
        <f>COUNTIF(Tabuľka2[[#This Row],[Stĺpec16]:[Stĺpec23]],"&gt;0,1")</f>
        <v>0</v>
      </c>
      <c r="AC104" s="198">
        <f>IF(OR($F$13="vyberte",$F$13=""),0,Tabuľka2[[#This Row],[Stĺpec14]]-Tabuľka2[[#This Row],[Stĺpec26]])</f>
        <v>0</v>
      </c>
      <c r="AD1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4" s="206">
        <f>IF('Bodovacie kritéria'!$F$15="01 A - BORSKÁ NÍŽINA",Tabuľka2[[#This Row],[Stĺpec25]]/Tabuľka2[[#This Row],[Stĺpec5]],0)</f>
        <v>0</v>
      </c>
      <c r="AF1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4" s="206">
        <f>IFERROR((Tabuľka2[[#This Row],[Stĺpec28]]+Tabuľka2[[#This Row],[Stĺpec25]])/Tabuľka2[[#This Row],[Stĺpec14]],0)</f>
        <v>0</v>
      </c>
      <c r="AH104" s="199">
        <f>Tabuľka2[[#This Row],[Stĺpec28]]+Tabuľka2[[#This Row],[Stĺpec25]]</f>
        <v>0</v>
      </c>
      <c r="AI104" s="206">
        <f>IFERROR(Tabuľka2[[#This Row],[Stĺpec25]]/Tabuľka2[[#This Row],[Stĺpec30]],0)</f>
        <v>0</v>
      </c>
      <c r="AJ104" s="191">
        <f>IFERROR(Tabuľka2[[#This Row],[Stĺpec145]]/Tabuľka2[[#This Row],[Stĺpec14]],0)</f>
        <v>0</v>
      </c>
      <c r="AK104" s="191">
        <f>IFERROR(Tabuľka2[[#This Row],[Stĺpec144]]/Tabuľka2[[#This Row],[Stĺpec14]],0)</f>
        <v>0</v>
      </c>
    </row>
    <row r="105" spans="1:37" x14ac:dyDescent="0.25">
      <c r="A105" s="252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18">
        <f>SUM(Činnosti!$F105:$M105)</f>
        <v>0</v>
      </c>
      <c r="O105" s="262"/>
      <c r="P105" s="269"/>
      <c r="Q105" s="267">
        <f>IF(AND(Tabuľka2[[#This Row],[Stĺpec5]]&gt;0,Tabuľka2[[#This Row],[Stĺpec1]]=""),1,0)</f>
        <v>0</v>
      </c>
      <c r="R105" s="237">
        <f>IF(AND(Tabuľka2[[#This Row],[Stĺpec14]]=0,OR(Tabuľka2[[#This Row],[Stĺpec145]]&gt;0,Tabuľka2[[#This Row],[Stĺpec144]]&gt;0)),1,0)</f>
        <v>0</v>
      </c>
      <c r="S1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5" s="212">
        <f>IF(OR($T$13="vyberte",$T$13=""),0,IF(OR(Tabuľka2[[#This Row],[Stĺpec14]]="",Tabuľka2[[#This Row],[Stĺpec6]]=""),0,Tabuľka2[[#This Row],[Stĺpec6]]/Tabuľka2[[#This Row],[Stĺpec14]]))</f>
        <v>0</v>
      </c>
      <c r="U105" s="212">
        <f>IF(OR($U$13="vyberte",$U$13=""),0,IF(OR(Tabuľka2[[#This Row],[Stĺpec14]]="",Tabuľka2[[#This Row],[Stĺpec7]]=""),0,Tabuľka2[[#This Row],[Stĺpec7]]/Tabuľka2[[#This Row],[Stĺpec14]]))</f>
        <v>0</v>
      </c>
      <c r="V105" s="212">
        <f>IF(OR($V$13="vyberte",$V$13=""),0,IF(OR(Tabuľka2[[#This Row],[Stĺpec14]]="",Tabuľka2[[#This Row],[Stĺpec8]]=0),0,Tabuľka2[[#This Row],[Stĺpec8]]/Tabuľka2[[#This Row],[Stĺpec14]]))</f>
        <v>0</v>
      </c>
      <c r="W105" s="212">
        <f>IF(OR($W$13="vyberte",$W$13=""),0,IF(OR(Tabuľka2[[#This Row],[Stĺpec14]]="",Tabuľka2[[#This Row],[Stĺpec9]]=""),0,Tabuľka2[[#This Row],[Stĺpec9]]/Tabuľka2[[#This Row],[Stĺpec14]]))</f>
        <v>0</v>
      </c>
      <c r="X105" s="212">
        <f>IF(OR($X$13="vyberte",$X$13=""),0,IF(OR(Tabuľka2[[#This Row],[Stĺpec14]]="",Tabuľka2[[#This Row],[Stĺpec10]]=""),0,Tabuľka2[[#This Row],[Stĺpec10]]/Tabuľka2[[#This Row],[Stĺpec14]]))</f>
        <v>0</v>
      </c>
      <c r="Y105" s="212">
        <f>IF(OR($Y$13="vyberte",$Y$13=""),0,IF(OR(Tabuľka2[[#This Row],[Stĺpec14]]="",Tabuľka2[[#This Row],[Stĺpec11]]=""),0,Tabuľka2[[#This Row],[Stĺpec11]]/Tabuľka2[[#This Row],[Stĺpec14]]))</f>
        <v>0</v>
      </c>
      <c r="Z105" s="212">
        <f>IF(OR(Tabuľka2[[#This Row],[Stĺpec14]]="",Tabuľka2[[#This Row],[Stĺpec12]]=""),0,Tabuľka2[[#This Row],[Stĺpec12]]/Tabuľka2[[#This Row],[Stĺpec14]])</f>
        <v>0</v>
      </c>
      <c r="AA105" s="194">
        <f>IF(OR(Tabuľka2[[#This Row],[Stĺpec14]]="",Tabuľka2[[#This Row],[Stĺpec13]]=""),0,Tabuľka2[[#This Row],[Stĺpec13]]/Tabuľka2[[#This Row],[Stĺpec14]])</f>
        <v>0</v>
      </c>
      <c r="AB105" s="193">
        <f>COUNTIF(Tabuľka2[[#This Row],[Stĺpec16]:[Stĺpec23]],"&gt;0,1")</f>
        <v>0</v>
      </c>
      <c r="AC105" s="198">
        <f>IF(OR($F$13="vyberte",$F$13=""),0,Tabuľka2[[#This Row],[Stĺpec14]]-Tabuľka2[[#This Row],[Stĺpec26]])</f>
        <v>0</v>
      </c>
      <c r="AD1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5" s="206">
        <f>IF('Bodovacie kritéria'!$F$15="01 A - BORSKÁ NÍŽINA",Tabuľka2[[#This Row],[Stĺpec25]]/Tabuľka2[[#This Row],[Stĺpec5]],0)</f>
        <v>0</v>
      </c>
      <c r="AF1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5" s="206">
        <f>IFERROR((Tabuľka2[[#This Row],[Stĺpec28]]+Tabuľka2[[#This Row],[Stĺpec25]])/Tabuľka2[[#This Row],[Stĺpec14]],0)</f>
        <v>0</v>
      </c>
      <c r="AH105" s="199">
        <f>Tabuľka2[[#This Row],[Stĺpec28]]+Tabuľka2[[#This Row],[Stĺpec25]]</f>
        <v>0</v>
      </c>
      <c r="AI105" s="206">
        <f>IFERROR(Tabuľka2[[#This Row],[Stĺpec25]]/Tabuľka2[[#This Row],[Stĺpec30]],0)</f>
        <v>0</v>
      </c>
      <c r="AJ105" s="191">
        <f>IFERROR(Tabuľka2[[#This Row],[Stĺpec145]]/Tabuľka2[[#This Row],[Stĺpec14]],0)</f>
        <v>0</v>
      </c>
      <c r="AK105" s="191">
        <f>IFERROR(Tabuľka2[[#This Row],[Stĺpec144]]/Tabuľka2[[#This Row],[Stĺpec14]],0)</f>
        <v>0</v>
      </c>
    </row>
    <row r="106" spans="1:37" x14ac:dyDescent="0.25">
      <c r="A106" s="251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17">
        <f>SUM(Činnosti!$F106:$M106)</f>
        <v>0</v>
      </c>
      <c r="O106" s="261"/>
      <c r="P106" s="269"/>
      <c r="Q106" s="267">
        <f>IF(AND(Tabuľka2[[#This Row],[Stĺpec5]]&gt;0,Tabuľka2[[#This Row],[Stĺpec1]]=""),1,0)</f>
        <v>0</v>
      </c>
      <c r="R106" s="237">
        <f>IF(AND(Tabuľka2[[#This Row],[Stĺpec14]]=0,OR(Tabuľka2[[#This Row],[Stĺpec145]]&gt;0,Tabuľka2[[#This Row],[Stĺpec144]]&gt;0)),1,0)</f>
        <v>0</v>
      </c>
      <c r="S1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6" s="212">
        <f>IF(OR($T$13="vyberte",$T$13=""),0,IF(OR(Tabuľka2[[#This Row],[Stĺpec14]]="",Tabuľka2[[#This Row],[Stĺpec6]]=""),0,Tabuľka2[[#This Row],[Stĺpec6]]/Tabuľka2[[#This Row],[Stĺpec14]]))</f>
        <v>0</v>
      </c>
      <c r="U106" s="212">
        <f>IF(OR($U$13="vyberte",$U$13=""),0,IF(OR(Tabuľka2[[#This Row],[Stĺpec14]]="",Tabuľka2[[#This Row],[Stĺpec7]]=""),0,Tabuľka2[[#This Row],[Stĺpec7]]/Tabuľka2[[#This Row],[Stĺpec14]]))</f>
        <v>0</v>
      </c>
      <c r="V106" s="212">
        <f>IF(OR($V$13="vyberte",$V$13=""),0,IF(OR(Tabuľka2[[#This Row],[Stĺpec14]]="",Tabuľka2[[#This Row],[Stĺpec8]]=0),0,Tabuľka2[[#This Row],[Stĺpec8]]/Tabuľka2[[#This Row],[Stĺpec14]]))</f>
        <v>0</v>
      </c>
      <c r="W106" s="212">
        <f>IF(OR($W$13="vyberte",$W$13=""),0,IF(OR(Tabuľka2[[#This Row],[Stĺpec14]]="",Tabuľka2[[#This Row],[Stĺpec9]]=""),0,Tabuľka2[[#This Row],[Stĺpec9]]/Tabuľka2[[#This Row],[Stĺpec14]]))</f>
        <v>0</v>
      </c>
      <c r="X106" s="212">
        <f>IF(OR($X$13="vyberte",$X$13=""),0,IF(OR(Tabuľka2[[#This Row],[Stĺpec14]]="",Tabuľka2[[#This Row],[Stĺpec10]]=""),0,Tabuľka2[[#This Row],[Stĺpec10]]/Tabuľka2[[#This Row],[Stĺpec14]]))</f>
        <v>0</v>
      </c>
      <c r="Y106" s="212">
        <f>IF(OR($Y$13="vyberte",$Y$13=""),0,IF(OR(Tabuľka2[[#This Row],[Stĺpec14]]="",Tabuľka2[[#This Row],[Stĺpec11]]=""),0,Tabuľka2[[#This Row],[Stĺpec11]]/Tabuľka2[[#This Row],[Stĺpec14]]))</f>
        <v>0</v>
      </c>
      <c r="Z106" s="212">
        <f>IF(OR(Tabuľka2[[#This Row],[Stĺpec14]]="",Tabuľka2[[#This Row],[Stĺpec12]]=""),0,Tabuľka2[[#This Row],[Stĺpec12]]/Tabuľka2[[#This Row],[Stĺpec14]])</f>
        <v>0</v>
      </c>
      <c r="AA106" s="194">
        <f>IF(OR(Tabuľka2[[#This Row],[Stĺpec14]]="",Tabuľka2[[#This Row],[Stĺpec13]]=""),0,Tabuľka2[[#This Row],[Stĺpec13]]/Tabuľka2[[#This Row],[Stĺpec14]])</f>
        <v>0</v>
      </c>
      <c r="AB106" s="193">
        <f>COUNTIF(Tabuľka2[[#This Row],[Stĺpec16]:[Stĺpec23]],"&gt;0,1")</f>
        <v>0</v>
      </c>
      <c r="AC106" s="198">
        <f>IF(OR($F$13="vyberte",$F$13=""),0,Tabuľka2[[#This Row],[Stĺpec14]]-Tabuľka2[[#This Row],[Stĺpec26]])</f>
        <v>0</v>
      </c>
      <c r="AD1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6" s="206">
        <f>IF('Bodovacie kritéria'!$F$15="01 A - BORSKÁ NÍŽINA",Tabuľka2[[#This Row],[Stĺpec25]]/Tabuľka2[[#This Row],[Stĺpec5]],0)</f>
        <v>0</v>
      </c>
      <c r="AF1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6" s="206">
        <f>IFERROR((Tabuľka2[[#This Row],[Stĺpec28]]+Tabuľka2[[#This Row],[Stĺpec25]])/Tabuľka2[[#This Row],[Stĺpec14]],0)</f>
        <v>0</v>
      </c>
      <c r="AH106" s="199">
        <f>Tabuľka2[[#This Row],[Stĺpec28]]+Tabuľka2[[#This Row],[Stĺpec25]]</f>
        <v>0</v>
      </c>
      <c r="AI106" s="206">
        <f>IFERROR(Tabuľka2[[#This Row],[Stĺpec25]]/Tabuľka2[[#This Row],[Stĺpec30]],0)</f>
        <v>0</v>
      </c>
      <c r="AJ106" s="191">
        <f>IFERROR(Tabuľka2[[#This Row],[Stĺpec145]]/Tabuľka2[[#This Row],[Stĺpec14]],0)</f>
        <v>0</v>
      </c>
      <c r="AK106" s="191">
        <f>IFERROR(Tabuľka2[[#This Row],[Stĺpec144]]/Tabuľka2[[#This Row],[Stĺpec14]],0)</f>
        <v>0</v>
      </c>
    </row>
    <row r="107" spans="1:37" x14ac:dyDescent="0.25">
      <c r="A107" s="252"/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18">
        <f>SUM(Činnosti!$F107:$M107)</f>
        <v>0</v>
      </c>
      <c r="O107" s="262"/>
      <c r="P107" s="269"/>
      <c r="Q107" s="267">
        <f>IF(AND(Tabuľka2[[#This Row],[Stĺpec5]]&gt;0,Tabuľka2[[#This Row],[Stĺpec1]]=""),1,0)</f>
        <v>0</v>
      </c>
      <c r="R107" s="237">
        <f>IF(AND(Tabuľka2[[#This Row],[Stĺpec14]]=0,OR(Tabuľka2[[#This Row],[Stĺpec145]]&gt;0,Tabuľka2[[#This Row],[Stĺpec144]]&gt;0)),1,0)</f>
        <v>0</v>
      </c>
      <c r="S1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7" s="212">
        <f>IF(OR($T$13="vyberte",$T$13=""),0,IF(OR(Tabuľka2[[#This Row],[Stĺpec14]]="",Tabuľka2[[#This Row],[Stĺpec6]]=""),0,Tabuľka2[[#This Row],[Stĺpec6]]/Tabuľka2[[#This Row],[Stĺpec14]]))</f>
        <v>0</v>
      </c>
      <c r="U107" s="212">
        <f>IF(OR($U$13="vyberte",$U$13=""),0,IF(OR(Tabuľka2[[#This Row],[Stĺpec14]]="",Tabuľka2[[#This Row],[Stĺpec7]]=""),0,Tabuľka2[[#This Row],[Stĺpec7]]/Tabuľka2[[#This Row],[Stĺpec14]]))</f>
        <v>0</v>
      </c>
      <c r="V107" s="212">
        <f>IF(OR($V$13="vyberte",$V$13=""),0,IF(OR(Tabuľka2[[#This Row],[Stĺpec14]]="",Tabuľka2[[#This Row],[Stĺpec8]]=0),0,Tabuľka2[[#This Row],[Stĺpec8]]/Tabuľka2[[#This Row],[Stĺpec14]]))</f>
        <v>0</v>
      </c>
      <c r="W107" s="212">
        <f>IF(OR($W$13="vyberte",$W$13=""),0,IF(OR(Tabuľka2[[#This Row],[Stĺpec14]]="",Tabuľka2[[#This Row],[Stĺpec9]]=""),0,Tabuľka2[[#This Row],[Stĺpec9]]/Tabuľka2[[#This Row],[Stĺpec14]]))</f>
        <v>0</v>
      </c>
      <c r="X107" s="212">
        <f>IF(OR($X$13="vyberte",$X$13=""),0,IF(OR(Tabuľka2[[#This Row],[Stĺpec14]]="",Tabuľka2[[#This Row],[Stĺpec10]]=""),0,Tabuľka2[[#This Row],[Stĺpec10]]/Tabuľka2[[#This Row],[Stĺpec14]]))</f>
        <v>0</v>
      </c>
      <c r="Y107" s="212">
        <f>IF(OR($Y$13="vyberte",$Y$13=""),0,IF(OR(Tabuľka2[[#This Row],[Stĺpec14]]="",Tabuľka2[[#This Row],[Stĺpec11]]=""),0,Tabuľka2[[#This Row],[Stĺpec11]]/Tabuľka2[[#This Row],[Stĺpec14]]))</f>
        <v>0</v>
      </c>
      <c r="Z107" s="212">
        <f>IF(OR(Tabuľka2[[#This Row],[Stĺpec14]]="",Tabuľka2[[#This Row],[Stĺpec12]]=""),0,Tabuľka2[[#This Row],[Stĺpec12]]/Tabuľka2[[#This Row],[Stĺpec14]])</f>
        <v>0</v>
      </c>
      <c r="AA107" s="194">
        <f>IF(OR(Tabuľka2[[#This Row],[Stĺpec14]]="",Tabuľka2[[#This Row],[Stĺpec13]]=""),0,Tabuľka2[[#This Row],[Stĺpec13]]/Tabuľka2[[#This Row],[Stĺpec14]])</f>
        <v>0</v>
      </c>
      <c r="AB107" s="193">
        <f>COUNTIF(Tabuľka2[[#This Row],[Stĺpec16]:[Stĺpec23]],"&gt;0,1")</f>
        <v>0</v>
      </c>
      <c r="AC107" s="198">
        <f>IF(OR($F$13="vyberte",$F$13=""),0,Tabuľka2[[#This Row],[Stĺpec14]]-Tabuľka2[[#This Row],[Stĺpec26]])</f>
        <v>0</v>
      </c>
      <c r="AD1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7" s="206">
        <f>IF('Bodovacie kritéria'!$F$15="01 A - BORSKÁ NÍŽINA",Tabuľka2[[#This Row],[Stĺpec25]]/Tabuľka2[[#This Row],[Stĺpec5]],0)</f>
        <v>0</v>
      </c>
      <c r="AF1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7" s="206">
        <f>IFERROR((Tabuľka2[[#This Row],[Stĺpec28]]+Tabuľka2[[#This Row],[Stĺpec25]])/Tabuľka2[[#This Row],[Stĺpec14]],0)</f>
        <v>0</v>
      </c>
      <c r="AH107" s="199">
        <f>Tabuľka2[[#This Row],[Stĺpec28]]+Tabuľka2[[#This Row],[Stĺpec25]]</f>
        <v>0</v>
      </c>
      <c r="AI107" s="206">
        <f>IFERROR(Tabuľka2[[#This Row],[Stĺpec25]]/Tabuľka2[[#This Row],[Stĺpec30]],0)</f>
        <v>0</v>
      </c>
      <c r="AJ107" s="191">
        <f>IFERROR(Tabuľka2[[#This Row],[Stĺpec145]]/Tabuľka2[[#This Row],[Stĺpec14]],0)</f>
        <v>0</v>
      </c>
      <c r="AK107" s="191">
        <f>IFERROR(Tabuľka2[[#This Row],[Stĺpec144]]/Tabuľka2[[#This Row],[Stĺpec14]],0)</f>
        <v>0</v>
      </c>
    </row>
    <row r="108" spans="1:37" x14ac:dyDescent="0.25">
      <c r="A108" s="251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17">
        <f>SUM(Činnosti!$F108:$M108)</f>
        <v>0</v>
      </c>
      <c r="O108" s="261"/>
      <c r="P108" s="269"/>
      <c r="Q108" s="267">
        <f>IF(AND(Tabuľka2[[#This Row],[Stĺpec5]]&gt;0,Tabuľka2[[#This Row],[Stĺpec1]]=""),1,0)</f>
        <v>0</v>
      </c>
      <c r="R108" s="237">
        <f>IF(AND(Tabuľka2[[#This Row],[Stĺpec14]]=0,OR(Tabuľka2[[#This Row],[Stĺpec145]]&gt;0,Tabuľka2[[#This Row],[Stĺpec144]]&gt;0)),1,0)</f>
        <v>0</v>
      </c>
      <c r="S1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8" s="212">
        <f>IF(OR($T$13="vyberte",$T$13=""),0,IF(OR(Tabuľka2[[#This Row],[Stĺpec14]]="",Tabuľka2[[#This Row],[Stĺpec6]]=""),0,Tabuľka2[[#This Row],[Stĺpec6]]/Tabuľka2[[#This Row],[Stĺpec14]]))</f>
        <v>0</v>
      </c>
      <c r="U108" s="212">
        <f>IF(OR($U$13="vyberte",$U$13=""),0,IF(OR(Tabuľka2[[#This Row],[Stĺpec14]]="",Tabuľka2[[#This Row],[Stĺpec7]]=""),0,Tabuľka2[[#This Row],[Stĺpec7]]/Tabuľka2[[#This Row],[Stĺpec14]]))</f>
        <v>0</v>
      </c>
      <c r="V108" s="212">
        <f>IF(OR($V$13="vyberte",$V$13=""),0,IF(OR(Tabuľka2[[#This Row],[Stĺpec14]]="",Tabuľka2[[#This Row],[Stĺpec8]]=0),0,Tabuľka2[[#This Row],[Stĺpec8]]/Tabuľka2[[#This Row],[Stĺpec14]]))</f>
        <v>0</v>
      </c>
      <c r="W108" s="212">
        <f>IF(OR($W$13="vyberte",$W$13=""),0,IF(OR(Tabuľka2[[#This Row],[Stĺpec14]]="",Tabuľka2[[#This Row],[Stĺpec9]]=""),0,Tabuľka2[[#This Row],[Stĺpec9]]/Tabuľka2[[#This Row],[Stĺpec14]]))</f>
        <v>0</v>
      </c>
      <c r="X108" s="212">
        <f>IF(OR($X$13="vyberte",$X$13=""),0,IF(OR(Tabuľka2[[#This Row],[Stĺpec14]]="",Tabuľka2[[#This Row],[Stĺpec10]]=""),0,Tabuľka2[[#This Row],[Stĺpec10]]/Tabuľka2[[#This Row],[Stĺpec14]]))</f>
        <v>0</v>
      </c>
      <c r="Y108" s="212">
        <f>IF(OR($Y$13="vyberte",$Y$13=""),0,IF(OR(Tabuľka2[[#This Row],[Stĺpec14]]="",Tabuľka2[[#This Row],[Stĺpec11]]=""),0,Tabuľka2[[#This Row],[Stĺpec11]]/Tabuľka2[[#This Row],[Stĺpec14]]))</f>
        <v>0</v>
      </c>
      <c r="Z108" s="212">
        <f>IF(OR(Tabuľka2[[#This Row],[Stĺpec14]]="",Tabuľka2[[#This Row],[Stĺpec12]]=""),0,Tabuľka2[[#This Row],[Stĺpec12]]/Tabuľka2[[#This Row],[Stĺpec14]])</f>
        <v>0</v>
      </c>
      <c r="AA108" s="194">
        <f>IF(OR(Tabuľka2[[#This Row],[Stĺpec14]]="",Tabuľka2[[#This Row],[Stĺpec13]]=""),0,Tabuľka2[[#This Row],[Stĺpec13]]/Tabuľka2[[#This Row],[Stĺpec14]])</f>
        <v>0</v>
      </c>
      <c r="AB108" s="193">
        <f>COUNTIF(Tabuľka2[[#This Row],[Stĺpec16]:[Stĺpec23]],"&gt;0,1")</f>
        <v>0</v>
      </c>
      <c r="AC108" s="198">
        <f>IF(OR($F$13="vyberte",$F$13=""),0,Tabuľka2[[#This Row],[Stĺpec14]]-Tabuľka2[[#This Row],[Stĺpec26]])</f>
        <v>0</v>
      </c>
      <c r="AD1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8" s="206">
        <f>IF('Bodovacie kritéria'!$F$15="01 A - BORSKÁ NÍŽINA",Tabuľka2[[#This Row],[Stĺpec25]]/Tabuľka2[[#This Row],[Stĺpec5]],0)</f>
        <v>0</v>
      </c>
      <c r="AF1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8" s="206">
        <f>IFERROR((Tabuľka2[[#This Row],[Stĺpec28]]+Tabuľka2[[#This Row],[Stĺpec25]])/Tabuľka2[[#This Row],[Stĺpec14]],0)</f>
        <v>0</v>
      </c>
      <c r="AH108" s="199">
        <f>Tabuľka2[[#This Row],[Stĺpec28]]+Tabuľka2[[#This Row],[Stĺpec25]]</f>
        <v>0</v>
      </c>
      <c r="AI108" s="206">
        <f>IFERROR(Tabuľka2[[#This Row],[Stĺpec25]]/Tabuľka2[[#This Row],[Stĺpec30]],0)</f>
        <v>0</v>
      </c>
      <c r="AJ108" s="191">
        <f>IFERROR(Tabuľka2[[#This Row],[Stĺpec145]]/Tabuľka2[[#This Row],[Stĺpec14]],0)</f>
        <v>0</v>
      </c>
      <c r="AK108" s="191">
        <f>IFERROR(Tabuľka2[[#This Row],[Stĺpec144]]/Tabuľka2[[#This Row],[Stĺpec14]],0)</f>
        <v>0</v>
      </c>
    </row>
    <row r="109" spans="1:37" x14ac:dyDescent="0.25">
      <c r="A109" s="252"/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18">
        <f>SUM(Činnosti!$F109:$M109)</f>
        <v>0</v>
      </c>
      <c r="O109" s="262"/>
      <c r="P109" s="269"/>
      <c r="Q109" s="267">
        <f>IF(AND(Tabuľka2[[#This Row],[Stĺpec5]]&gt;0,Tabuľka2[[#This Row],[Stĺpec1]]=""),1,0)</f>
        <v>0</v>
      </c>
      <c r="R109" s="237">
        <f>IF(AND(Tabuľka2[[#This Row],[Stĺpec14]]=0,OR(Tabuľka2[[#This Row],[Stĺpec145]]&gt;0,Tabuľka2[[#This Row],[Stĺpec144]]&gt;0)),1,0)</f>
        <v>0</v>
      </c>
      <c r="S1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09" s="212">
        <f>IF(OR($T$13="vyberte",$T$13=""),0,IF(OR(Tabuľka2[[#This Row],[Stĺpec14]]="",Tabuľka2[[#This Row],[Stĺpec6]]=""),0,Tabuľka2[[#This Row],[Stĺpec6]]/Tabuľka2[[#This Row],[Stĺpec14]]))</f>
        <v>0</v>
      </c>
      <c r="U109" s="212">
        <f>IF(OR($U$13="vyberte",$U$13=""),0,IF(OR(Tabuľka2[[#This Row],[Stĺpec14]]="",Tabuľka2[[#This Row],[Stĺpec7]]=""),0,Tabuľka2[[#This Row],[Stĺpec7]]/Tabuľka2[[#This Row],[Stĺpec14]]))</f>
        <v>0</v>
      </c>
      <c r="V109" s="212">
        <f>IF(OR($V$13="vyberte",$V$13=""),0,IF(OR(Tabuľka2[[#This Row],[Stĺpec14]]="",Tabuľka2[[#This Row],[Stĺpec8]]=0),0,Tabuľka2[[#This Row],[Stĺpec8]]/Tabuľka2[[#This Row],[Stĺpec14]]))</f>
        <v>0</v>
      </c>
      <c r="W109" s="212">
        <f>IF(OR($W$13="vyberte",$W$13=""),0,IF(OR(Tabuľka2[[#This Row],[Stĺpec14]]="",Tabuľka2[[#This Row],[Stĺpec9]]=""),0,Tabuľka2[[#This Row],[Stĺpec9]]/Tabuľka2[[#This Row],[Stĺpec14]]))</f>
        <v>0</v>
      </c>
      <c r="X109" s="212">
        <f>IF(OR($X$13="vyberte",$X$13=""),0,IF(OR(Tabuľka2[[#This Row],[Stĺpec14]]="",Tabuľka2[[#This Row],[Stĺpec10]]=""),0,Tabuľka2[[#This Row],[Stĺpec10]]/Tabuľka2[[#This Row],[Stĺpec14]]))</f>
        <v>0</v>
      </c>
      <c r="Y109" s="212">
        <f>IF(OR($Y$13="vyberte",$Y$13=""),0,IF(OR(Tabuľka2[[#This Row],[Stĺpec14]]="",Tabuľka2[[#This Row],[Stĺpec11]]=""),0,Tabuľka2[[#This Row],[Stĺpec11]]/Tabuľka2[[#This Row],[Stĺpec14]]))</f>
        <v>0</v>
      </c>
      <c r="Z109" s="212">
        <f>IF(OR(Tabuľka2[[#This Row],[Stĺpec14]]="",Tabuľka2[[#This Row],[Stĺpec12]]=""),0,Tabuľka2[[#This Row],[Stĺpec12]]/Tabuľka2[[#This Row],[Stĺpec14]])</f>
        <v>0</v>
      </c>
      <c r="AA109" s="194">
        <f>IF(OR(Tabuľka2[[#This Row],[Stĺpec14]]="",Tabuľka2[[#This Row],[Stĺpec13]]=""),0,Tabuľka2[[#This Row],[Stĺpec13]]/Tabuľka2[[#This Row],[Stĺpec14]])</f>
        <v>0</v>
      </c>
      <c r="AB109" s="193">
        <f>COUNTIF(Tabuľka2[[#This Row],[Stĺpec16]:[Stĺpec23]],"&gt;0,1")</f>
        <v>0</v>
      </c>
      <c r="AC109" s="198">
        <f>IF(OR($F$13="vyberte",$F$13=""),0,Tabuľka2[[#This Row],[Stĺpec14]]-Tabuľka2[[#This Row],[Stĺpec26]])</f>
        <v>0</v>
      </c>
      <c r="AD1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09" s="206">
        <f>IF('Bodovacie kritéria'!$F$15="01 A - BORSKÁ NÍŽINA",Tabuľka2[[#This Row],[Stĺpec25]]/Tabuľka2[[#This Row],[Stĺpec5]],0)</f>
        <v>0</v>
      </c>
      <c r="AF1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09" s="206">
        <f>IFERROR((Tabuľka2[[#This Row],[Stĺpec28]]+Tabuľka2[[#This Row],[Stĺpec25]])/Tabuľka2[[#This Row],[Stĺpec14]],0)</f>
        <v>0</v>
      </c>
      <c r="AH109" s="199">
        <f>Tabuľka2[[#This Row],[Stĺpec28]]+Tabuľka2[[#This Row],[Stĺpec25]]</f>
        <v>0</v>
      </c>
      <c r="AI109" s="206">
        <f>IFERROR(Tabuľka2[[#This Row],[Stĺpec25]]/Tabuľka2[[#This Row],[Stĺpec30]],0)</f>
        <v>0</v>
      </c>
      <c r="AJ109" s="191">
        <f>IFERROR(Tabuľka2[[#This Row],[Stĺpec145]]/Tabuľka2[[#This Row],[Stĺpec14]],0)</f>
        <v>0</v>
      </c>
      <c r="AK109" s="191">
        <f>IFERROR(Tabuľka2[[#This Row],[Stĺpec144]]/Tabuľka2[[#This Row],[Stĺpec14]],0)</f>
        <v>0</v>
      </c>
    </row>
    <row r="110" spans="1:37" x14ac:dyDescent="0.25">
      <c r="A110" s="251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17">
        <f>SUM(Činnosti!$F110:$M110)</f>
        <v>0</v>
      </c>
      <c r="O110" s="261"/>
      <c r="P110" s="269"/>
      <c r="Q110" s="267">
        <f>IF(AND(Tabuľka2[[#This Row],[Stĺpec5]]&gt;0,Tabuľka2[[#This Row],[Stĺpec1]]=""),1,0)</f>
        <v>0</v>
      </c>
      <c r="R110" s="237">
        <f>IF(AND(Tabuľka2[[#This Row],[Stĺpec14]]=0,OR(Tabuľka2[[#This Row],[Stĺpec145]]&gt;0,Tabuľka2[[#This Row],[Stĺpec144]]&gt;0)),1,0)</f>
        <v>0</v>
      </c>
      <c r="S1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0" s="212">
        <f>IF(OR($T$13="vyberte",$T$13=""),0,IF(OR(Tabuľka2[[#This Row],[Stĺpec14]]="",Tabuľka2[[#This Row],[Stĺpec6]]=""),0,Tabuľka2[[#This Row],[Stĺpec6]]/Tabuľka2[[#This Row],[Stĺpec14]]))</f>
        <v>0</v>
      </c>
      <c r="U110" s="212">
        <f>IF(OR($U$13="vyberte",$U$13=""),0,IF(OR(Tabuľka2[[#This Row],[Stĺpec14]]="",Tabuľka2[[#This Row],[Stĺpec7]]=""),0,Tabuľka2[[#This Row],[Stĺpec7]]/Tabuľka2[[#This Row],[Stĺpec14]]))</f>
        <v>0</v>
      </c>
      <c r="V110" s="212">
        <f>IF(OR($V$13="vyberte",$V$13=""),0,IF(OR(Tabuľka2[[#This Row],[Stĺpec14]]="",Tabuľka2[[#This Row],[Stĺpec8]]=0),0,Tabuľka2[[#This Row],[Stĺpec8]]/Tabuľka2[[#This Row],[Stĺpec14]]))</f>
        <v>0</v>
      </c>
      <c r="W110" s="212">
        <f>IF(OR($W$13="vyberte",$W$13=""),0,IF(OR(Tabuľka2[[#This Row],[Stĺpec14]]="",Tabuľka2[[#This Row],[Stĺpec9]]=""),0,Tabuľka2[[#This Row],[Stĺpec9]]/Tabuľka2[[#This Row],[Stĺpec14]]))</f>
        <v>0</v>
      </c>
      <c r="X110" s="212">
        <f>IF(OR($X$13="vyberte",$X$13=""),0,IF(OR(Tabuľka2[[#This Row],[Stĺpec14]]="",Tabuľka2[[#This Row],[Stĺpec10]]=""),0,Tabuľka2[[#This Row],[Stĺpec10]]/Tabuľka2[[#This Row],[Stĺpec14]]))</f>
        <v>0</v>
      </c>
      <c r="Y110" s="212">
        <f>IF(OR($Y$13="vyberte",$Y$13=""),0,IF(OR(Tabuľka2[[#This Row],[Stĺpec14]]="",Tabuľka2[[#This Row],[Stĺpec11]]=""),0,Tabuľka2[[#This Row],[Stĺpec11]]/Tabuľka2[[#This Row],[Stĺpec14]]))</f>
        <v>0</v>
      </c>
      <c r="Z110" s="212">
        <f>IF(OR(Tabuľka2[[#This Row],[Stĺpec14]]="",Tabuľka2[[#This Row],[Stĺpec12]]=""),0,Tabuľka2[[#This Row],[Stĺpec12]]/Tabuľka2[[#This Row],[Stĺpec14]])</f>
        <v>0</v>
      </c>
      <c r="AA110" s="194">
        <f>IF(OR(Tabuľka2[[#This Row],[Stĺpec14]]="",Tabuľka2[[#This Row],[Stĺpec13]]=""),0,Tabuľka2[[#This Row],[Stĺpec13]]/Tabuľka2[[#This Row],[Stĺpec14]])</f>
        <v>0</v>
      </c>
      <c r="AB110" s="193">
        <f>COUNTIF(Tabuľka2[[#This Row],[Stĺpec16]:[Stĺpec23]],"&gt;0,1")</f>
        <v>0</v>
      </c>
      <c r="AC110" s="198">
        <f>IF(OR($F$13="vyberte",$F$13=""),0,Tabuľka2[[#This Row],[Stĺpec14]]-Tabuľka2[[#This Row],[Stĺpec26]])</f>
        <v>0</v>
      </c>
      <c r="AD1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0" s="206">
        <f>IF('Bodovacie kritéria'!$F$15="01 A - BORSKÁ NÍŽINA",Tabuľka2[[#This Row],[Stĺpec25]]/Tabuľka2[[#This Row],[Stĺpec5]],0)</f>
        <v>0</v>
      </c>
      <c r="AF1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0" s="206">
        <f>IFERROR((Tabuľka2[[#This Row],[Stĺpec28]]+Tabuľka2[[#This Row],[Stĺpec25]])/Tabuľka2[[#This Row],[Stĺpec14]],0)</f>
        <v>0</v>
      </c>
      <c r="AH110" s="199">
        <f>Tabuľka2[[#This Row],[Stĺpec28]]+Tabuľka2[[#This Row],[Stĺpec25]]</f>
        <v>0</v>
      </c>
      <c r="AI110" s="206">
        <f>IFERROR(Tabuľka2[[#This Row],[Stĺpec25]]/Tabuľka2[[#This Row],[Stĺpec30]],0)</f>
        <v>0</v>
      </c>
      <c r="AJ110" s="191">
        <f>IFERROR(Tabuľka2[[#This Row],[Stĺpec145]]/Tabuľka2[[#This Row],[Stĺpec14]],0)</f>
        <v>0</v>
      </c>
      <c r="AK110" s="191">
        <f>IFERROR(Tabuľka2[[#This Row],[Stĺpec144]]/Tabuľka2[[#This Row],[Stĺpec14]],0)</f>
        <v>0</v>
      </c>
    </row>
    <row r="111" spans="1:37" x14ac:dyDescent="0.25">
      <c r="A111" s="252"/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18">
        <f>SUM(Činnosti!$F111:$M111)</f>
        <v>0</v>
      </c>
      <c r="O111" s="262"/>
      <c r="P111" s="269"/>
      <c r="Q111" s="267">
        <f>IF(AND(Tabuľka2[[#This Row],[Stĺpec5]]&gt;0,Tabuľka2[[#This Row],[Stĺpec1]]=""),1,0)</f>
        <v>0</v>
      </c>
      <c r="R111" s="237">
        <f>IF(AND(Tabuľka2[[#This Row],[Stĺpec14]]=0,OR(Tabuľka2[[#This Row],[Stĺpec145]]&gt;0,Tabuľka2[[#This Row],[Stĺpec144]]&gt;0)),1,0)</f>
        <v>0</v>
      </c>
      <c r="S1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1" s="212">
        <f>IF(OR($T$13="vyberte",$T$13=""),0,IF(OR(Tabuľka2[[#This Row],[Stĺpec14]]="",Tabuľka2[[#This Row],[Stĺpec6]]=""),0,Tabuľka2[[#This Row],[Stĺpec6]]/Tabuľka2[[#This Row],[Stĺpec14]]))</f>
        <v>0</v>
      </c>
      <c r="U111" s="212">
        <f>IF(OR($U$13="vyberte",$U$13=""),0,IF(OR(Tabuľka2[[#This Row],[Stĺpec14]]="",Tabuľka2[[#This Row],[Stĺpec7]]=""),0,Tabuľka2[[#This Row],[Stĺpec7]]/Tabuľka2[[#This Row],[Stĺpec14]]))</f>
        <v>0</v>
      </c>
      <c r="V111" s="212">
        <f>IF(OR($V$13="vyberte",$V$13=""),0,IF(OR(Tabuľka2[[#This Row],[Stĺpec14]]="",Tabuľka2[[#This Row],[Stĺpec8]]=0),0,Tabuľka2[[#This Row],[Stĺpec8]]/Tabuľka2[[#This Row],[Stĺpec14]]))</f>
        <v>0</v>
      </c>
      <c r="W111" s="212">
        <f>IF(OR($W$13="vyberte",$W$13=""),0,IF(OR(Tabuľka2[[#This Row],[Stĺpec14]]="",Tabuľka2[[#This Row],[Stĺpec9]]=""),0,Tabuľka2[[#This Row],[Stĺpec9]]/Tabuľka2[[#This Row],[Stĺpec14]]))</f>
        <v>0</v>
      </c>
      <c r="X111" s="212">
        <f>IF(OR($X$13="vyberte",$X$13=""),0,IF(OR(Tabuľka2[[#This Row],[Stĺpec14]]="",Tabuľka2[[#This Row],[Stĺpec10]]=""),0,Tabuľka2[[#This Row],[Stĺpec10]]/Tabuľka2[[#This Row],[Stĺpec14]]))</f>
        <v>0</v>
      </c>
      <c r="Y111" s="212">
        <f>IF(OR($Y$13="vyberte",$Y$13=""),0,IF(OR(Tabuľka2[[#This Row],[Stĺpec14]]="",Tabuľka2[[#This Row],[Stĺpec11]]=""),0,Tabuľka2[[#This Row],[Stĺpec11]]/Tabuľka2[[#This Row],[Stĺpec14]]))</f>
        <v>0</v>
      </c>
      <c r="Z111" s="212">
        <f>IF(OR(Tabuľka2[[#This Row],[Stĺpec14]]="",Tabuľka2[[#This Row],[Stĺpec12]]=""),0,Tabuľka2[[#This Row],[Stĺpec12]]/Tabuľka2[[#This Row],[Stĺpec14]])</f>
        <v>0</v>
      </c>
      <c r="AA111" s="194">
        <f>IF(OR(Tabuľka2[[#This Row],[Stĺpec14]]="",Tabuľka2[[#This Row],[Stĺpec13]]=""),0,Tabuľka2[[#This Row],[Stĺpec13]]/Tabuľka2[[#This Row],[Stĺpec14]])</f>
        <v>0</v>
      </c>
      <c r="AB111" s="193">
        <f>COUNTIF(Tabuľka2[[#This Row],[Stĺpec16]:[Stĺpec23]],"&gt;0,1")</f>
        <v>0</v>
      </c>
      <c r="AC111" s="198">
        <f>IF(OR($F$13="vyberte",$F$13=""),0,Tabuľka2[[#This Row],[Stĺpec14]]-Tabuľka2[[#This Row],[Stĺpec26]])</f>
        <v>0</v>
      </c>
      <c r="AD1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1" s="206">
        <f>IF('Bodovacie kritéria'!$F$15="01 A - BORSKÁ NÍŽINA",Tabuľka2[[#This Row],[Stĺpec25]]/Tabuľka2[[#This Row],[Stĺpec5]],0)</f>
        <v>0</v>
      </c>
      <c r="AF1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1" s="206">
        <f>IFERROR((Tabuľka2[[#This Row],[Stĺpec28]]+Tabuľka2[[#This Row],[Stĺpec25]])/Tabuľka2[[#This Row],[Stĺpec14]],0)</f>
        <v>0</v>
      </c>
      <c r="AH111" s="199">
        <f>Tabuľka2[[#This Row],[Stĺpec28]]+Tabuľka2[[#This Row],[Stĺpec25]]</f>
        <v>0</v>
      </c>
      <c r="AI111" s="206">
        <f>IFERROR(Tabuľka2[[#This Row],[Stĺpec25]]/Tabuľka2[[#This Row],[Stĺpec30]],0)</f>
        <v>0</v>
      </c>
      <c r="AJ111" s="191">
        <f>IFERROR(Tabuľka2[[#This Row],[Stĺpec145]]/Tabuľka2[[#This Row],[Stĺpec14]],0)</f>
        <v>0</v>
      </c>
      <c r="AK111" s="191">
        <f>IFERROR(Tabuľka2[[#This Row],[Stĺpec144]]/Tabuľka2[[#This Row],[Stĺpec14]],0)</f>
        <v>0</v>
      </c>
    </row>
    <row r="112" spans="1:37" x14ac:dyDescent="0.25">
      <c r="A112" s="251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17">
        <f>SUM(Činnosti!$F112:$M112)</f>
        <v>0</v>
      </c>
      <c r="O112" s="261"/>
      <c r="P112" s="269"/>
      <c r="Q112" s="267">
        <f>IF(AND(Tabuľka2[[#This Row],[Stĺpec5]]&gt;0,Tabuľka2[[#This Row],[Stĺpec1]]=""),1,0)</f>
        <v>0</v>
      </c>
      <c r="R112" s="237">
        <f>IF(AND(Tabuľka2[[#This Row],[Stĺpec14]]=0,OR(Tabuľka2[[#This Row],[Stĺpec145]]&gt;0,Tabuľka2[[#This Row],[Stĺpec144]]&gt;0)),1,0)</f>
        <v>0</v>
      </c>
      <c r="S1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2" s="212">
        <f>IF(OR($T$13="vyberte",$T$13=""),0,IF(OR(Tabuľka2[[#This Row],[Stĺpec14]]="",Tabuľka2[[#This Row],[Stĺpec6]]=""),0,Tabuľka2[[#This Row],[Stĺpec6]]/Tabuľka2[[#This Row],[Stĺpec14]]))</f>
        <v>0</v>
      </c>
      <c r="U112" s="212">
        <f>IF(OR($U$13="vyberte",$U$13=""),0,IF(OR(Tabuľka2[[#This Row],[Stĺpec14]]="",Tabuľka2[[#This Row],[Stĺpec7]]=""),0,Tabuľka2[[#This Row],[Stĺpec7]]/Tabuľka2[[#This Row],[Stĺpec14]]))</f>
        <v>0</v>
      </c>
      <c r="V112" s="212">
        <f>IF(OR($V$13="vyberte",$V$13=""),0,IF(OR(Tabuľka2[[#This Row],[Stĺpec14]]="",Tabuľka2[[#This Row],[Stĺpec8]]=0),0,Tabuľka2[[#This Row],[Stĺpec8]]/Tabuľka2[[#This Row],[Stĺpec14]]))</f>
        <v>0</v>
      </c>
      <c r="W112" s="212">
        <f>IF(OR($W$13="vyberte",$W$13=""),0,IF(OR(Tabuľka2[[#This Row],[Stĺpec14]]="",Tabuľka2[[#This Row],[Stĺpec9]]=""),0,Tabuľka2[[#This Row],[Stĺpec9]]/Tabuľka2[[#This Row],[Stĺpec14]]))</f>
        <v>0</v>
      </c>
      <c r="X112" s="212">
        <f>IF(OR($X$13="vyberte",$X$13=""),0,IF(OR(Tabuľka2[[#This Row],[Stĺpec14]]="",Tabuľka2[[#This Row],[Stĺpec10]]=""),0,Tabuľka2[[#This Row],[Stĺpec10]]/Tabuľka2[[#This Row],[Stĺpec14]]))</f>
        <v>0</v>
      </c>
      <c r="Y112" s="212">
        <f>IF(OR($Y$13="vyberte",$Y$13=""),0,IF(OR(Tabuľka2[[#This Row],[Stĺpec14]]="",Tabuľka2[[#This Row],[Stĺpec11]]=""),0,Tabuľka2[[#This Row],[Stĺpec11]]/Tabuľka2[[#This Row],[Stĺpec14]]))</f>
        <v>0</v>
      </c>
      <c r="Z112" s="212">
        <f>IF(OR(Tabuľka2[[#This Row],[Stĺpec14]]="",Tabuľka2[[#This Row],[Stĺpec12]]=""),0,Tabuľka2[[#This Row],[Stĺpec12]]/Tabuľka2[[#This Row],[Stĺpec14]])</f>
        <v>0</v>
      </c>
      <c r="AA112" s="194">
        <f>IF(OR(Tabuľka2[[#This Row],[Stĺpec14]]="",Tabuľka2[[#This Row],[Stĺpec13]]=""),0,Tabuľka2[[#This Row],[Stĺpec13]]/Tabuľka2[[#This Row],[Stĺpec14]])</f>
        <v>0</v>
      </c>
      <c r="AB112" s="193">
        <f>COUNTIF(Tabuľka2[[#This Row],[Stĺpec16]:[Stĺpec23]],"&gt;0,1")</f>
        <v>0</v>
      </c>
      <c r="AC112" s="198">
        <f>IF(OR($F$13="vyberte",$F$13=""),0,Tabuľka2[[#This Row],[Stĺpec14]]-Tabuľka2[[#This Row],[Stĺpec26]])</f>
        <v>0</v>
      </c>
      <c r="AD1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2" s="206">
        <f>IF('Bodovacie kritéria'!$F$15="01 A - BORSKÁ NÍŽINA",Tabuľka2[[#This Row],[Stĺpec25]]/Tabuľka2[[#This Row],[Stĺpec5]],0)</f>
        <v>0</v>
      </c>
      <c r="AF1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2" s="206">
        <f>IFERROR((Tabuľka2[[#This Row],[Stĺpec28]]+Tabuľka2[[#This Row],[Stĺpec25]])/Tabuľka2[[#This Row],[Stĺpec14]],0)</f>
        <v>0</v>
      </c>
      <c r="AH112" s="199">
        <f>Tabuľka2[[#This Row],[Stĺpec28]]+Tabuľka2[[#This Row],[Stĺpec25]]</f>
        <v>0</v>
      </c>
      <c r="AI112" s="206">
        <f>IFERROR(Tabuľka2[[#This Row],[Stĺpec25]]/Tabuľka2[[#This Row],[Stĺpec30]],0)</f>
        <v>0</v>
      </c>
      <c r="AJ112" s="191">
        <f>IFERROR(Tabuľka2[[#This Row],[Stĺpec145]]/Tabuľka2[[#This Row],[Stĺpec14]],0)</f>
        <v>0</v>
      </c>
      <c r="AK112" s="191">
        <f>IFERROR(Tabuľka2[[#This Row],[Stĺpec144]]/Tabuľka2[[#This Row],[Stĺpec14]],0)</f>
        <v>0</v>
      </c>
    </row>
    <row r="113" spans="1:37" x14ac:dyDescent="0.25">
      <c r="A113" s="252"/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18">
        <f>SUM(Činnosti!$F113:$M113)</f>
        <v>0</v>
      </c>
      <c r="O113" s="262"/>
      <c r="P113" s="269"/>
      <c r="Q113" s="267">
        <f>IF(AND(Tabuľka2[[#This Row],[Stĺpec5]]&gt;0,Tabuľka2[[#This Row],[Stĺpec1]]=""),1,0)</f>
        <v>0</v>
      </c>
      <c r="R113" s="237">
        <f>IF(AND(Tabuľka2[[#This Row],[Stĺpec14]]=0,OR(Tabuľka2[[#This Row],[Stĺpec145]]&gt;0,Tabuľka2[[#This Row],[Stĺpec144]]&gt;0)),1,0)</f>
        <v>0</v>
      </c>
      <c r="S1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3" s="212">
        <f>IF(OR($T$13="vyberte",$T$13=""),0,IF(OR(Tabuľka2[[#This Row],[Stĺpec14]]="",Tabuľka2[[#This Row],[Stĺpec6]]=""),0,Tabuľka2[[#This Row],[Stĺpec6]]/Tabuľka2[[#This Row],[Stĺpec14]]))</f>
        <v>0</v>
      </c>
      <c r="U113" s="212">
        <f>IF(OR($U$13="vyberte",$U$13=""),0,IF(OR(Tabuľka2[[#This Row],[Stĺpec14]]="",Tabuľka2[[#This Row],[Stĺpec7]]=""),0,Tabuľka2[[#This Row],[Stĺpec7]]/Tabuľka2[[#This Row],[Stĺpec14]]))</f>
        <v>0</v>
      </c>
      <c r="V113" s="212">
        <f>IF(OR($V$13="vyberte",$V$13=""),0,IF(OR(Tabuľka2[[#This Row],[Stĺpec14]]="",Tabuľka2[[#This Row],[Stĺpec8]]=0),0,Tabuľka2[[#This Row],[Stĺpec8]]/Tabuľka2[[#This Row],[Stĺpec14]]))</f>
        <v>0</v>
      </c>
      <c r="W113" s="212">
        <f>IF(OR($W$13="vyberte",$W$13=""),0,IF(OR(Tabuľka2[[#This Row],[Stĺpec14]]="",Tabuľka2[[#This Row],[Stĺpec9]]=""),0,Tabuľka2[[#This Row],[Stĺpec9]]/Tabuľka2[[#This Row],[Stĺpec14]]))</f>
        <v>0</v>
      </c>
      <c r="X113" s="212">
        <f>IF(OR($X$13="vyberte",$X$13=""),0,IF(OR(Tabuľka2[[#This Row],[Stĺpec14]]="",Tabuľka2[[#This Row],[Stĺpec10]]=""),0,Tabuľka2[[#This Row],[Stĺpec10]]/Tabuľka2[[#This Row],[Stĺpec14]]))</f>
        <v>0</v>
      </c>
      <c r="Y113" s="212">
        <f>IF(OR($Y$13="vyberte",$Y$13=""),0,IF(OR(Tabuľka2[[#This Row],[Stĺpec14]]="",Tabuľka2[[#This Row],[Stĺpec11]]=""),0,Tabuľka2[[#This Row],[Stĺpec11]]/Tabuľka2[[#This Row],[Stĺpec14]]))</f>
        <v>0</v>
      </c>
      <c r="Z113" s="212">
        <f>IF(OR(Tabuľka2[[#This Row],[Stĺpec14]]="",Tabuľka2[[#This Row],[Stĺpec12]]=""),0,Tabuľka2[[#This Row],[Stĺpec12]]/Tabuľka2[[#This Row],[Stĺpec14]])</f>
        <v>0</v>
      </c>
      <c r="AA113" s="194">
        <f>IF(OR(Tabuľka2[[#This Row],[Stĺpec14]]="",Tabuľka2[[#This Row],[Stĺpec13]]=""),0,Tabuľka2[[#This Row],[Stĺpec13]]/Tabuľka2[[#This Row],[Stĺpec14]])</f>
        <v>0</v>
      </c>
      <c r="AB113" s="193">
        <f>COUNTIF(Tabuľka2[[#This Row],[Stĺpec16]:[Stĺpec23]],"&gt;0,1")</f>
        <v>0</v>
      </c>
      <c r="AC113" s="198">
        <f>IF(OR($F$13="vyberte",$F$13=""),0,Tabuľka2[[#This Row],[Stĺpec14]]-Tabuľka2[[#This Row],[Stĺpec26]])</f>
        <v>0</v>
      </c>
      <c r="AD1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3" s="206">
        <f>IF('Bodovacie kritéria'!$F$15="01 A - BORSKÁ NÍŽINA",Tabuľka2[[#This Row],[Stĺpec25]]/Tabuľka2[[#This Row],[Stĺpec5]],0)</f>
        <v>0</v>
      </c>
      <c r="AF1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3" s="206">
        <f>IFERROR((Tabuľka2[[#This Row],[Stĺpec28]]+Tabuľka2[[#This Row],[Stĺpec25]])/Tabuľka2[[#This Row],[Stĺpec14]],0)</f>
        <v>0</v>
      </c>
      <c r="AH113" s="199">
        <f>Tabuľka2[[#This Row],[Stĺpec28]]+Tabuľka2[[#This Row],[Stĺpec25]]</f>
        <v>0</v>
      </c>
      <c r="AI113" s="206">
        <f>IFERROR(Tabuľka2[[#This Row],[Stĺpec25]]/Tabuľka2[[#This Row],[Stĺpec30]],0)</f>
        <v>0</v>
      </c>
      <c r="AJ113" s="191">
        <f>IFERROR(Tabuľka2[[#This Row],[Stĺpec145]]/Tabuľka2[[#This Row],[Stĺpec14]],0)</f>
        <v>0</v>
      </c>
      <c r="AK113" s="191">
        <f>IFERROR(Tabuľka2[[#This Row],[Stĺpec144]]/Tabuľka2[[#This Row],[Stĺpec14]],0)</f>
        <v>0</v>
      </c>
    </row>
    <row r="114" spans="1:37" x14ac:dyDescent="0.25">
      <c r="A114" s="251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17">
        <f>SUM(Činnosti!$F114:$M114)</f>
        <v>0</v>
      </c>
      <c r="O114" s="261"/>
      <c r="P114" s="269"/>
      <c r="Q114" s="267">
        <f>IF(AND(Tabuľka2[[#This Row],[Stĺpec5]]&gt;0,Tabuľka2[[#This Row],[Stĺpec1]]=""),1,0)</f>
        <v>0</v>
      </c>
      <c r="R114" s="237">
        <f>IF(AND(Tabuľka2[[#This Row],[Stĺpec14]]=0,OR(Tabuľka2[[#This Row],[Stĺpec145]]&gt;0,Tabuľka2[[#This Row],[Stĺpec144]]&gt;0)),1,0)</f>
        <v>0</v>
      </c>
      <c r="S1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4" s="212">
        <f>IF(OR($T$13="vyberte",$T$13=""),0,IF(OR(Tabuľka2[[#This Row],[Stĺpec14]]="",Tabuľka2[[#This Row],[Stĺpec6]]=""),0,Tabuľka2[[#This Row],[Stĺpec6]]/Tabuľka2[[#This Row],[Stĺpec14]]))</f>
        <v>0</v>
      </c>
      <c r="U114" s="212">
        <f>IF(OR($U$13="vyberte",$U$13=""),0,IF(OR(Tabuľka2[[#This Row],[Stĺpec14]]="",Tabuľka2[[#This Row],[Stĺpec7]]=""),0,Tabuľka2[[#This Row],[Stĺpec7]]/Tabuľka2[[#This Row],[Stĺpec14]]))</f>
        <v>0</v>
      </c>
      <c r="V114" s="212">
        <f>IF(OR($V$13="vyberte",$V$13=""),0,IF(OR(Tabuľka2[[#This Row],[Stĺpec14]]="",Tabuľka2[[#This Row],[Stĺpec8]]=0),0,Tabuľka2[[#This Row],[Stĺpec8]]/Tabuľka2[[#This Row],[Stĺpec14]]))</f>
        <v>0</v>
      </c>
      <c r="W114" s="212">
        <f>IF(OR($W$13="vyberte",$W$13=""),0,IF(OR(Tabuľka2[[#This Row],[Stĺpec14]]="",Tabuľka2[[#This Row],[Stĺpec9]]=""),0,Tabuľka2[[#This Row],[Stĺpec9]]/Tabuľka2[[#This Row],[Stĺpec14]]))</f>
        <v>0</v>
      </c>
      <c r="X114" s="212">
        <f>IF(OR($X$13="vyberte",$X$13=""),0,IF(OR(Tabuľka2[[#This Row],[Stĺpec14]]="",Tabuľka2[[#This Row],[Stĺpec10]]=""),0,Tabuľka2[[#This Row],[Stĺpec10]]/Tabuľka2[[#This Row],[Stĺpec14]]))</f>
        <v>0</v>
      </c>
      <c r="Y114" s="212">
        <f>IF(OR($Y$13="vyberte",$Y$13=""),0,IF(OR(Tabuľka2[[#This Row],[Stĺpec14]]="",Tabuľka2[[#This Row],[Stĺpec11]]=""),0,Tabuľka2[[#This Row],[Stĺpec11]]/Tabuľka2[[#This Row],[Stĺpec14]]))</f>
        <v>0</v>
      </c>
      <c r="Z114" s="212">
        <f>IF(OR(Tabuľka2[[#This Row],[Stĺpec14]]="",Tabuľka2[[#This Row],[Stĺpec12]]=""),0,Tabuľka2[[#This Row],[Stĺpec12]]/Tabuľka2[[#This Row],[Stĺpec14]])</f>
        <v>0</v>
      </c>
      <c r="AA114" s="194">
        <f>IF(OR(Tabuľka2[[#This Row],[Stĺpec14]]="",Tabuľka2[[#This Row],[Stĺpec13]]=""),0,Tabuľka2[[#This Row],[Stĺpec13]]/Tabuľka2[[#This Row],[Stĺpec14]])</f>
        <v>0</v>
      </c>
      <c r="AB114" s="193">
        <f>COUNTIF(Tabuľka2[[#This Row],[Stĺpec16]:[Stĺpec23]],"&gt;0,1")</f>
        <v>0</v>
      </c>
      <c r="AC114" s="198">
        <f>IF(OR($F$13="vyberte",$F$13=""),0,Tabuľka2[[#This Row],[Stĺpec14]]-Tabuľka2[[#This Row],[Stĺpec26]])</f>
        <v>0</v>
      </c>
      <c r="AD1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4" s="206">
        <f>IF('Bodovacie kritéria'!$F$15="01 A - BORSKÁ NÍŽINA",Tabuľka2[[#This Row],[Stĺpec25]]/Tabuľka2[[#This Row],[Stĺpec5]],0)</f>
        <v>0</v>
      </c>
      <c r="AF1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4" s="206">
        <f>IFERROR((Tabuľka2[[#This Row],[Stĺpec28]]+Tabuľka2[[#This Row],[Stĺpec25]])/Tabuľka2[[#This Row],[Stĺpec14]],0)</f>
        <v>0</v>
      </c>
      <c r="AH114" s="199">
        <f>Tabuľka2[[#This Row],[Stĺpec28]]+Tabuľka2[[#This Row],[Stĺpec25]]</f>
        <v>0</v>
      </c>
      <c r="AI114" s="206">
        <f>IFERROR(Tabuľka2[[#This Row],[Stĺpec25]]/Tabuľka2[[#This Row],[Stĺpec30]],0)</f>
        <v>0</v>
      </c>
      <c r="AJ114" s="191">
        <f>IFERROR(Tabuľka2[[#This Row],[Stĺpec145]]/Tabuľka2[[#This Row],[Stĺpec14]],0)</f>
        <v>0</v>
      </c>
      <c r="AK114" s="191">
        <f>IFERROR(Tabuľka2[[#This Row],[Stĺpec144]]/Tabuľka2[[#This Row],[Stĺpec14]],0)</f>
        <v>0</v>
      </c>
    </row>
    <row r="115" spans="1:37" x14ac:dyDescent="0.25">
      <c r="A115" s="252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18">
        <f>SUM(Činnosti!$F115:$M115)</f>
        <v>0</v>
      </c>
      <c r="O115" s="262"/>
      <c r="P115" s="269"/>
      <c r="Q115" s="267">
        <f>IF(AND(Tabuľka2[[#This Row],[Stĺpec5]]&gt;0,Tabuľka2[[#This Row],[Stĺpec1]]=""),1,0)</f>
        <v>0</v>
      </c>
      <c r="R115" s="237">
        <f>IF(AND(Tabuľka2[[#This Row],[Stĺpec14]]=0,OR(Tabuľka2[[#This Row],[Stĺpec145]]&gt;0,Tabuľka2[[#This Row],[Stĺpec144]]&gt;0)),1,0)</f>
        <v>0</v>
      </c>
      <c r="S1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5" s="212">
        <f>IF(OR($T$13="vyberte",$T$13=""),0,IF(OR(Tabuľka2[[#This Row],[Stĺpec14]]="",Tabuľka2[[#This Row],[Stĺpec6]]=""),0,Tabuľka2[[#This Row],[Stĺpec6]]/Tabuľka2[[#This Row],[Stĺpec14]]))</f>
        <v>0</v>
      </c>
      <c r="U115" s="212">
        <f>IF(OR($U$13="vyberte",$U$13=""),0,IF(OR(Tabuľka2[[#This Row],[Stĺpec14]]="",Tabuľka2[[#This Row],[Stĺpec7]]=""),0,Tabuľka2[[#This Row],[Stĺpec7]]/Tabuľka2[[#This Row],[Stĺpec14]]))</f>
        <v>0</v>
      </c>
      <c r="V115" s="212">
        <f>IF(OR($V$13="vyberte",$V$13=""),0,IF(OR(Tabuľka2[[#This Row],[Stĺpec14]]="",Tabuľka2[[#This Row],[Stĺpec8]]=0),0,Tabuľka2[[#This Row],[Stĺpec8]]/Tabuľka2[[#This Row],[Stĺpec14]]))</f>
        <v>0</v>
      </c>
      <c r="W115" s="212">
        <f>IF(OR($W$13="vyberte",$W$13=""),0,IF(OR(Tabuľka2[[#This Row],[Stĺpec14]]="",Tabuľka2[[#This Row],[Stĺpec9]]=""),0,Tabuľka2[[#This Row],[Stĺpec9]]/Tabuľka2[[#This Row],[Stĺpec14]]))</f>
        <v>0</v>
      </c>
      <c r="X115" s="212">
        <f>IF(OR($X$13="vyberte",$X$13=""),0,IF(OR(Tabuľka2[[#This Row],[Stĺpec14]]="",Tabuľka2[[#This Row],[Stĺpec10]]=""),0,Tabuľka2[[#This Row],[Stĺpec10]]/Tabuľka2[[#This Row],[Stĺpec14]]))</f>
        <v>0</v>
      </c>
      <c r="Y115" s="212">
        <f>IF(OR($Y$13="vyberte",$Y$13=""),0,IF(OR(Tabuľka2[[#This Row],[Stĺpec14]]="",Tabuľka2[[#This Row],[Stĺpec11]]=""),0,Tabuľka2[[#This Row],[Stĺpec11]]/Tabuľka2[[#This Row],[Stĺpec14]]))</f>
        <v>0</v>
      </c>
      <c r="Z115" s="212">
        <f>IF(OR(Tabuľka2[[#This Row],[Stĺpec14]]="",Tabuľka2[[#This Row],[Stĺpec12]]=""),0,Tabuľka2[[#This Row],[Stĺpec12]]/Tabuľka2[[#This Row],[Stĺpec14]])</f>
        <v>0</v>
      </c>
      <c r="AA115" s="194">
        <f>IF(OR(Tabuľka2[[#This Row],[Stĺpec14]]="",Tabuľka2[[#This Row],[Stĺpec13]]=""),0,Tabuľka2[[#This Row],[Stĺpec13]]/Tabuľka2[[#This Row],[Stĺpec14]])</f>
        <v>0</v>
      </c>
      <c r="AB115" s="193">
        <f>COUNTIF(Tabuľka2[[#This Row],[Stĺpec16]:[Stĺpec23]],"&gt;0,1")</f>
        <v>0</v>
      </c>
      <c r="AC115" s="198">
        <f>IF(OR($F$13="vyberte",$F$13=""),0,Tabuľka2[[#This Row],[Stĺpec14]]-Tabuľka2[[#This Row],[Stĺpec26]])</f>
        <v>0</v>
      </c>
      <c r="AD1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5" s="206">
        <f>IF('Bodovacie kritéria'!$F$15="01 A - BORSKÁ NÍŽINA",Tabuľka2[[#This Row],[Stĺpec25]]/Tabuľka2[[#This Row],[Stĺpec5]],0)</f>
        <v>0</v>
      </c>
      <c r="AF1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5" s="206">
        <f>IFERROR((Tabuľka2[[#This Row],[Stĺpec28]]+Tabuľka2[[#This Row],[Stĺpec25]])/Tabuľka2[[#This Row],[Stĺpec14]],0)</f>
        <v>0</v>
      </c>
      <c r="AH115" s="199">
        <f>Tabuľka2[[#This Row],[Stĺpec28]]+Tabuľka2[[#This Row],[Stĺpec25]]</f>
        <v>0</v>
      </c>
      <c r="AI115" s="206">
        <f>IFERROR(Tabuľka2[[#This Row],[Stĺpec25]]/Tabuľka2[[#This Row],[Stĺpec30]],0)</f>
        <v>0</v>
      </c>
      <c r="AJ115" s="191">
        <f>IFERROR(Tabuľka2[[#This Row],[Stĺpec145]]/Tabuľka2[[#This Row],[Stĺpec14]],0)</f>
        <v>0</v>
      </c>
      <c r="AK115" s="191">
        <f>IFERROR(Tabuľka2[[#This Row],[Stĺpec144]]/Tabuľka2[[#This Row],[Stĺpec14]],0)</f>
        <v>0</v>
      </c>
    </row>
    <row r="116" spans="1:37" x14ac:dyDescent="0.25">
      <c r="A116" s="251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17">
        <f>SUM(Činnosti!$F116:$M116)</f>
        <v>0</v>
      </c>
      <c r="O116" s="261"/>
      <c r="P116" s="269"/>
      <c r="Q116" s="267">
        <f>IF(AND(Tabuľka2[[#This Row],[Stĺpec5]]&gt;0,Tabuľka2[[#This Row],[Stĺpec1]]=""),1,0)</f>
        <v>0</v>
      </c>
      <c r="R116" s="237">
        <f>IF(AND(Tabuľka2[[#This Row],[Stĺpec14]]=0,OR(Tabuľka2[[#This Row],[Stĺpec145]]&gt;0,Tabuľka2[[#This Row],[Stĺpec144]]&gt;0)),1,0)</f>
        <v>0</v>
      </c>
      <c r="S1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6" s="212">
        <f>IF(OR($T$13="vyberte",$T$13=""),0,IF(OR(Tabuľka2[[#This Row],[Stĺpec14]]="",Tabuľka2[[#This Row],[Stĺpec6]]=""),0,Tabuľka2[[#This Row],[Stĺpec6]]/Tabuľka2[[#This Row],[Stĺpec14]]))</f>
        <v>0</v>
      </c>
      <c r="U116" s="212">
        <f>IF(OR($U$13="vyberte",$U$13=""),0,IF(OR(Tabuľka2[[#This Row],[Stĺpec14]]="",Tabuľka2[[#This Row],[Stĺpec7]]=""),0,Tabuľka2[[#This Row],[Stĺpec7]]/Tabuľka2[[#This Row],[Stĺpec14]]))</f>
        <v>0</v>
      </c>
      <c r="V116" s="212">
        <f>IF(OR($V$13="vyberte",$V$13=""),0,IF(OR(Tabuľka2[[#This Row],[Stĺpec14]]="",Tabuľka2[[#This Row],[Stĺpec8]]=0),0,Tabuľka2[[#This Row],[Stĺpec8]]/Tabuľka2[[#This Row],[Stĺpec14]]))</f>
        <v>0</v>
      </c>
      <c r="W116" s="212">
        <f>IF(OR($W$13="vyberte",$W$13=""),0,IF(OR(Tabuľka2[[#This Row],[Stĺpec14]]="",Tabuľka2[[#This Row],[Stĺpec9]]=""),0,Tabuľka2[[#This Row],[Stĺpec9]]/Tabuľka2[[#This Row],[Stĺpec14]]))</f>
        <v>0</v>
      </c>
      <c r="X116" s="212">
        <f>IF(OR($X$13="vyberte",$X$13=""),0,IF(OR(Tabuľka2[[#This Row],[Stĺpec14]]="",Tabuľka2[[#This Row],[Stĺpec10]]=""),0,Tabuľka2[[#This Row],[Stĺpec10]]/Tabuľka2[[#This Row],[Stĺpec14]]))</f>
        <v>0</v>
      </c>
      <c r="Y116" s="212">
        <f>IF(OR($Y$13="vyberte",$Y$13=""),0,IF(OR(Tabuľka2[[#This Row],[Stĺpec14]]="",Tabuľka2[[#This Row],[Stĺpec11]]=""),0,Tabuľka2[[#This Row],[Stĺpec11]]/Tabuľka2[[#This Row],[Stĺpec14]]))</f>
        <v>0</v>
      </c>
      <c r="Z116" s="212">
        <f>IF(OR(Tabuľka2[[#This Row],[Stĺpec14]]="",Tabuľka2[[#This Row],[Stĺpec12]]=""),0,Tabuľka2[[#This Row],[Stĺpec12]]/Tabuľka2[[#This Row],[Stĺpec14]])</f>
        <v>0</v>
      </c>
      <c r="AA116" s="194">
        <f>IF(OR(Tabuľka2[[#This Row],[Stĺpec14]]="",Tabuľka2[[#This Row],[Stĺpec13]]=""),0,Tabuľka2[[#This Row],[Stĺpec13]]/Tabuľka2[[#This Row],[Stĺpec14]])</f>
        <v>0</v>
      </c>
      <c r="AB116" s="193">
        <f>COUNTIF(Tabuľka2[[#This Row],[Stĺpec16]:[Stĺpec23]],"&gt;0,1")</f>
        <v>0</v>
      </c>
      <c r="AC116" s="198">
        <f>IF(OR($F$13="vyberte",$F$13=""),0,Tabuľka2[[#This Row],[Stĺpec14]]-Tabuľka2[[#This Row],[Stĺpec26]])</f>
        <v>0</v>
      </c>
      <c r="AD1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6" s="206">
        <f>IF('Bodovacie kritéria'!$F$15="01 A - BORSKÁ NÍŽINA",Tabuľka2[[#This Row],[Stĺpec25]]/Tabuľka2[[#This Row],[Stĺpec5]],0)</f>
        <v>0</v>
      </c>
      <c r="AF1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6" s="206">
        <f>IFERROR((Tabuľka2[[#This Row],[Stĺpec28]]+Tabuľka2[[#This Row],[Stĺpec25]])/Tabuľka2[[#This Row],[Stĺpec14]],0)</f>
        <v>0</v>
      </c>
      <c r="AH116" s="199">
        <f>Tabuľka2[[#This Row],[Stĺpec28]]+Tabuľka2[[#This Row],[Stĺpec25]]</f>
        <v>0</v>
      </c>
      <c r="AI116" s="206">
        <f>IFERROR(Tabuľka2[[#This Row],[Stĺpec25]]/Tabuľka2[[#This Row],[Stĺpec30]],0)</f>
        <v>0</v>
      </c>
      <c r="AJ116" s="191">
        <f>IFERROR(Tabuľka2[[#This Row],[Stĺpec145]]/Tabuľka2[[#This Row],[Stĺpec14]],0)</f>
        <v>0</v>
      </c>
      <c r="AK116" s="191">
        <f>IFERROR(Tabuľka2[[#This Row],[Stĺpec144]]/Tabuľka2[[#This Row],[Stĺpec14]],0)</f>
        <v>0</v>
      </c>
    </row>
    <row r="117" spans="1:37" x14ac:dyDescent="0.25">
      <c r="A117" s="252"/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18">
        <f>SUM(Činnosti!$F117:$M117)</f>
        <v>0</v>
      </c>
      <c r="O117" s="262"/>
      <c r="P117" s="269"/>
      <c r="Q117" s="267">
        <f>IF(AND(Tabuľka2[[#This Row],[Stĺpec5]]&gt;0,Tabuľka2[[#This Row],[Stĺpec1]]=""),1,0)</f>
        <v>0</v>
      </c>
      <c r="R117" s="237">
        <f>IF(AND(Tabuľka2[[#This Row],[Stĺpec14]]=0,OR(Tabuľka2[[#This Row],[Stĺpec145]]&gt;0,Tabuľka2[[#This Row],[Stĺpec144]]&gt;0)),1,0)</f>
        <v>0</v>
      </c>
      <c r="S1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7" s="212">
        <f>IF(OR($T$13="vyberte",$T$13=""),0,IF(OR(Tabuľka2[[#This Row],[Stĺpec14]]="",Tabuľka2[[#This Row],[Stĺpec6]]=""),0,Tabuľka2[[#This Row],[Stĺpec6]]/Tabuľka2[[#This Row],[Stĺpec14]]))</f>
        <v>0</v>
      </c>
      <c r="U117" s="212">
        <f>IF(OR($U$13="vyberte",$U$13=""),0,IF(OR(Tabuľka2[[#This Row],[Stĺpec14]]="",Tabuľka2[[#This Row],[Stĺpec7]]=""),0,Tabuľka2[[#This Row],[Stĺpec7]]/Tabuľka2[[#This Row],[Stĺpec14]]))</f>
        <v>0</v>
      </c>
      <c r="V117" s="212">
        <f>IF(OR($V$13="vyberte",$V$13=""),0,IF(OR(Tabuľka2[[#This Row],[Stĺpec14]]="",Tabuľka2[[#This Row],[Stĺpec8]]=0),0,Tabuľka2[[#This Row],[Stĺpec8]]/Tabuľka2[[#This Row],[Stĺpec14]]))</f>
        <v>0</v>
      </c>
      <c r="W117" s="212">
        <f>IF(OR($W$13="vyberte",$W$13=""),0,IF(OR(Tabuľka2[[#This Row],[Stĺpec14]]="",Tabuľka2[[#This Row],[Stĺpec9]]=""),0,Tabuľka2[[#This Row],[Stĺpec9]]/Tabuľka2[[#This Row],[Stĺpec14]]))</f>
        <v>0</v>
      </c>
      <c r="X117" s="212">
        <f>IF(OR($X$13="vyberte",$X$13=""),0,IF(OR(Tabuľka2[[#This Row],[Stĺpec14]]="",Tabuľka2[[#This Row],[Stĺpec10]]=""),0,Tabuľka2[[#This Row],[Stĺpec10]]/Tabuľka2[[#This Row],[Stĺpec14]]))</f>
        <v>0</v>
      </c>
      <c r="Y117" s="212">
        <f>IF(OR($Y$13="vyberte",$Y$13=""),0,IF(OR(Tabuľka2[[#This Row],[Stĺpec14]]="",Tabuľka2[[#This Row],[Stĺpec11]]=""),0,Tabuľka2[[#This Row],[Stĺpec11]]/Tabuľka2[[#This Row],[Stĺpec14]]))</f>
        <v>0</v>
      </c>
      <c r="Z117" s="212">
        <f>IF(OR(Tabuľka2[[#This Row],[Stĺpec14]]="",Tabuľka2[[#This Row],[Stĺpec12]]=""),0,Tabuľka2[[#This Row],[Stĺpec12]]/Tabuľka2[[#This Row],[Stĺpec14]])</f>
        <v>0</v>
      </c>
      <c r="AA117" s="194">
        <f>IF(OR(Tabuľka2[[#This Row],[Stĺpec14]]="",Tabuľka2[[#This Row],[Stĺpec13]]=""),0,Tabuľka2[[#This Row],[Stĺpec13]]/Tabuľka2[[#This Row],[Stĺpec14]])</f>
        <v>0</v>
      </c>
      <c r="AB117" s="193">
        <f>COUNTIF(Tabuľka2[[#This Row],[Stĺpec16]:[Stĺpec23]],"&gt;0,1")</f>
        <v>0</v>
      </c>
      <c r="AC117" s="198">
        <f>IF(OR($F$13="vyberte",$F$13=""),0,Tabuľka2[[#This Row],[Stĺpec14]]-Tabuľka2[[#This Row],[Stĺpec26]])</f>
        <v>0</v>
      </c>
      <c r="AD1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7" s="206">
        <f>IF('Bodovacie kritéria'!$F$15="01 A - BORSKÁ NÍŽINA",Tabuľka2[[#This Row],[Stĺpec25]]/Tabuľka2[[#This Row],[Stĺpec5]],0)</f>
        <v>0</v>
      </c>
      <c r="AF1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7" s="206">
        <f>IFERROR((Tabuľka2[[#This Row],[Stĺpec28]]+Tabuľka2[[#This Row],[Stĺpec25]])/Tabuľka2[[#This Row],[Stĺpec14]],0)</f>
        <v>0</v>
      </c>
      <c r="AH117" s="199">
        <f>Tabuľka2[[#This Row],[Stĺpec28]]+Tabuľka2[[#This Row],[Stĺpec25]]</f>
        <v>0</v>
      </c>
      <c r="AI117" s="206">
        <f>IFERROR(Tabuľka2[[#This Row],[Stĺpec25]]/Tabuľka2[[#This Row],[Stĺpec30]],0)</f>
        <v>0</v>
      </c>
      <c r="AJ117" s="191">
        <f>IFERROR(Tabuľka2[[#This Row],[Stĺpec145]]/Tabuľka2[[#This Row],[Stĺpec14]],0)</f>
        <v>0</v>
      </c>
      <c r="AK117" s="191">
        <f>IFERROR(Tabuľka2[[#This Row],[Stĺpec144]]/Tabuľka2[[#This Row],[Stĺpec14]],0)</f>
        <v>0</v>
      </c>
    </row>
    <row r="118" spans="1:37" x14ac:dyDescent="0.25">
      <c r="A118" s="251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17">
        <f>SUM(Činnosti!$F118:$M118)</f>
        <v>0</v>
      </c>
      <c r="O118" s="261"/>
      <c r="P118" s="269"/>
      <c r="Q118" s="267">
        <f>IF(AND(Tabuľka2[[#This Row],[Stĺpec5]]&gt;0,Tabuľka2[[#This Row],[Stĺpec1]]=""),1,0)</f>
        <v>0</v>
      </c>
      <c r="R118" s="237">
        <f>IF(AND(Tabuľka2[[#This Row],[Stĺpec14]]=0,OR(Tabuľka2[[#This Row],[Stĺpec145]]&gt;0,Tabuľka2[[#This Row],[Stĺpec144]]&gt;0)),1,0)</f>
        <v>0</v>
      </c>
      <c r="S1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8" s="212">
        <f>IF(OR($T$13="vyberte",$T$13=""),0,IF(OR(Tabuľka2[[#This Row],[Stĺpec14]]="",Tabuľka2[[#This Row],[Stĺpec6]]=""),0,Tabuľka2[[#This Row],[Stĺpec6]]/Tabuľka2[[#This Row],[Stĺpec14]]))</f>
        <v>0</v>
      </c>
      <c r="U118" s="212">
        <f>IF(OR($U$13="vyberte",$U$13=""),0,IF(OR(Tabuľka2[[#This Row],[Stĺpec14]]="",Tabuľka2[[#This Row],[Stĺpec7]]=""),0,Tabuľka2[[#This Row],[Stĺpec7]]/Tabuľka2[[#This Row],[Stĺpec14]]))</f>
        <v>0</v>
      </c>
      <c r="V118" s="212">
        <f>IF(OR($V$13="vyberte",$V$13=""),0,IF(OR(Tabuľka2[[#This Row],[Stĺpec14]]="",Tabuľka2[[#This Row],[Stĺpec8]]=0),0,Tabuľka2[[#This Row],[Stĺpec8]]/Tabuľka2[[#This Row],[Stĺpec14]]))</f>
        <v>0</v>
      </c>
      <c r="W118" s="212">
        <f>IF(OR($W$13="vyberte",$W$13=""),0,IF(OR(Tabuľka2[[#This Row],[Stĺpec14]]="",Tabuľka2[[#This Row],[Stĺpec9]]=""),0,Tabuľka2[[#This Row],[Stĺpec9]]/Tabuľka2[[#This Row],[Stĺpec14]]))</f>
        <v>0</v>
      </c>
      <c r="X118" s="212">
        <f>IF(OR($X$13="vyberte",$X$13=""),0,IF(OR(Tabuľka2[[#This Row],[Stĺpec14]]="",Tabuľka2[[#This Row],[Stĺpec10]]=""),0,Tabuľka2[[#This Row],[Stĺpec10]]/Tabuľka2[[#This Row],[Stĺpec14]]))</f>
        <v>0</v>
      </c>
      <c r="Y118" s="212">
        <f>IF(OR($Y$13="vyberte",$Y$13=""),0,IF(OR(Tabuľka2[[#This Row],[Stĺpec14]]="",Tabuľka2[[#This Row],[Stĺpec11]]=""),0,Tabuľka2[[#This Row],[Stĺpec11]]/Tabuľka2[[#This Row],[Stĺpec14]]))</f>
        <v>0</v>
      </c>
      <c r="Z118" s="212">
        <f>IF(OR(Tabuľka2[[#This Row],[Stĺpec14]]="",Tabuľka2[[#This Row],[Stĺpec12]]=""),0,Tabuľka2[[#This Row],[Stĺpec12]]/Tabuľka2[[#This Row],[Stĺpec14]])</f>
        <v>0</v>
      </c>
      <c r="AA118" s="194">
        <f>IF(OR(Tabuľka2[[#This Row],[Stĺpec14]]="",Tabuľka2[[#This Row],[Stĺpec13]]=""),0,Tabuľka2[[#This Row],[Stĺpec13]]/Tabuľka2[[#This Row],[Stĺpec14]])</f>
        <v>0</v>
      </c>
      <c r="AB118" s="193">
        <f>COUNTIF(Tabuľka2[[#This Row],[Stĺpec16]:[Stĺpec23]],"&gt;0,1")</f>
        <v>0</v>
      </c>
      <c r="AC118" s="198">
        <f>IF(OR($F$13="vyberte",$F$13=""),0,Tabuľka2[[#This Row],[Stĺpec14]]-Tabuľka2[[#This Row],[Stĺpec26]])</f>
        <v>0</v>
      </c>
      <c r="AD1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8" s="206">
        <f>IF('Bodovacie kritéria'!$F$15="01 A - BORSKÁ NÍŽINA",Tabuľka2[[#This Row],[Stĺpec25]]/Tabuľka2[[#This Row],[Stĺpec5]],0)</f>
        <v>0</v>
      </c>
      <c r="AF1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8" s="206">
        <f>IFERROR((Tabuľka2[[#This Row],[Stĺpec28]]+Tabuľka2[[#This Row],[Stĺpec25]])/Tabuľka2[[#This Row],[Stĺpec14]],0)</f>
        <v>0</v>
      </c>
      <c r="AH118" s="199">
        <f>Tabuľka2[[#This Row],[Stĺpec28]]+Tabuľka2[[#This Row],[Stĺpec25]]</f>
        <v>0</v>
      </c>
      <c r="AI118" s="206">
        <f>IFERROR(Tabuľka2[[#This Row],[Stĺpec25]]/Tabuľka2[[#This Row],[Stĺpec30]],0)</f>
        <v>0</v>
      </c>
      <c r="AJ118" s="191">
        <f>IFERROR(Tabuľka2[[#This Row],[Stĺpec145]]/Tabuľka2[[#This Row],[Stĺpec14]],0)</f>
        <v>0</v>
      </c>
      <c r="AK118" s="191">
        <f>IFERROR(Tabuľka2[[#This Row],[Stĺpec144]]/Tabuľka2[[#This Row],[Stĺpec14]],0)</f>
        <v>0</v>
      </c>
    </row>
    <row r="119" spans="1:37" x14ac:dyDescent="0.25">
      <c r="A119" s="252"/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18">
        <f>SUM(Činnosti!$F119:$M119)</f>
        <v>0</v>
      </c>
      <c r="O119" s="262"/>
      <c r="P119" s="269"/>
      <c r="Q119" s="267">
        <f>IF(AND(Tabuľka2[[#This Row],[Stĺpec5]]&gt;0,Tabuľka2[[#This Row],[Stĺpec1]]=""),1,0)</f>
        <v>0</v>
      </c>
      <c r="R119" s="237">
        <f>IF(AND(Tabuľka2[[#This Row],[Stĺpec14]]=0,OR(Tabuľka2[[#This Row],[Stĺpec145]]&gt;0,Tabuľka2[[#This Row],[Stĺpec144]]&gt;0)),1,0)</f>
        <v>0</v>
      </c>
      <c r="S1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19" s="212">
        <f>IF(OR($T$13="vyberte",$T$13=""),0,IF(OR(Tabuľka2[[#This Row],[Stĺpec14]]="",Tabuľka2[[#This Row],[Stĺpec6]]=""),0,Tabuľka2[[#This Row],[Stĺpec6]]/Tabuľka2[[#This Row],[Stĺpec14]]))</f>
        <v>0</v>
      </c>
      <c r="U119" s="212">
        <f>IF(OR($U$13="vyberte",$U$13=""),0,IF(OR(Tabuľka2[[#This Row],[Stĺpec14]]="",Tabuľka2[[#This Row],[Stĺpec7]]=""),0,Tabuľka2[[#This Row],[Stĺpec7]]/Tabuľka2[[#This Row],[Stĺpec14]]))</f>
        <v>0</v>
      </c>
      <c r="V119" s="212">
        <f>IF(OR($V$13="vyberte",$V$13=""),0,IF(OR(Tabuľka2[[#This Row],[Stĺpec14]]="",Tabuľka2[[#This Row],[Stĺpec8]]=0),0,Tabuľka2[[#This Row],[Stĺpec8]]/Tabuľka2[[#This Row],[Stĺpec14]]))</f>
        <v>0</v>
      </c>
      <c r="W119" s="212">
        <f>IF(OR($W$13="vyberte",$W$13=""),0,IF(OR(Tabuľka2[[#This Row],[Stĺpec14]]="",Tabuľka2[[#This Row],[Stĺpec9]]=""),0,Tabuľka2[[#This Row],[Stĺpec9]]/Tabuľka2[[#This Row],[Stĺpec14]]))</f>
        <v>0</v>
      </c>
      <c r="X119" s="212">
        <f>IF(OR($X$13="vyberte",$X$13=""),0,IF(OR(Tabuľka2[[#This Row],[Stĺpec14]]="",Tabuľka2[[#This Row],[Stĺpec10]]=""),0,Tabuľka2[[#This Row],[Stĺpec10]]/Tabuľka2[[#This Row],[Stĺpec14]]))</f>
        <v>0</v>
      </c>
      <c r="Y119" s="212">
        <f>IF(OR($Y$13="vyberte",$Y$13=""),0,IF(OR(Tabuľka2[[#This Row],[Stĺpec14]]="",Tabuľka2[[#This Row],[Stĺpec11]]=""),0,Tabuľka2[[#This Row],[Stĺpec11]]/Tabuľka2[[#This Row],[Stĺpec14]]))</f>
        <v>0</v>
      </c>
      <c r="Z119" s="212">
        <f>IF(OR(Tabuľka2[[#This Row],[Stĺpec14]]="",Tabuľka2[[#This Row],[Stĺpec12]]=""),0,Tabuľka2[[#This Row],[Stĺpec12]]/Tabuľka2[[#This Row],[Stĺpec14]])</f>
        <v>0</v>
      </c>
      <c r="AA119" s="194">
        <f>IF(OR(Tabuľka2[[#This Row],[Stĺpec14]]="",Tabuľka2[[#This Row],[Stĺpec13]]=""),0,Tabuľka2[[#This Row],[Stĺpec13]]/Tabuľka2[[#This Row],[Stĺpec14]])</f>
        <v>0</v>
      </c>
      <c r="AB119" s="193">
        <f>COUNTIF(Tabuľka2[[#This Row],[Stĺpec16]:[Stĺpec23]],"&gt;0,1")</f>
        <v>0</v>
      </c>
      <c r="AC119" s="198">
        <f>IF(OR($F$13="vyberte",$F$13=""),0,Tabuľka2[[#This Row],[Stĺpec14]]-Tabuľka2[[#This Row],[Stĺpec26]])</f>
        <v>0</v>
      </c>
      <c r="AD1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19" s="206">
        <f>IF('Bodovacie kritéria'!$F$15="01 A - BORSKÁ NÍŽINA",Tabuľka2[[#This Row],[Stĺpec25]]/Tabuľka2[[#This Row],[Stĺpec5]],0)</f>
        <v>0</v>
      </c>
      <c r="AF1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19" s="206">
        <f>IFERROR((Tabuľka2[[#This Row],[Stĺpec28]]+Tabuľka2[[#This Row],[Stĺpec25]])/Tabuľka2[[#This Row],[Stĺpec14]],0)</f>
        <v>0</v>
      </c>
      <c r="AH119" s="199">
        <f>Tabuľka2[[#This Row],[Stĺpec28]]+Tabuľka2[[#This Row],[Stĺpec25]]</f>
        <v>0</v>
      </c>
      <c r="AI119" s="206">
        <f>IFERROR(Tabuľka2[[#This Row],[Stĺpec25]]/Tabuľka2[[#This Row],[Stĺpec30]],0)</f>
        <v>0</v>
      </c>
      <c r="AJ119" s="191">
        <f>IFERROR(Tabuľka2[[#This Row],[Stĺpec145]]/Tabuľka2[[#This Row],[Stĺpec14]],0)</f>
        <v>0</v>
      </c>
      <c r="AK119" s="191">
        <f>IFERROR(Tabuľka2[[#This Row],[Stĺpec144]]/Tabuľka2[[#This Row],[Stĺpec14]],0)</f>
        <v>0</v>
      </c>
    </row>
    <row r="120" spans="1:37" x14ac:dyDescent="0.25">
      <c r="A120" s="251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17">
        <f>SUM(Činnosti!$F120:$M120)</f>
        <v>0</v>
      </c>
      <c r="O120" s="261"/>
      <c r="P120" s="269"/>
      <c r="Q120" s="267">
        <f>IF(AND(Tabuľka2[[#This Row],[Stĺpec5]]&gt;0,Tabuľka2[[#This Row],[Stĺpec1]]=""),1,0)</f>
        <v>0</v>
      </c>
      <c r="R120" s="237">
        <f>IF(AND(Tabuľka2[[#This Row],[Stĺpec14]]=0,OR(Tabuľka2[[#This Row],[Stĺpec145]]&gt;0,Tabuľka2[[#This Row],[Stĺpec144]]&gt;0)),1,0)</f>
        <v>0</v>
      </c>
      <c r="S1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0" s="212">
        <f>IF(OR($T$13="vyberte",$T$13=""),0,IF(OR(Tabuľka2[[#This Row],[Stĺpec14]]="",Tabuľka2[[#This Row],[Stĺpec6]]=""),0,Tabuľka2[[#This Row],[Stĺpec6]]/Tabuľka2[[#This Row],[Stĺpec14]]))</f>
        <v>0</v>
      </c>
      <c r="U120" s="212">
        <f>IF(OR($U$13="vyberte",$U$13=""),0,IF(OR(Tabuľka2[[#This Row],[Stĺpec14]]="",Tabuľka2[[#This Row],[Stĺpec7]]=""),0,Tabuľka2[[#This Row],[Stĺpec7]]/Tabuľka2[[#This Row],[Stĺpec14]]))</f>
        <v>0</v>
      </c>
      <c r="V120" s="212">
        <f>IF(OR($V$13="vyberte",$V$13=""),0,IF(OR(Tabuľka2[[#This Row],[Stĺpec14]]="",Tabuľka2[[#This Row],[Stĺpec8]]=0),0,Tabuľka2[[#This Row],[Stĺpec8]]/Tabuľka2[[#This Row],[Stĺpec14]]))</f>
        <v>0</v>
      </c>
      <c r="W120" s="212">
        <f>IF(OR($W$13="vyberte",$W$13=""),0,IF(OR(Tabuľka2[[#This Row],[Stĺpec14]]="",Tabuľka2[[#This Row],[Stĺpec9]]=""),0,Tabuľka2[[#This Row],[Stĺpec9]]/Tabuľka2[[#This Row],[Stĺpec14]]))</f>
        <v>0</v>
      </c>
      <c r="X120" s="212">
        <f>IF(OR($X$13="vyberte",$X$13=""),0,IF(OR(Tabuľka2[[#This Row],[Stĺpec14]]="",Tabuľka2[[#This Row],[Stĺpec10]]=""),0,Tabuľka2[[#This Row],[Stĺpec10]]/Tabuľka2[[#This Row],[Stĺpec14]]))</f>
        <v>0</v>
      </c>
      <c r="Y120" s="212">
        <f>IF(OR($Y$13="vyberte",$Y$13=""),0,IF(OR(Tabuľka2[[#This Row],[Stĺpec14]]="",Tabuľka2[[#This Row],[Stĺpec11]]=""),0,Tabuľka2[[#This Row],[Stĺpec11]]/Tabuľka2[[#This Row],[Stĺpec14]]))</f>
        <v>0</v>
      </c>
      <c r="Z120" s="212">
        <f>IF(OR(Tabuľka2[[#This Row],[Stĺpec14]]="",Tabuľka2[[#This Row],[Stĺpec12]]=""),0,Tabuľka2[[#This Row],[Stĺpec12]]/Tabuľka2[[#This Row],[Stĺpec14]])</f>
        <v>0</v>
      </c>
      <c r="AA120" s="194">
        <f>IF(OR(Tabuľka2[[#This Row],[Stĺpec14]]="",Tabuľka2[[#This Row],[Stĺpec13]]=""),0,Tabuľka2[[#This Row],[Stĺpec13]]/Tabuľka2[[#This Row],[Stĺpec14]])</f>
        <v>0</v>
      </c>
      <c r="AB120" s="193">
        <f>COUNTIF(Tabuľka2[[#This Row],[Stĺpec16]:[Stĺpec23]],"&gt;0,1")</f>
        <v>0</v>
      </c>
      <c r="AC120" s="198">
        <f>IF(OR($F$13="vyberte",$F$13=""),0,Tabuľka2[[#This Row],[Stĺpec14]]-Tabuľka2[[#This Row],[Stĺpec26]])</f>
        <v>0</v>
      </c>
      <c r="AD1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0" s="206">
        <f>IF('Bodovacie kritéria'!$F$15="01 A - BORSKÁ NÍŽINA",Tabuľka2[[#This Row],[Stĺpec25]]/Tabuľka2[[#This Row],[Stĺpec5]],0)</f>
        <v>0</v>
      </c>
      <c r="AF1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0" s="206">
        <f>IFERROR((Tabuľka2[[#This Row],[Stĺpec28]]+Tabuľka2[[#This Row],[Stĺpec25]])/Tabuľka2[[#This Row],[Stĺpec14]],0)</f>
        <v>0</v>
      </c>
      <c r="AH120" s="199">
        <f>Tabuľka2[[#This Row],[Stĺpec28]]+Tabuľka2[[#This Row],[Stĺpec25]]</f>
        <v>0</v>
      </c>
      <c r="AI120" s="206">
        <f>IFERROR(Tabuľka2[[#This Row],[Stĺpec25]]/Tabuľka2[[#This Row],[Stĺpec30]],0)</f>
        <v>0</v>
      </c>
      <c r="AJ120" s="191">
        <f>IFERROR(Tabuľka2[[#This Row],[Stĺpec145]]/Tabuľka2[[#This Row],[Stĺpec14]],0)</f>
        <v>0</v>
      </c>
      <c r="AK120" s="191">
        <f>IFERROR(Tabuľka2[[#This Row],[Stĺpec144]]/Tabuľka2[[#This Row],[Stĺpec14]],0)</f>
        <v>0</v>
      </c>
    </row>
    <row r="121" spans="1:37" x14ac:dyDescent="0.25">
      <c r="A121" s="252"/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18">
        <f>SUM(Činnosti!$F121:$M121)</f>
        <v>0</v>
      </c>
      <c r="O121" s="262"/>
      <c r="P121" s="269"/>
      <c r="Q121" s="267">
        <f>IF(AND(Tabuľka2[[#This Row],[Stĺpec5]]&gt;0,Tabuľka2[[#This Row],[Stĺpec1]]=""),1,0)</f>
        <v>0</v>
      </c>
      <c r="R121" s="237">
        <f>IF(AND(Tabuľka2[[#This Row],[Stĺpec14]]=0,OR(Tabuľka2[[#This Row],[Stĺpec145]]&gt;0,Tabuľka2[[#This Row],[Stĺpec144]]&gt;0)),1,0)</f>
        <v>0</v>
      </c>
      <c r="S1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1" s="212">
        <f>IF(OR($T$13="vyberte",$T$13=""),0,IF(OR(Tabuľka2[[#This Row],[Stĺpec14]]="",Tabuľka2[[#This Row],[Stĺpec6]]=""),0,Tabuľka2[[#This Row],[Stĺpec6]]/Tabuľka2[[#This Row],[Stĺpec14]]))</f>
        <v>0</v>
      </c>
      <c r="U121" s="212">
        <f>IF(OR($U$13="vyberte",$U$13=""),0,IF(OR(Tabuľka2[[#This Row],[Stĺpec14]]="",Tabuľka2[[#This Row],[Stĺpec7]]=""),0,Tabuľka2[[#This Row],[Stĺpec7]]/Tabuľka2[[#This Row],[Stĺpec14]]))</f>
        <v>0</v>
      </c>
      <c r="V121" s="212">
        <f>IF(OR($V$13="vyberte",$V$13=""),0,IF(OR(Tabuľka2[[#This Row],[Stĺpec14]]="",Tabuľka2[[#This Row],[Stĺpec8]]=0),0,Tabuľka2[[#This Row],[Stĺpec8]]/Tabuľka2[[#This Row],[Stĺpec14]]))</f>
        <v>0</v>
      </c>
      <c r="W121" s="212">
        <f>IF(OR($W$13="vyberte",$W$13=""),0,IF(OR(Tabuľka2[[#This Row],[Stĺpec14]]="",Tabuľka2[[#This Row],[Stĺpec9]]=""),0,Tabuľka2[[#This Row],[Stĺpec9]]/Tabuľka2[[#This Row],[Stĺpec14]]))</f>
        <v>0</v>
      </c>
      <c r="X121" s="212">
        <f>IF(OR($X$13="vyberte",$X$13=""),0,IF(OR(Tabuľka2[[#This Row],[Stĺpec14]]="",Tabuľka2[[#This Row],[Stĺpec10]]=""),0,Tabuľka2[[#This Row],[Stĺpec10]]/Tabuľka2[[#This Row],[Stĺpec14]]))</f>
        <v>0</v>
      </c>
      <c r="Y121" s="212">
        <f>IF(OR($Y$13="vyberte",$Y$13=""),0,IF(OR(Tabuľka2[[#This Row],[Stĺpec14]]="",Tabuľka2[[#This Row],[Stĺpec11]]=""),0,Tabuľka2[[#This Row],[Stĺpec11]]/Tabuľka2[[#This Row],[Stĺpec14]]))</f>
        <v>0</v>
      </c>
      <c r="Z121" s="212">
        <f>IF(OR(Tabuľka2[[#This Row],[Stĺpec14]]="",Tabuľka2[[#This Row],[Stĺpec12]]=""),0,Tabuľka2[[#This Row],[Stĺpec12]]/Tabuľka2[[#This Row],[Stĺpec14]])</f>
        <v>0</v>
      </c>
      <c r="AA121" s="194">
        <f>IF(OR(Tabuľka2[[#This Row],[Stĺpec14]]="",Tabuľka2[[#This Row],[Stĺpec13]]=""),0,Tabuľka2[[#This Row],[Stĺpec13]]/Tabuľka2[[#This Row],[Stĺpec14]])</f>
        <v>0</v>
      </c>
      <c r="AB121" s="193">
        <f>COUNTIF(Tabuľka2[[#This Row],[Stĺpec16]:[Stĺpec23]],"&gt;0,1")</f>
        <v>0</v>
      </c>
      <c r="AC121" s="198">
        <f>IF(OR($F$13="vyberte",$F$13=""),0,Tabuľka2[[#This Row],[Stĺpec14]]-Tabuľka2[[#This Row],[Stĺpec26]])</f>
        <v>0</v>
      </c>
      <c r="AD1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1" s="206">
        <f>IF('Bodovacie kritéria'!$F$15="01 A - BORSKÁ NÍŽINA",Tabuľka2[[#This Row],[Stĺpec25]]/Tabuľka2[[#This Row],[Stĺpec5]],0)</f>
        <v>0</v>
      </c>
      <c r="AF1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1" s="206">
        <f>IFERROR((Tabuľka2[[#This Row],[Stĺpec28]]+Tabuľka2[[#This Row],[Stĺpec25]])/Tabuľka2[[#This Row],[Stĺpec14]],0)</f>
        <v>0</v>
      </c>
      <c r="AH121" s="199">
        <f>Tabuľka2[[#This Row],[Stĺpec28]]+Tabuľka2[[#This Row],[Stĺpec25]]</f>
        <v>0</v>
      </c>
      <c r="AI121" s="206">
        <f>IFERROR(Tabuľka2[[#This Row],[Stĺpec25]]/Tabuľka2[[#This Row],[Stĺpec30]],0)</f>
        <v>0</v>
      </c>
      <c r="AJ121" s="191">
        <f>IFERROR(Tabuľka2[[#This Row],[Stĺpec145]]/Tabuľka2[[#This Row],[Stĺpec14]],0)</f>
        <v>0</v>
      </c>
      <c r="AK121" s="191">
        <f>IFERROR(Tabuľka2[[#This Row],[Stĺpec144]]/Tabuľka2[[#This Row],[Stĺpec14]],0)</f>
        <v>0</v>
      </c>
    </row>
    <row r="122" spans="1:37" x14ac:dyDescent="0.25">
      <c r="A122" s="251"/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17">
        <f>SUM(Činnosti!$F122:$M122)</f>
        <v>0</v>
      </c>
      <c r="O122" s="261"/>
      <c r="P122" s="269"/>
      <c r="Q122" s="267">
        <f>IF(AND(Tabuľka2[[#This Row],[Stĺpec5]]&gt;0,Tabuľka2[[#This Row],[Stĺpec1]]=""),1,0)</f>
        <v>0</v>
      </c>
      <c r="R122" s="237">
        <f>IF(AND(Tabuľka2[[#This Row],[Stĺpec14]]=0,OR(Tabuľka2[[#This Row],[Stĺpec145]]&gt;0,Tabuľka2[[#This Row],[Stĺpec144]]&gt;0)),1,0)</f>
        <v>0</v>
      </c>
      <c r="S1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2" s="212">
        <f>IF(OR($T$13="vyberte",$T$13=""),0,IF(OR(Tabuľka2[[#This Row],[Stĺpec14]]="",Tabuľka2[[#This Row],[Stĺpec6]]=""),0,Tabuľka2[[#This Row],[Stĺpec6]]/Tabuľka2[[#This Row],[Stĺpec14]]))</f>
        <v>0</v>
      </c>
      <c r="U122" s="212">
        <f>IF(OR($U$13="vyberte",$U$13=""),0,IF(OR(Tabuľka2[[#This Row],[Stĺpec14]]="",Tabuľka2[[#This Row],[Stĺpec7]]=""),0,Tabuľka2[[#This Row],[Stĺpec7]]/Tabuľka2[[#This Row],[Stĺpec14]]))</f>
        <v>0</v>
      </c>
      <c r="V122" s="212">
        <f>IF(OR($V$13="vyberte",$V$13=""),0,IF(OR(Tabuľka2[[#This Row],[Stĺpec14]]="",Tabuľka2[[#This Row],[Stĺpec8]]=0),0,Tabuľka2[[#This Row],[Stĺpec8]]/Tabuľka2[[#This Row],[Stĺpec14]]))</f>
        <v>0</v>
      </c>
      <c r="W122" s="212">
        <f>IF(OR($W$13="vyberte",$W$13=""),0,IF(OR(Tabuľka2[[#This Row],[Stĺpec14]]="",Tabuľka2[[#This Row],[Stĺpec9]]=""),0,Tabuľka2[[#This Row],[Stĺpec9]]/Tabuľka2[[#This Row],[Stĺpec14]]))</f>
        <v>0</v>
      </c>
      <c r="X122" s="212">
        <f>IF(OR($X$13="vyberte",$X$13=""),0,IF(OR(Tabuľka2[[#This Row],[Stĺpec14]]="",Tabuľka2[[#This Row],[Stĺpec10]]=""),0,Tabuľka2[[#This Row],[Stĺpec10]]/Tabuľka2[[#This Row],[Stĺpec14]]))</f>
        <v>0</v>
      </c>
      <c r="Y122" s="212">
        <f>IF(OR($Y$13="vyberte",$Y$13=""),0,IF(OR(Tabuľka2[[#This Row],[Stĺpec14]]="",Tabuľka2[[#This Row],[Stĺpec11]]=""),0,Tabuľka2[[#This Row],[Stĺpec11]]/Tabuľka2[[#This Row],[Stĺpec14]]))</f>
        <v>0</v>
      </c>
      <c r="Z122" s="212">
        <f>IF(OR(Tabuľka2[[#This Row],[Stĺpec14]]="",Tabuľka2[[#This Row],[Stĺpec12]]=""),0,Tabuľka2[[#This Row],[Stĺpec12]]/Tabuľka2[[#This Row],[Stĺpec14]])</f>
        <v>0</v>
      </c>
      <c r="AA122" s="194">
        <f>IF(OR(Tabuľka2[[#This Row],[Stĺpec14]]="",Tabuľka2[[#This Row],[Stĺpec13]]=""),0,Tabuľka2[[#This Row],[Stĺpec13]]/Tabuľka2[[#This Row],[Stĺpec14]])</f>
        <v>0</v>
      </c>
      <c r="AB122" s="193">
        <f>COUNTIF(Tabuľka2[[#This Row],[Stĺpec16]:[Stĺpec23]],"&gt;0,1")</f>
        <v>0</v>
      </c>
      <c r="AC122" s="198">
        <f>IF(OR($F$13="vyberte",$F$13=""),0,Tabuľka2[[#This Row],[Stĺpec14]]-Tabuľka2[[#This Row],[Stĺpec26]])</f>
        <v>0</v>
      </c>
      <c r="AD1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2" s="206">
        <f>IF('Bodovacie kritéria'!$F$15="01 A - BORSKÁ NÍŽINA",Tabuľka2[[#This Row],[Stĺpec25]]/Tabuľka2[[#This Row],[Stĺpec5]],0)</f>
        <v>0</v>
      </c>
      <c r="AF1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2" s="206">
        <f>IFERROR((Tabuľka2[[#This Row],[Stĺpec28]]+Tabuľka2[[#This Row],[Stĺpec25]])/Tabuľka2[[#This Row],[Stĺpec14]],0)</f>
        <v>0</v>
      </c>
      <c r="AH122" s="199">
        <f>Tabuľka2[[#This Row],[Stĺpec28]]+Tabuľka2[[#This Row],[Stĺpec25]]</f>
        <v>0</v>
      </c>
      <c r="AI122" s="206">
        <f>IFERROR(Tabuľka2[[#This Row],[Stĺpec25]]/Tabuľka2[[#This Row],[Stĺpec30]],0)</f>
        <v>0</v>
      </c>
      <c r="AJ122" s="191">
        <f>IFERROR(Tabuľka2[[#This Row],[Stĺpec145]]/Tabuľka2[[#This Row],[Stĺpec14]],0)</f>
        <v>0</v>
      </c>
      <c r="AK122" s="191">
        <f>IFERROR(Tabuľka2[[#This Row],[Stĺpec144]]/Tabuľka2[[#This Row],[Stĺpec14]],0)</f>
        <v>0</v>
      </c>
    </row>
    <row r="123" spans="1:37" x14ac:dyDescent="0.25">
      <c r="A123" s="252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18">
        <f>SUM(Činnosti!$F123:$M123)</f>
        <v>0</v>
      </c>
      <c r="O123" s="262"/>
      <c r="P123" s="269"/>
      <c r="Q123" s="267">
        <f>IF(AND(Tabuľka2[[#This Row],[Stĺpec5]]&gt;0,Tabuľka2[[#This Row],[Stĺpec1]]=""),1,0)</f>
        <v>0</v>
      </c>
      <c r="R123" s="237">
        <f>IF(AND(Tabuľka2[[#This Row],[Stĺpec14]]=0,OR(Tabuľka2[[#This Row],[Stĺpec145]]&gt;0,Tabuľka2[[#This Row],[Stĺpec144]]&gt;0)),1,0)</f>
        <v>0</v>
      </c>
      <c r="S1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3" s="212">
        <f>IF(OR($T$13="vyberte",$T$13=""),0,IF(OR(Tabuľka2[[#This Row],[Stĺpec14]]="",Tabuľka2[[#This Row],[Stĺpec6]]=""),0,Tabuľka2[[#This Row],[Stĺpec6]]/Tabuľka2[[#This Row],[Stĺpec14]]))</f>
        <v>0</v>
      </c>
      <c r="U123" s="212">
        <f>IF(OR($U$13="vyberte",$U$13=""),0,IF(OR(Tabuľka2[[#This Row],[Stĺpec14]]="",Tabuľka2[[#This Row],[Stĺpec7]]=""),0,Tabuľka2[[#This Row],[Stĺpec7]]/Tabuľka2[[#This Row],[Stĺpec14]]))</f>
        <v>0</v>
      </c>
      <c r="V123" s="212">
        <f>IF(OR($V$13="vyberte",$V$13=""),0,IF(OR(Tabuľka2[[#This Row],[Stĺpec14]]="",Tabuľka2[[#This Row],[Stĺpec8]]=0),0,Tabuľka2[[#This Row],[Stĺpec8]]/Tabuľka2[[#This Row],[Stĺpec14]]))</f>
        <v>0</v>
      </c>
      <c r="W123" s="212">
        <f>IF(OR($W$13="vyberte",$W$13=""),0,IF(OR(Tabuľka2[[#This Row],[Stĺpec14]]="",Tabuľka2[[#This Row],[Stĺpec9]]=""),0,Tabuľka2[[#This Row],[Stĺpec9]]/Tabuľka2[[#This Row],[Stĺpec14]]))</f>
        <v>0</v>
      </c>
      <c r="X123" s="212">
        <f>IF(OR($X$13="vyberte",$X$13=""),0,IF(OR(Tabuľka2[[#This Row],[Stĺpec14]]="",Tabuľka2[[#This Row],[Stĺpec10]]=""),0,Tabuľka2[[#This Row],[Stĺpec10]]/Tabuľka2[[#This Row],[Stĺpec14]]))</f>
        <v>0</v>
      </c>
      <c r="Y123" s="212">
        <f>IF(OR($Y$13="vyberte",$Y$13=""),0,IF(OR(Tabuľka2[[#This Row],[Stĺpec14]]="",Tabuľka2[[#This Row],[Stĺpec11]]=""),0,Tabuľka2[[#This Row],[Stĺpec11]]/Tabuľka2[[#This Row],[Stĺpec14]]))</f>
        <v>0</v>
      </c>
      <c r="Z123" s="212">
        <f>IF(OR(Tabuľka2[[#This Row],[Stĺpec14]]="",Tabuľka2[[#This Row],[Stĺpec12]]=""),0,Tabuľka2[[#This Row],[Stĺpec12]]/Tabuľka2[[#This Row],[Stĺpec14]])</f>
        <v>0</v>
      </c>
      <c r="AA123" s="194">
        <f>IF(OR(Tabuľka2[[#This Row],[Stĺpec14]]="",Tabuľka2[[#This Row],[Stĺpec13]]=""),0,Tabuľka2[[#This Row],[Stĺpec13]]/Tabuľka2[[#This Row],[Stĺpec14]])</f>
        <v>0</v>
      </c>
      <c r="AB123" s="193">
        <f>COUNTIF(Tabuľka2[[#This Row],[Stĺpec16]:[Stĺpec23]],"&gt;0,1")</f>
        <v>0</v>
      </c>
      <c r="AC123" s="198">
        <f>IF(OR($F$13="vyberte",$F$13=""),0,Tabuľka2[[#This Row],[Stĺpec14]]-Tabuľka2[[#This Row],[Stĺpec26]])</f>
        <v>0</v>
      </c>
      <c r="AD1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3" s="206">
        <f>IF('Bodovacie kritéria'!$F$15="01 A - BORSKÁ NÍŽINA",Tabuľka2[[#This Row],[Stĺpec25]]/Tabuľka2[[#This Row],[Stĺpec5]],0)</f>
        <v>0</v>
      </c>
      <c r="AF1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3" s="206">
        <f>IFERROR((Tabuľka2[[#This Row],[Stĺpec28]]+Tabuľka2[[#This Row],[Stĺpec25]])/Tabuľka2[[#This Row],[Stĺpec14]],0)</f>
        <v>0</v>
      </c>
      <c r="AH123" s="199">
        <f>Tabuľka2[[#This Row],[Stĺpec28]]+Tabuľka2[[#This Row],[Stĺpec25]]</f>
        <v>0</v>
      </c>
      <c r="AI123" s="206">
        <f>IFERROR(Tabuľka2[[#This Row],[Stĺpec25]]/Tabuľka2[[#This Row],[Stĺpec30]],0)</f>
        <v>0</v>
      </c>
      <c r="AJ123" s="191">
        <f>IFERROR(Tabuľka2[[#This Row],[Stĺpec145]]/Tabuľka2[[#This Row],[Stĺpec14]],0)</f>
        <v>0</v>
      </c>
      <c r="AK123" s="191">
        <f>IFERROR(Tabuľka2[[#This Row],[Stĺpec144]]/Tabuľka2[[#This Row],[Stĺpec14]],0)</f>
        <v>0</v>
      </c>
    </row>
    <row r="124" spans="1:37" x14ac:dyDescent="0.25">
      <c r="A124" s="251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17">
        <f>SUM(Činnosti!$F124:$M124)</f>
        <v>0</v>
      </c>
      <c r="O124" s="261"/>
      <c r="P124" s="269"/>
      <c r="Q124" s="267">
        <f>IF(AND(Tabuľka2[[#This Row],[Stĺpec5]]&gt;0,Tabuľka2[[#This Row],[Stĺpec1]]=""),1,0)</f>
        <v>0</v>
      </c>
      <c r="R124" s="237">
        <f>IF(AND(Tabuľka2[[#This Row],[Stĺpec14]]=0,OR(Tabuľka2[[#This Row],[Stĺpec145]]&gt;0,Tabuľka2[[#This Row],[Stĺpec144]]&gt;0)),1,0)</f>
        <v>0</v>
      </c>
      <c r="S1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4" s="212">
        <f>IF(OR($T$13="vyberte",$T$13=""),0,IF(OR(Tabuľka2[[#This Row],[Stĺpec14]]="",Tabuľka2[[#This Row],[Stĺpec6]]=""),0,Tabuľka2[[#This Row],[Stĺpec6]]/Tabuľka2[[#This Row],[Stĺpec14]]))</f>
        <v>0</v>
      </c>
      <c r="U124" s="212">
        <f>IF(OR($U$13="vyberte",$U$13=""),0,IF(OR(Tabuľka2[[#This Row],[Stĺpec14]]="",Tabuľka2[[#This Row],[Stĺpec7]]=""),0,Tabuľka2[[#This Row],[Stĺpec7]]/Tabuľka2[[#This Row],[Stĺpec14]]))</f>
        <v>0</v>
      </c>
      <c r="V124" s="212">
        <f>IF(OR($V$13="vyberte",$V$13=""),0,IF(OR(Tabuľka2[[#This Row],[Stĺpec14]]="",Tabuľka2[[#This Row],[Stĺpec8]]=0),0,Tabuľka2[[#This Row],[Stĺpec8]]/Tabuľka2[[#This Row],[Stĺpec14]]))</f>
        <v>0</v>
      </c>
      <c r="W124" s="212">
        <f>IF(OR($W$13="vyberte",$W$13=""),0,IF(OR(Tabuľka2[[#This Row],[Stĺpec14]]="",Tabuľka2[[#This Row],[Stĺpec9]]=""),0,Tabuľka2[[#This Row],[Stĺpec9]]/Tabuľka2[[#This Row],[Stĺpec14]]))</f>
        <v>0</v>
      </c>
      <c r="X124" s="212">
        <f>IF(OR($X$13="vyberte",$X$13=""),0,IF(OR(Tabuľka2[[#This Row],[Stĺpec14]]="",Tabuľka2[[#This Row],[Stĺpec10]]=""),0,Tabuľka2[[#This Row],[Stĺpec10]]/Tabuľka2[[#This Row],[Stĺpec14]]))</f>
        <v>0</v>
      </c>
      <c r="Y124" s="212">
        <f>IF(OR($Y$13="vyberte",$Y$13=""),0,IF(OR(Tabuľka2[[#This Row],[Stĺpec14]]="",Tabuľka2[[#This Row],[Stĺpec11]]=""),0,Tabuľka2[[#This Row],[Stĺpec11]]/Tabuľka2[[#This Row],[Stĺpec14]]))</f>
        <v>0</v>
      </c>
      <c r="Z124" s="212">
        <f>IF(OR(Tabuľka2[[#This Row],[Stĺpec14]]="",Tabuľka2[[#This Row],[Stĺpec12]]=""),0,Tabuľka2[[#This Row],[Stĺpec12]]/Tabuľka2[[#This Row],[Stĺpec14]])</f>
        <v>0</v>
      </c>
      <c r="AA124" s="194">
        <f>IF(OR(Tabuľka2[[#This Row],[Stĺpec14]]="",Tabuľka2[[#This Row],[Stĺpec13]]=""),0,Tabuľka2[[#This Row],[Stĺpec13]]/Tabuľka2[[#This Row],[Stĺpec14]])</f>
        <v>0</v>
      </c>
      <c r="AB124" s="193">
        <f>COUNTIF(Tabuľka2[[#This Row],[Stĺpec16]:[Stĺpec23]],"&gt;0,1")</f>
        <v>0</v>
      </c>
      <c r="AC124" s="198">
        <f>IF(OR($F$13="vyberte",$F$13=""),0,Tabuľka2[[#This Row],[Stĺpec14]]-Tabuľka2[[#This Row],[Stĺpec26]])</f>
        <v>0</v>
      </c>
      <c r="AD1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4" s="206">
        <f>IF('Bodovacie kritéria'!$F$15="01 A - BORSKÁ NÍŽINA",Tabuľka2[[#This Row],[Stĺpec25]]/Tabuľka2[[#This Row],[Stĺpec5]],0)</f>
        <v>0</v>
      </c>
      <c r="AF1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4" s="206">
        <f>IFERROR((Tabuľka2[[#This Row],[Stĺpec28]]+Tabuľka2[[#This Row],[Stĺpec25]])/Tabuľka2[[#This Row],[Stĺpec14]],0)</f>
        <v>0</v>
      </c>
      <c r="AH124" s="199">
        <f>Tabuľka2[[#This Row],[Stĺpec28]]+Tabuľka2[[#This Row],[Stĺpec25]]</f>
        <v>0</v>
      </c>
      <c r="AI124" s="206">
        <f>IFERROR(Tabuľka2[[#This Row],[Stĺpec25]]/Tabuľka2[[#This Row],[Stĺpec30]],0)</f>
        <v>0</v>
      </c>
      <c r="AJ124" s="191">
        <f>IFERROR(Tabuľka2[[#This Row],[Stĺpec145]]/Tabuľka2[[#This Row],[Stĺpec14]],0)</f>
        <v>0</v>
      </c>
      <c r="AK124" s="191">
        <f>IFERROR(Tabuľka2[[#This Row],[Stĺpec144]]/Tabuľka2[[#This Row],[Stĺpec14]],0)</f>
        <v>0</v>
      </c>
    </row>
    <row r="125" spans="1:37" x14ac:dyDescent="0.25">
      <c r="A125" s="252"/>
      <c r="B125" s="257"/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18">
        <f>SUM(Činnosti!$F125:$M125)</f>
        <v>0</v>
      </c>
      <c r="O125" s="262"/>
      <c r="P125" s="269"/>
      <c r="Q125" s="267">
        <f>IF(AND(Tabuľka2[[#This Row],[Stĺpec5]]&gt;0,Tabuľka2[[#This Row],[Stĺpec1]]=""),1,0)</f>
        <v>0</v>
      </c>
      <c r="R125" s="237">
        <f>IF(AND(Tabuľka2[[#This Row],[Stĺpec14]]=0,OR(Tabuľka2[[#This Row],[Stĺpec145]]&gt;0,Tabuľka2[[#This Row],[Stĺpec144]]&gt;0)),1,0)</f>
        <v>0</v>
      </c>
      <c r="S1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5" s="212">
        <f>IF(OR($T$13="vyberte",$T$13=""),0,IF(OR(Tabuľka2[[#This Row],[Stĺpec14]]="",Tabuľka2[[#This Row],[Stĺpec6]]=""),0,Tabuľka2[[#This Row],[Stĺpec6]]/Tabuľka2[[#This Row],[Stĺpec14]]))</f>
        <v>0</v>
      </c>
      <c r="U125" s="212">
        <f>IF(OR($U$13="vyberte",$U$13=""),0,IF(OR(Tabuľka2[[#This Row],[Stĺpec14]]="",Tabuľka2[[#This Row],[Stĺpec7]]=""),0,Tabuľka2[[#This Row],[Stĺpec7]]/Tabuľka2[[#This Row],[Stĺpec14]]))</f>
        <v>0</v>
      </c>
      <c r="V125" s="212">
        <f>IF(OR($V$13="vyberte",$V$13=""),0,IF(OR(Tabuľka2[[#This Row],[Stĺpec14]]="",Tabuľka2[[#This Row],[Stĺpec8]]=0),0,Tabuľka2[[#This Row],[Stĺpec8]]/Tabuľka2[[#This Row],[Stĺpec14]]))</f>
        <v>0</v>
      </c>
      <c r="W125" s="212">
        <f>IF(OR($W$13="vyberte",$W$13=""),0,IF(OR(Tabuľka2[[#This Row],[Stĺpec14]]="",Tabuľka2[[#This Row],[Stĺpec9]]=""),0,Tabuľka2[[#This Row],[Stĺpec9]]/Tabuľka2[[#This Row],[Stĺpec14]]))</f>
        <v>0</v>
      </c>
      <c r="X125" s="212">
        <f>IF(OR($X$13="vyberte",$X$13=""),0,IF(OR(Tabuľka2[[#This Row],[Stĺpec14]]="",Tabuľka2[[#This Row],[Stĺpec10]]=""),0,Tabuľka2[[#This Row],[Stĺpec10]]/Tabuľka2[[#This Row],[Stĺpec14]]))</f>
        <v>0</v>
      </c>
      <c r="Y125" s="212">
        <f>IF(OR($Y$13="vyberte",$Y$13=""),0,IF(OR(Tabuľka2[[#This Row],[Stĺpec14]]="",Tabuľka2[[#This Row],[Stĺpec11]]=""),0,Tabuľka2[[#This Row],[Stĺpec11]]/Tabuľka2[[#This Row],[Stĺpec14]]))</f>
        <v>0</v>
      </c>
      <c r="Z125" s="212">
        <f>IF(OR(Tabuľka2[[#This Row],[Stĺpec14]]="",Tabuľka2[[#This Row],[Stĺpec12]]=""),0,Tabuľka2[[#This Row],[Stĺpec12]]/Tabuľka2[[#This Row],[Stĺpec14]])</f>
        <v>0</v>
      </c>
      <c r="AA125" s="194">
        <f>IF(OR(Tabuľka2[[#This Row],[Stĺpec14]]="",Tabuľka2[[#This Row],[Stĺpec13]]=""),0,Tabuľka2[[#This Row],[Stĺpec13]]/Tabuľka2[[#This Row],[Stĺpec14]])</f>
        <v>0</v>
      </c>
      <c r="AB125" s="193">
        <f>COUNTIF(Tabuľka2[[#This Row],[Stĺpec16]:[Stĺpec23]],"&gt;0,1")</f>
        <v>0</v>
      </c>
      <c r="AC125" s="198">
        <f>IF(OR($F$13="vyberte",$F$13=""),0,Tabuľka2[[#This Row],[Stĺpec14]]-Tabuľka2[[#This Row],[Stĺpec26]])</f>
        <v>0</v>
      </c>
      <c r="AD1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5" s="206">
        <f>IF('Bodovacie kritéria'!$F$15="01 A - BORSKÁ NÍŽINA",Tabuľka2[[#This Row],[Stĺpec25]]/Tabuľka2[[#This Row],[Stĺpec5]],0)</f>
        <v>0</v>
      </c>
      <c r="AF1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5" s="206">
        <f>IFERROR((Tabuľka2[[#This Row],[Stĺpec28]]+Tabuľka2[[#This Row],[Stĺpec25]])/Tabuľka2[[#This Row],[Stĺpec14]],0)</f>
        <v>0</v>
      </c>
      <c r="AH125" s="199">
        <f>Tabuľka2[[#This Row],[Stĺpec28]]+Tabuľka2[[#This Row],[Stĺpec25]]</f>
        <v>0</v>
      </c>
      <c r="AI125" s="206">
        <f>IFERROR(Tabuľka2[[#This Row],[Stĺpec25]]/Tabuľka2[[#This Row],[Stĺpec30]],0)</f>
        <v>0</v>
      </c>
      <c r="AJ125" s="191">
        <f>IFERROR(Tabuľka2[[#This Row],[Stĺpec145]]/Tabuľka2[[#This Row],[Stĺpec14]],0)</f>
        <v>0</v>
      </c>
      <c r="AK125" s="191">
        <f>IFERROR(Tabuľka2[[#This Row],[Stĺpec144]]/Tabuľka2[[#This Row],[Stĺpec14]],0)</f>
        <v>0</v>
      </c>
    </row>
    <row r="126" spans="1:37" x14ac:dyDescent="0.25">
      <c r="A126" s="251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17">
        <f>SUM(Činnosti!$F126:$M126)</f>
        <v>0</v>
      </c>
      <c r="O126" s="261"/>
      <c r="P126" s="269"/>
      <c r="Q126" s="267">
        <f>IF(AND(Tabuľka2[[#This Row],[Stĺpec5]]&gt;0,Tabuľka2[[#This Row],[Stĺpec1]]=""),1,0)</f>
        <v>0</v>
      </c>
      <c r="R126" s="237">
        <f>IF(AND(Tabuľka2[[#This Row],[Stĺpec14]]=0,OR(Tabuľka2[[#This Row],[Stĺpec145]]&gt;0,Tabuľka2[[#This Row],[Stĺpec144]]&gt;0)),1,0)</f>
        <v>0</v>
      </c>
      <c r="S1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6" s="212">
        <f>IF(OR($T$13="vyberte",$T$13=""),0,IF(OR(Tabuľka2[[#This Row],[Stĺpec14]]="",Tabuľka2[[#This Row],[Stĺpec6]]=""),0,Tabuľka2[[#This Row],[Stĺpec6]]/Tabuľka2[[#This Row],[Stĺpec14]]))</f>
        <v>0</v>
      </c>
      <c r="U126" s="212">
        <f>IF(OR($U$13="vyberte",$U$13=""),0,IF(OR(Tabuľka2[[#This Row],[Stĺpec14]]="",Tabuľka2[[#This Row],[Stĺpec7]]=""),0,Tabuľka2[[#This Row],[Stĺpec7]]/Tabuľka2[[#This Row],[Stĺpec14]]))</f>
        <v>0</v>
      </c>
      <c r="V126" s="212">
        <f>IF(OR($V$13="vyberte",$V$13=""),0,IF(OR(Tabuľka2[[#This Row],[Stĺpec14]]="",Tabuľka2[[#This Row],[Stĺpec8]]=0),0,Tabuľka2[[#This Row],[Stĺpec8]]/Tabuľka2[[#This Row],[Stĺpec14]]))</f>
        <v>0</v>
      </c>
      <c r="W126" s="212">
        <f>IF(OR($W$13="vyberte",$W$13=""),0,IF(OR(Tabuľka2[[#This Row],[Stĺpec14]]="",Tabuľka2[[#This Row],[Stĺpec9]]=""),0,Tabuľka2[[#This Row],[Stĺpec9]]/Tabuľka2[[#This Row],[Stĺpec14]]))</f>
        <v>0</v>
      </c>
      <c r="X126" s="212">
        <f>IF(OR($X$13="vyberte",$X$13=""),0,IF(OR(Tabuľka2[[#This Row],[Stĺpec14]]="",Tabuľka2[[#This Row],[Stĺpec10]]=""),0,Tabuľka2[[#This Row],[Stĺpec10]]/Tabuľka2[[#This Row],[Stĺpec14]]))</f>
        <v>0</v>
      </c>
      <c r="Y126" s="212">
        <f>IF(OR($Y$13="vyberte",$Y$13=""),0,IF(OR(Tabuľka2[[#This Row],[Stĺpec14]]="",Tabuľka2[[#This Row],[Stĺpec11]]=""),0,Tabuľka2[[#This Row],[Stĺpec11]]/Tabuľka2[[#This Row],[Stĺpec14]]))</f>
        <v>0</v>
      </c>
      <c r="Z126" s="212">
        <f>IF(OR(Tabuľka2[[#This Row],[Stĺpec14]]="",Tabuľka2[[#This Row],[Stĺpec12]]=""),0,Tabuľka2[[#This Row],[Stĺpec12]]/Tabuľka2[[#This Row],[Stĺpec14]])</f>
        <v>0</v>
      </c>
      <c r="AA126" s="194">
        <f>IF(OR(Tabuľka2[[#This Row],[Stĺpec14]]="",Tabuľka2[[#This Row],[Stĺpec13]]=""),0,Tabuľka2[[#This Row],[Stĺpec13]]/Tabuľka2[[#This Row],[Stĺpec14]])</f>
        <v>0</v>
      </c>
      <c r="AB126" s="193">
        <f>COUNTIF(Tabuľka2[[#This Row],[Stĺpec16]:[Stĺpec23]],"&gt;0,1")</f>
        <v>0</v>
      </c>
      <c r="AC126" s="198">
        <f>IF(OR($F$13="vyberte",$F$13=""),0,Tabuľka2[[#This Row],[Stĺpec14]]-Tabuľka2[[#This Row],[Stĺpec26]])</f>
        <v>0</v>
      </c>
      <c r="AD1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6" s="206">
        <f>IF('Bodovacie kritéria'!$F$15="01 A - BORSKÁ NÍŽINA",Tabuľka2[[#This Row],[Stĺpec25]]/Tabuľka2[[#This Row],[Stĺpec5]],0)</f>
        <v>0</v>
      </c>
      <c r="AF1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6" s="206">
        <f>IFERROR((Tabuľka2[[#This Row],[Stĺpec28]]+Tabuľka2[[#This Row],[Stĺpec25]])/Tabuľka2[[#This Row],[Stĺpec14]],0)</f>
        <v>0</v>
      </c>
      <c r="AH126" s="199">
        <f>Tabuľka2[[#This Row],[Stĺpec28]]+Tabuľka2[[#This Row],[Stĺpec25]]</f>
        <v>0</v>
      </c>
      <c r="AI126" s="206">
        <f>IFERROR(Tabuľka2[[#This Row],[Stĺpec25]]/Tabuľka2[[#This Row],[Stĺpec30]],0)</f>
        <v>0</v>
      </c>
      <c r="AJ126" s="191">
        <f>IFERROR(Tabuľka2[[#This Row],[Stĺpec145]]/Tabuľka2[[#This Row],[Stĺpec14]],0)</f>
        <v>0</v>
      </c>
      <c r="AK126" s="191">
        <f>IFERROR(Tabuľka2[[#This Row],[Stĺpec144]]/Tabuľka2[[#This Row],[Stĺpec14]],0)</f>
        <v>0</v>
      </c>
    </row>
    <row r="127" spans="1:37" x14ac:dyDescent="0.25">
      <c r="A127" s="252"/>
      <c r="B127" s="257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18">
        <f>SUM(Činnosti!$F127:$M127)</f>
        <v>0</v>
      </c>
      <c r="O127" s="262"/>
      <c r="P127" s="269"/>
      <c r="Q127" s="267">
        <f>IF(AND(Tabuľka2[[#This Row],[Stĺpec5]]&gt;0,Tabuľka2[[#This Row],[Stĺpec1]]=""),1,0)</f>
        <v>0</v>
      </c>
      <c r="R127" s="237">
        <f>IF(AND(Tabuľka2[[#This Row],[Stĺpec14]]=0,OR(Tabuľka2[[#This Row],[Stĺpec145]]&gt;0,Tabuľka2[[#This Row],[Stĺpec144]]&gt;0)),1,0)</f>
        <v>0</v>
      </c>
      <c r="S1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7" s="212">
        <f>IF(OR($T$13="vyberte",$T$13=""),0,IF(OR(Tabuľka2[[#This Row],[Stĺpec14]]="",Tabuľka2[[#This Row],[Stĺpec6]]=""),0,Tabuľka2[[#This Row],[Stĺpec6]]/Tabuľka2[[#This Row],[Stĺpec14]]))</f>
        <v>0</v>
      </c>
      <c r="U127" s="212">
        <f>IF(OR($U$13="vyberte",$U$13=""),0,IF(OR(Tabuľka2[[#This Row],[Stĺpec14]]="",Tabuľka2[[#This Row],[Stĺpec7]]=""),0,Tabuľka2[[#This Row],[Stĺpec7]]/Tabuľka2[[#This Row],[Stĺpec14]]))</f>
        <v>0</v>
      </c>
      <c r="V127" s="212">
        <f>IF(OR($V$13="vyberte",$V$13=""),0,IF(OR(Tabuľka2[[#This Row],[Stĺpec14]]="",Tabuľka2[[#This Row],[Stĺpec8]]=0),0,Tabuľka2[[#This Row],[Stĺpec8]]/Tabuľka2[[#This Row],[Stĺpec14]]))</f>
        <v>0</v>
      </c>
      <c r="W127" s="212">
        <f>IF(OR($W$13="vyberte",$W$13=""),0,IF(OR(Tabuľka2[[#This Row],[Stĺpec14]]="",Tabuľka2[[#This Row],[Stĺpec9]]=""),0,Tabuľka2[[#This Row],[Stĺpec9]]/Tabuľka2[[#This Row],[Stĺpec14]]))</f>
        <v>0</v>
      </c>
      <c r="X127" s="212">
        <f>IF(OR($X$13="vyberte",$X$13=""),0,IF(OR(Tabuľka2[[#This Row],[Stĺpec14]]="",Tabuľka2[[#This Row],[Stĺpec10]]=""),0,Tabuľka2[[#This Row],[Stĺpec10]]/Tabuľka2[[#This Row],[Stĺpec14]]))</f>
        <v>0</v>
      </c>
      <c r="Y127" s="212">
        <f>IF(OR($Y$13="vyberte",$Y$13=""),0,IF(OR(Tabuľka2[[#This Row],[Stĺpec14]]="",Tabuľka2[[#This Row],[Stĺpec11]]=""),0,Tabuľka2[[#This Row],[Stĺpec11]]/Tabuľka2[[#This Row],[Stĺpec14]]))</f>
        <v>0</v>
      </c>
      <c r="Z127" s="212">
        <f>IF(OR(Tabuľka2[[#This Row],[Stĺpec14]]="",Tabuľka2[[#This Row],[Stĺpec12]]=""),0,Tabuľka2[[#This Row],[Stĺpec12]]/Tabuľka2[[#This Row],[Stĺpec14]])</f>
        <v>0</v>
      </c>
      <c r="AA127" s="194">
        <f>IF(OR(Tabuľka2[[#This Row],[Stĺpec14]]="",Tabuľka2[[#This Row],[Stĺpec13]]=""),0,Tabuľka2[[#This Row],[Stĺpec13]]/Tabuľka2[[#This Row],[Stĺpec14]])</f>
        <v>0</v>
      </c>
      <c r="AB127" s="193">
        <f>COUNTIF(Tabuľka2[[#This Row],[Stĺpec16]:[Stĺpec23]],"&gt;0,1")</f>
        <v>0</v>
      </c>
      <c r="AC127" s="198">
        <f>IF(OR($F$13="vyberte",$F$13=""),0,Tabuľka2[[#This Row],[Stĺpec14]]-Tabuľka2[[#This Row],[Stĺpec26]])</f>
        <v>0</v>
      </c>
      <c r="AD1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7" s="206">
        <f>IF('Bodovacie kritéria'!$F$15="01 A - BORSKÁ NÍŽINA",Tabuľka2[[#This Row],[Stĺpec25]]/Tabuľka2[[#This Row],[Stĺpec5]],0)</f>
        <v>0</v>
      </c>
      <c r="AF1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7" s="206">
        <f>IFERROR((Tabuľka2[[#This Row],[Stĺpec28]]+Tabuľka2[[#This Row],[Stĺpec25]])/Tabuľka2[[#This Row],[Stĺpec14]],0)</f>
        <v>0</v>
      </c>
      <c r="AH127" s="199">
        <f>Tabuľka2[[#This Row],[Stĺpec28]]+Tabuľka2[[#This Row],[Stĺpec25]]</f>
        <v>0</v>
      </c>
      <c r="AI127" s="206">
        <f>IFERROR(Tabuľka2[[#This Row],[Stĺpec25]]/Tabuľka2[[#This Row],[Stĺpec30]],0)</f>
        <v>0</v>
      </c>
      <c r="AJ127" s="191">
        <f>IFERROR(Tabuľka2[[#This Row],[Stĺpec145]]/Tabuľka2[[#This Row],[Stĺpec14]],0)</f>
        <v>0</v>
      </c>
      <c r="AK127" s="191">
        <f>IFERROR(Tabuľka2[[#This Row],[Stĺpec144]]/Tabuľka2[[#This Row],[Stĺpec14]],0)</f>
        <v>0</v>
      </c>
    </row>
    <row r="128" spans="1:37" x14ac:dyDescent="0.25">
      <c r="A128" s="251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17">
        <f>SUM(Činnosti!$F128:$M128)</f>
        <v>0</v>
      </c>
      <c r="O128" s="261"/>
      <c r="P128" s="269"/>
      <c r="Q128" s="267">
        <f>IF(AND(Tabuľka2[[#This Row],[Stĺpec5]]&gt;0,Tabuľka2[[#This Row],[Stĺpec1]]=""),1,0)</f>
        <v>0</v>
      </c>
      <c r="R128" s="237">
        <f>IF(AND(Tabuľka2[[#This Row],[Stĺpec14]]=0,OR(Tabuľka2[[#This Row],[Stĺpec145]]&gt;0,Tabuľka2[[#This Row],[Stĺpec144]]&gt;0)),1,0)</f>
        <v>0</v>
      </c>
      <c r="S1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8" s="212">
        <f>IF(OR($T$13="vyberte",$T$13=""),0,IF(OR(Tabuľka2[[#This Row],[Stĺpec14]]="",Tabuľka2[[#This Row],[Stĺpec6]]=""),0,Tabuľka2[[#This Row],[Stĺpec6]]/Tabuľka2[[#This Row],[Stĺpec14]]))</f>
        <v>0</v>
      </c>
      <c r="U128" s="212">
        <f>IF(OR($U$13="vyberte",$U$13=""),0,IF(OR(Tabuľka2[[#This Row],[Stĺpec14]]="",Tabuľka2[[#This Row],[Stĺpec7]]=""),0,Tabuľka2[[#This Row],[Stĺpec7]]/Tabuľka2[[#This Row],[Stĺpec14]]))</f>
        <v>0</v>
      </c>
      <c r="V128" s="212">
        <f>IF(OR($V$13="vyberte",$V$13=""),0,IF(OR(Tabuľka2[[#This Row],[Stĺpec14]]="",Tabuľka2[[#This Row],[Stĺpec8]]=0),0,Tabuľka2[[#This Row],[Stĺpec8]]/Tabuľka2[[#This Row],[Stĺpec14]]))</f>
        <v>0</v>
      </c>
      <c r="W128" s="212">
        <f>IF(OR($W$13="vyberte",$W$13=""),0,IF(OR(Tabuľka2[[#This Row],[Stĺpec14]]="",Tabuľka2[[#This Row],[Stĺpec9]]=""),0,Tabuľka2[[#This Row],[Stĺpec9]]/Tabuľka2[[#This Row],[Stĺpec14]]))</f>
        <v>0</v>
      </c>
      <c r="X128" s="212">
        <f>IF(OR($X$13="vyberte",$X$13=""),0,IF(OR(Tabuľka2[[#This Row],[Stĺpec14]]="",Tabuľka2[[#This Row],[Stĺpec10]]=""),0,Tabuľka2[[#This Row],[Stĺpec10]]/Tabuľka2[[#This Row],[Stĺpec14]]))</f>
        <v>0</v>
      </c>
      <c r="Y128" s="212">
        <f>IF(OR($Y$13="vyberte",$Y$13=""),0,IF(OR(Tabuľka2[[#This Row],[Stĺpec14]]="",Tabuľka2[[#This Row],[Stĺpec11]]=""),0,Tabuľka2[[#This Row],[Stĺpec11]]/Tabuľka2[[#This Row],[Stĺpec14]]))</f>
        <v>0</v>
      </c>
      <c r="Z128" s="212">
        <f>IF(OR(Tabuľka2[[#This Row],[Stĺpec14]]="",Tabuľka2[[#This Row],[Stĺpec12]]=""),0,Tabuľka2[[#This Row],[Stĺpec12]]/Tabuľka2[[#This Row],[Stĺpec14]])</f>
        <v>0</v>
      </c>
      <c r="AA128" s="194">
        <f>IF(OR(Tabuľka2[[#This Row],[Stĺpec14]]="",Tabuľka2[[#This Row],[Stĺpec13]]=""),0,Tabuľka2[[#This Row],[Stĺpec13]]/Tabuľka2[[#This Row],[Stĺpec14]])</f>
        <v>0</v>
      </c>
      <c r="AB128" s="193">
        <f>COUNTIF(Tabuľka2[[#This Row],[Stĺpec16]:[Stĺpec23]],"&gt;0,1")</f>
        <v>0</v>
      </c>
      <c r="AC128" s="198">
        <f>IF(OR($F$13="vyberte",$F$13=""),0,Tabuľka2[[#This Row],[Stĺpec14]]-Tabuľka2[[#This Row],[Stĺpec26]])</f>
        <v>0</v>
      </c>
      <c r="AD1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8" s="206">
        <f>IF('Bodovacie kritéria'!$F$15="01 A - BORSKÁ NÍŽINA",Tabuľka2[[#This Row],[Stĺpec25]]/Tabuľka2[[#This Row],[Stĺpec5]],0)</f>
        <v>0</v>
      </c>
      <c r="AF1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8" s="206">
        <f>IFERROR((Tabuľka2[[#This Row],[Stĺpec28]]+Tabuľka2[[#This Row],[Stĺpec25]])/Tabuľka2[[#This Row],[Stĺpec14]],0)</f>
        <v>0</v>
      </c>
      <c r="AH128" s="199">
        <f>Tabuľka2[[#This Row],[Stĺpec28]]+Tabuľka2[[#This Row],[Stĺpec25]]</f>
        <v>0</v>
      </c>
      <c r="AI128" s="206">
        <f>IFERROR(Tabuľka2[[#This Row],[Stĺpec25]]/Tabuľka2[[#This Row],[Stĺpec30]],0)</f>
        <v>0</v>
      </c>
      <c r="AJ128" s="191">
        <f>IFERROR(Tabuľka2[[#This Row],[Stĺpec145]]/Tabuľka2[[#This Row],[Stĺpec14]],0)</f>
        <v>0</v>
      </c>
      <c r="AK128" s="191">
        <f>IFERROR(Tabuľka2[[#This Row],[Stĺpec144]]/Tabuľka2[[#This Row],[Stĺpec14]],0)</f>
        <v>0</v>
      </c>
    </row>
    <row r="129" spans="1:37" x14ac:dyDescent="0.25">
      <c r="A129" s="252"/>
      <c r="B129" s="257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18">
        <f>SUM(Činnosti!$F129:$M129)</f>
        <v>0</v>
      </c>
      <c r="O129" s="262"/>
      <c r="P129" s="269"/>
      <c r="Q129" s="267">
        <f>IF(AND(Tabuľka2[[#This Row],[Stĺpec5]]&gt;0,Tabuľka2[[#This Row],[Stĺpec1]]=""),1,0)</f>
        <v>0</v>
      </c>
      <c r="R129" s="237">
        <f>IF(AND(Tabuľka2[[#This Row],[Stĺpec14]]=0,OR(Tabuľka2[[#This Row],[Stĺpec145]]&gt;0,Tabuľka2[[#This Row],[Stĺpec144]]&gt;0)),1,0)</f>
        <v>0</v>
      </c>
      <c r="S1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29" s="212">
        <f>IF(OR($T$13="vyberte",$T$13=""),0,IF(OR(Tabuľka2[[#This Row],[Stĺpec14]]="",Tabuľka2[[#This Row],[Stĺpec6]]=""),0,Tabuľka2[[#This Row],[Stĺpec6]]/Tabuľka2[[#This Row],[Stĺpec14]]))</f>
        <v>0</v>
      </c>
      <c r="U129" s="212">
        <f>IF(OR($U$13="vyberte",$U$13=""),0,IF(OR(Tabuľka2[[#This Row],[Stĺpec14]]="",Tabuľka2[[#This Row],[Stĺpec7]]=""),0,Tabuľka2[[#This Row],[Stĺpec7]]/Tabuľka2[[#This Row],[Stĺpec14]]))</f>
        <v>0</v>
      </c>
      <c r="V129" s="212">
        <f>IF(OR($V$13="vyberte",$V$13=""),0,IF(OR(Tabuľka2[[#This Row],[Stĺpec14]]="",Tabuľka2[[#This Row],[Stĺpec8]]=0),0,Tabuľka2[[#This Row],[Stĺpec8]]/Tabuľka2[[#This Row],[Stĺpec14]]))</f>
        <v>0</v>
      </c>
      <c r="W129" s="212">
        <f>IF(OR($W$13="vyberte",$W$13=""),0,IF(OR(Tabuľka2[[#This Row],[Stĺpec14]]="",Tabuľka2[[#This Row],[Stĺpec9]]=""),0,Tabuľka2[[#This Row],[Stĺpec9]]/Tabuľka2[[#This Row],[Stĺpec14]]))</f>
        <v>0</v>
      </c>
      <c r="X129" s="212">
        <f>IF(OR($X$13="vyberte",$X$13=""),0,IF(OR(Tabuľka2[[#This Row],[Stĺpec14]]="",Tabuľka2[[#This Row],[Stĺpec10]]=""),0,Tabuľka2[[#This Row],[Stĺpec10]]/Tabuľka2[[#This Row],[Stĺpec14]]))</f>
        <v>0</v>
      </c>
      <c r="Y129" s="212">
        <f>IF(OR($Y$13="vyberte",$Y$13=""),0,IF(OR(Tabuľka2[[#This Row],[Stĺpec14]]="",Tabuľka2[[#This Row],[Stĺpec11]]=""),0,Tabuľka2[[#This Row],[Stĺpec11]]/Tabuľka2[[#This Row],[Stĺpec14]]))</f>
        <v>0</v>
      </c>
      <c r="Z129" s="212">
        <f>IF(OR(Tabuľka2[[#This Row],[Stĺpec14]]="",Tabuľka2[[#This Row],[Stĺpec12]]=""),0,Tabuľka2[[#This Row],[Stĺpec12]]/Tabuľka2[[#This Row],[Stĺpec14]])</f>
        <v>0</v>
      </c>
      <c r="AA129" s="194">
        <f>IF(OR(Tabuľka2[[#This Row],[Stĺpec14]]="",Tabuľka2[[#This Row],[Stĺpec13]]=""),0,Tabuľka2[[#This Row],[Stĺpec13]]/Tabuľka2[[#This Row],[Stĺpec14]])</f>
        <v>0</v>
      </c>
      <c r="AB129" s="193">
        <f>COUNTIF(Tabuľka2[[#This Row],[Stĺpec16]:[Stĺpec23]],"&gt;0,1")</f>
        <v>0</v>
      </c>
      <c r="AC129" s="198">
        <f>IF(OR($F$13="vyberte",$F$13=""),0,Tabuľka2[[#This Row],[Stĺpec14]]-Tabuľka2[[#This Row],[Stĺpec26]])</f>
        <v>0</v>
      </c>
      <c r="AD1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29" s="206">
        <f>IF('Bodovacie kritéria'!$F$15="01 A - BORSKÁ NÍŽINA",Tabuľka2[[#This Row],[Stĺpec25]]/Tabuľka2[[#This Row],[Stĺpec5]],0)</f>
        <v>0</v>
      </c>
      <c r="AF1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29" s="206">
        <f>IFERROR((Tabuľka2[[#This Row],[Stĺpec28]]+Tabuľka2[[#This Row],[Stĺpec25]])/Tabuľka2[[#This Row],[Stĺpec14]],0)</f>
        <v>0</v>
      </c>
      <c r="AH129" s="199">
        <f>Tabuľka2[[#This Row],[Stĺpec28]]+Tabuľka2[[#This Row],[Stĺpec25]]</f>
        <v>0</v>
      </c>
      <c r="AI129" s="206">
        <f>IFERROR(Tabuľka2[[#This Row],[Stĺpec25]]/Tabuľka2[[#This Row],[Stĺpec30]],0)</f>
        <v>0</v>
      </c>
      <c r="AJ129" s="191">
        <f>IFERROR(Tabuľka2[[#This Row],[Stĺpec145]]/Tabuľka2[[#This Row],[Stĺpec14]],0)</f>
        <v>0</v>
      </c>
      <c r="AK129" s="191">
        <f>IFERROR(Tabuľka2[[#This Row],[Stĺpec144]]/Tabuľka2[[#This Row],[Stĺpec14]],0)</f>
        <v>0</v>
      </c>
    </row>
    <row r="130" spans="1:37" x14ac:dyDescent="0.25">
      <c r="A130" s="251"/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17">
        <f>SUM(Činnosti!$F130:$M130)</f>
        <v>0</v>
      </c>
      <c r="O130" s="261"/>
      <c r="P130" s="269"/>
      <c r="Q130" s="267">
        <f>IF(AND(Tabuľka2[[#This Row],[Stĺpec5]]&gt;0,Tabuľka2[[#This Row],[Stĺpec1]]=""),1,0)</f>
        <v>0</v>
      </c>
      <c r="R130" s="237">
        <f>IF(AND(Tabuľka2[[#This Row],[Stĺpec14]]=0,OR(Tabuľka2[[#This Row],[Stĺpec145]]&gt;0,Tabuľka2[[#This Row],[Stĺpec144]]&gt;0)),1,0)</f>
        <v>0</v>
      </c>
      <c r="S1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0" s="212">
        <f>IF(OR($T$13="vyberte",$T$13=""),0,IF(OR(Tabuľka2[[#This Row],[Stĺpec14]]="",Tabuľka2[[#This Row],[Stĺpec6]]=""),0,Tabuľka2[[#This Row],[Stĺpec6]]/Tabuľka2[[#This Row],[Stĺpec14]]))</f>
        <v>0</v>
      </c>
      <c r="U130" s="212">
        <f>IF(OR($U$13="vyberte",$U$13=""),0,IF(OR(Tabuľka2[[#This Row],[Stĺpec14]]="",Tabuľka2[[#This Row],[Stĺpec7]]=""),0,Tabuľka2[[#This Row],[Stĺpec7]]/Tabuľka2[[#This Row],[Stĺpec14]]))</f>
        <v>0</v>
      </c>
      <c r="V130" s="212">
        <f>IF(OR($V$13="vyberte",$V$13=""),0,IF(OR(Tabuľka2[[#This Row],[Stĺpec14]]="",Tabuľka2[[#This Row],[Stĺpec8]]=0),0,Tabuľka2[[#This Row],[Stĺpec8]]/Tabuľka2[[#This Row],[Stĺpec14]]))</f>
        <v>0</v>
      </c>
      <c r="W130" s="212">
        <f>IF(OR($W$13="vyberte",$W$13=""),0,IF(OR(Tabuľka2[[#This Row],[Stĺpec14]]="",Tabuľka2[[#This Row],[Stĺpec9]]=""),0,Tabuľka2[[#This Row],[Stĺpec9]]/Tabuľka2[[#This Row],[Stĺpec14]]))</f>
        <v>0</v>
      </c>
      <c r="X130" s="212">
        <f>IF(OR($X$13="vyberte",$X$13=""),0,IF(OR(Tabuľka2[[#This Row],[Stĺpec14]]="",Tabuľka2[[#This Row],[Stĺpec10]]=""),0,Tabuľka2[[#This Row],[Stĺpec10]]/Tabuľka2[[#This Row],[Stĺpec14]]))</f>
        <v>0</v>
      </c>
      <c r="Y130" s="212">
        <f>IF(OR($Y$13="vyberte",$Y$13=""),0,IF(OR(Tabuľka2[[#This Row],[Stĺpec14]]="",Tabuľka2[[#This Row],[Stĺpec11]]=""),0,Tabuľka2[[#This Row],[Stĺpec11]]/Tabuľka2[[#This Row],[Stĺpec14]]))</f>
        <v>0</v>
      </c>
      <c r="Z130" s="212">
        <f>IF(OR(Tabuľka2[[#This Row],[Stĺpec14]]="",Tabuľka2[[#This Row],[Stĺpec12]]=""),0,Tabuľka2[[#This Row],[Stĺpec12]]/Tabuľka2[[#This Row],[Stĺpec14]])</f>
        <v>0</v>
      </c>
      <c r="AA130" s="194">
        <f>IF(OR(Tabuľka2[[#This Row],[Stĺpec14]]="",Tabuľka2[[#This Row],[Stĺpec13]]=""),0,Tabuľka2[[#This Row],[Stĺpec13]]/Tabuľka2[[#This Row],[Stĺpec14]])</f>
        <v>0</v>
      </c>
      <c r="AB130" s="193">
        <f>COUNTIF(Tabuľka2[[#This Row],[Stĺpec16]:[Stĺpec23]],"&gt;0,1")</f>
        <v>0</v>
      </c>
      <c r="AC130" s="198">
        <f>IF(OR($F$13="vyberte",$F$13=""),0,Tabuľka2[[#This Row],[Stĺpec14]]-Tabuľka2[[#This Row],[Stĺpec26]])</f>
        <v>0</v>
      </c>
      <c r="AD1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0" s="206">
        <f>IF('Bodovacie kritéria'!$F$15="01 A - BORSKÁ NÍŽINA",Tabuľka2[[#This Row],[Stĺpec25]]/Tabuľka2[[#This Row],[Stĺpec5]],0)</f>
        <v>0</v>
      </c>
      <c r="AF1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0" s="206">
        <f>IFERROR((Tabuľka2[[#This Row],[Stĺpec28]]+Tabuľka2[[#This Row],[Stĺpec25]])/Tabuľka2[[#This Row],[Stĺpec14]],0)</f>
        <v>0</v>
      </c>
      <c r="AH130" s="199">
        <f>Tabuľka2[[#This Row],[Stĺpec28]]+Tabuľka2[[#This Row],[Stĺpec25]]</f>
        <v>0</v>
      </c>
      <c r="AI130" s="206">
        <f>IFERROR(Tabuľka2[[#This Row],[Stĺpec25]]/Tabuľka2[[#This Row],[Stĺpec30]],0)</f>
        <v>0</v>
      </c>
      <c r="AJ130" s="191">
        <f>IFERROR(Tabuľka2[[#This Row],[Stĺpec145]]/Tabuľka2[[#This Row],[Stĺpec14]],0)</f>
        <v>0</v>
      </c>
      <c r="AK130" s="191">
        <f>IFERROR(Tabuľka2[[#This Row],[Stĺpec144]]/Tabuľka2[[#This Row],[Stĺpec14]],0)</f>
        <v>0</v>
      </c>
    </row>
    <row r="131" spans="1:37" x14ac:dyDescent="0.25">
      <c r="A131" s="252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18">
        <f>SUM(Činnosti!$F131:$M131)</f>
        <v>0</v>
      </c>
      <c r="O131" s="262"/>
      <c r="P131" s="269"/>
      <c r="Q131" s="267">
        <f>IF(AND(Tabuľka2[[#This Row],[Stĺpec5]]&gt;0,Tabuľka2[[#This Row],[Stĺpec1]]=""),1,0)</f>
        <v>0</v>
      </c>
      <c r="R131" s="237">
        <f>IF(AND(Tabuľka2[[#This Row],[Stĺpec14]]=0,OR(Tabuľka2[[#This Row],[Stĺpec145]]&gt;0,Tabuľka2[[#This Row],[Stĺpec144]]&gt;0)),1,0)</f>
        <v>0</v>
      </c>
      <c r="S1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1" s="212">
        <f>IF(OR($T$13="vyberte",$T$13=""),0,IF(OR(Tabuľka2[[#This Row],[Stĺpec14]]="",Tabuľka2[[#This Row],[Stĺpec6]]=""),0,Tabuľka2[[#This Row],[Stĺpec6]]/Tabuľka2[[#This Row],[Stĺpec14]]))</f>
        <v>0</v>
      </c>
      <c r="U131" s="212">
        <f>IF(OR($U$13="vyberte",$U$13=""),0,IF(OR(Tabuľka2[[#This Row],[Stĺpec14]]="",Tabuľka2[[#This Row],[Stĺpec7]]=""),0,Tabuľka2[[#This Row],[Stĺpec7]]/Tabuľka2[[#This Row],[Stĺpec14]]))</f>
        <v>0</v>
      </c>
      <c r="V131" s="212">
        <f>IF(OR($V$13="vyberte",$V$13=""),0,IF(OR(Tabuľka2[[#This Row],[Stĺpec14]]="",Tabuľka2[[#This Row],[Stĺpec8]]=0),0,Tabuľka2[[#This Row],[Stĺpec8]]/Tabuľka2[[#This Row],[Stĺpec14]]))</f>
        <v>0</v>
      </c>
      <c r="W131" s="212">
        <f>IF(OR($W$13="vyberte",$W$13=""),0,IF(OR(Tabuľka2[[#This Row],[Stĺpec14]]="",Tabuľka2[[#This Row],[Stĺpec9]]=""),0,Tabuľka2[[#This Row],[Stĺpec9]]/Tabuľka2[[#This Row],[Stĺpec14]]))</f>
        <v>0</v>
      </c>
      <c r="X131" s="212">
        <f>IF(OR($X$13="vyberte",$X$13=""),0,IF(OR(Tabuľka2[[#This Row],[Stĺpec14]]="",Tabuľka2[[#This Row],[Stĺpec10]]=""),0,Tabuľka2[[#This Row],[Stĺpec10]]/Tabuľka2[[#This Row],[Stĺpec14]]))</f>
        <v>0</v>
      </c>
      <c r="Y131" s="212">
        <f>IF(OR($Y$13="vyberte",$Y$13=""),0,IF(OR(Tabuľka2[[#This Row],[Stĺpec14]]="",Tabuľka2[[#This Row],[Stĺpec11]]=""),0,Tabuľka2[[#This Row],[Stĺpec11]]/Tabuľka2[[#This Row],[Stĺpec14]]))</f>
        <v>0</v>
      </c>
      <c r="Z131" s="212">
        <f>IF(OR(Tabuľka2[[#This Row],[Stĺpec14]]="",Tabuľka2[[#This Row],[Stĺpec12]]=""),0,Tabuľka2[[#This Row],[Stĺpec12]]/Tabuľka2[[#This Row],[Stĺpec14]])</f>
        <v>0</v>
      </c>
      <c r="AA131" s="194">
        <f>IF(OR(Tabuľka2[[#This Row],[Stĺpec14]]="",Tabuľka2[[#This Row],[Stĺpec13]]=""),0,Tabuľka2[[#This Row],[Stĺpec13]]/Tabuľka2[[#This Row],[Stĺpec14]])</f>
        <v>0</v>
      </c>
      <c r="AB131" s="193">
        <f>COUNTIF(Tabuľka2[[#This Row],[Stĺpec16]:[Stĺpec23]],"&gt;0,1")</f>
        <v>0</v>
      </c>
      <c r="AC131" s="198">
        <f>IF(OR($F$13="vyberte",$F$13=""),0,Tabuľka2[[#This Row],[Stĺpec14]]-Tabuľka2[[#This Row],[Stĺpec26]])</f>
        <v>0</v>
      </c>
      <c r="AD1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1" s="206">
        <f>IF('Bodovacie kritéria'!$F$15="01 A - BORSKÁ NÍŽINA",Tabuľka2[[#This Row],[Stĺpec25]]/Tabuľka2[[#This Row],[Stĺpec5]],0)</f>
        <v>0</v>
      </c>
      <c r="AF1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1" s="206">
        <f>IFERROR((Tabuľka2[[#This Row],[Stĺpec28]]+Tabuľka2[[#This Row],[Stĺpec25]])/Tabuľka2[[#This Row],[Stĺpec14]],0)</f>
        <v>0</v>
      </c>
      <c r="AH131" s="199">
        <f>Tabuľka2[[#This Row],[Stĺpec28]]+Tabuľka2[[#This Row],[Stĺpec25]]</f>
        <v>0</v>
      </c>
      <c r="AI131" s="206">
        <f>IFERROR(Tabuľka2[[#This Row],[Stĺpec25]]/Tabuľka2[[#This Row],[Stĺpec30]],0)</f>
        <v>0</v>
      </c>
      <c r="AJ131" s="191">
        <f>IFERROR(Tabuľka2[[#This Row],[Stĺpec145]]/Tabuľka2[[#This Row],[Stĺpec14]],0)</f>
        <v>0</v>
      </c>
      <c r="AK131" s="191">
        <f>IFERROR(Tabuľka2[[#This Row],[Stĺpec144]]/Tabuľka2[[#This Row],[Stĺpec14]],0)</f>
        <v>0</v>
      </c>
    </row>
    <row r="132" spans="1:37" x14ac:dyDescent="0.25">
      <c r="A132" s="251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17">
        <f>SUM(Činnosti!$F132:$M132)</f>
        <v>0</v>
      </c>
      <c r="O132" s="261"/>
      <c r="P132" s="269"/>
      <c r="Q132" s="267">
        <f>IF(AND(Tabuľka2[[#This Row],[Stĺpec5]]&gt;0,Tabuľka2[[#This Row],[Stĺpec1]]=""),1,0)</f>
        <v>0</v>
      </c>
      <c r="R132" s="237">
        <f>IF(AND(Tabuľka2[[#This Row],[Stĺpec14]]=0,OR(Tabuľka2[[#This Row],[Stĺpec145]]&gt;0,Tabuľka2[[#This Row],[Stĺpec144]]&gt;0)),1,0)</f>
        <v>0</v>
      </c>
      <c r="S1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2" s="212">
        <f>IF(OR($T$13="vyberte",$T$13=""),0,IF(OR(Tabuľka2[[#This Row],[Stĺpec14]]="",Tabuľka2[[#This Row],[Stĺpec6]]=""),0,Tabuľka2[[#This Row],[Stĺpec6]]/Tabuľka2[[#This Row],[Stĺpec14]]))</f>
        <v>0</v>
      </c>
      <c r="U132" s="212">
        <f>IF(OR($U$13="vyberte",$U$13=""),0,IF(OR(Tabuľka2[[#This Row],[Stĺpec14]]="",Tabuľka2[[#This Row],[Stĺpec7]]=""),0,Tabuľka2[[#This Row],[Stĺpec7]]/Tabuľka2[[#This Row],[Stĺpec14]]))</f>
        <v>0</v>
      </c>
      <c r="V132" s="212">
        <f>IF(OR($V$13="vyberte",$V$13=""),0,IF(OR(Tabuľka2[[#This Row],[Stĺpec14]]="",Tabuľka2[[#This Row],[Stĺpec8]]=0),0,Tabuľka2[[#This Row],[Stĺpec8]]/Tabuľka2[[#This Row],[Stĺpec14]]))</f>
        <v>0</v>
      </c>
      <c r="W132" s="212">
        <f>IF(OR($W$13="vyberte",$W$13=""),0,IF(OR(Tabuľka2[[#This Row],[Stĺpec14]]="",Tabuľka2[[#This Row],[Stĺpec9]]=""),0,Tabuľka2[[#This Row],[Stĺpec9]]/Tabuľka2[[#This Row],[Stĺpec14]]))</f>
        <v>0</v>
      </c>
      <c r="X132" s="212">
        <f>IF(OR($X$13="vyberte",$X$13=""),0,IF(OR(Tabuľka2[[#This Row],[Stĺpec14]]="",Tabuľka2[[#This Row],[Stĺpec10]]=""),0,Tabuľka2[[#This Row],[Stĺpec10]]/Tabuľka2[[#This Row],[Stĺpec14]]))</f>
        <v>0</v>
      </c>
      <c r="Y132" s="212">
        <f>IF(OR($Y$13="vyberte",$Y$13=""),0,IF(OR(Tabuľka2[[#This Row],[Stĺpec14]]="",Tabuľka2[[#This Row],[Stĺpec11]]=""),0,Tabuľka2[[#This Row],[Stĺpec11]]/Tabuľka2[[#This Row],[Stĺpec14]]))</f>
        <v>0</v>
      </c>
      <c r="Z132" s="212">
        <f>IF(OR(Tabuľka2[[#This Row],[Stĺpec14]]="",Tabuľka2[[#This Row],[Stĺpec12]]=""),0,Tabuľka2[[#This Row],[Stĺpec12]]/Tabuľka2[[#This Row],[Stĺpec14]])</f>
        <v>0</v>
      </c>
      <c r="AA132" s="194">
        <f>IF(OR(Tabuľka2[[#This Row],[Stĺpec14]]="",Tabuľka2[[#This Row],[Stĺpec13]]=""),0,Tabuľka2[[#This Row],[Stĺpec13]]/Tabuľka2[[#This Row],[Stĺpec14]])</f>
        <v>0</v>
      </c>
      <c r="AB132" s="193">
        <f>COUNTIF(Tabuľka2[[#This Row],[Stĺpec16]:[Stĺpec23]],"&gt;0,1")</f>
        <v>0</v>
      </c>
      <c r="AC132" s="198">
        <f>IF(OR($F$13="vyberte",$F$13=""),0,Tabuľka2[[#This Row],[Stĺpec14]]-Tabuľka2[[#This Row],[Stĺpec26]])</f>
        <v>0</v>
      </c>
      <c r="AD1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2" s="206">
        <f>IF('Bodovacie kritéria'!$F$15="01 A - BORSKÁ NÍŽINA",Tabuľka2[[#This Row],[Stĺpec25]]/Tabuľka2[[#This Row],[Stĺpec5]],0)</f>
        <v>0</v>
      </c>
      <c r="AF1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2" s="206">
        <f>IFERROR((Tabuľka2[[#This Row],[Stĺpec28]]+Tabuľka2[[#This Row],[Stĺpec25]])/Tabuľka2[[#This Row],[Stĺpec14]],0)</f>
        <v>0</v>
      </c>
      <c r="AH132" s="199">
        <f>Tabuľka2[[#This Row],[Stĺpec28]]+Tabuľka2[[#This Row],[Stĺpec25]]</f>
        <v>0</v>
      </c>
      <c r="AI132" s="206">
        <f>IFERROR(Tabuľka2[[#This Row],[Stĺpec25]]/Tabuľka2[[#This Row],[Stĺpec30]],0)</f>
        <v>0</v>
      </c>
      <c r="AJ132" s="191">
        <f>IFERROR(Tabuľka2[[#This Row],[Stĺpec145]]/Tabuľka2[[#This Row],[Stĺpec14]],0)</f>
        <v>0</v>
      </c>
      <c r="AK132" s="191">
        <f>IFERROR(Tabuľka2[[#This Row],[Stĺpec144]]/Tabuľka2[[#This Row],[Stĺpec14]],0)</f>
        <v>0</v>
      </c>
    </row>
    <row r="133" spans="1:37" x14ac:dyDescent="0.25">
      <c r="A133" s="252"/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18">
        <f>SUM(Činnosti!$F133:$M133)</f>
        <v>0</v>
      </c>
      <c r="O133" s="262"/>
      <c r="P133" s="269"/>
      <c r="Q133" s="267">
        <f>IF(AND(Tabuľka2[[#This Row],[Stĺpec5]]&gt;0,Tabuľka2[[#This Row],[Stĺpec1]]=""),1,0)</f>
        <v>0</v>
      </c>
      <c r="R133" s="237">
        <f>IF(AND(Tabuľka2[[#This Row],[Stĺpec14]]=0,OR(Tabuľka2[[#This Row],[Stĺpec145]]&gt;0,Tabuľka2[[#This Row],[Stĺpec144]]&gt;0)),1,0)</f>
        <v>0</v>
      </c>
      <c r="S1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3" s="212">
        <f>IF(OR($T$13="vyberte",$T$13=""),0,IF(OR(Tabuľka2[[#This Row],[Stĺpec14]]="",Tabuľka2[[#This Row],[Stĺpec6]]=""),0,Tabuľka2[[#This Row],[Stĺpec6]]/Tabuľka2[[#This Row],[Stĺpec14]]))</f>
        <v>0</v>
      </c>
      <c r="U133" s="212">
        <f>IF(OR($U$13="vyberte",$U$13=""),0,IF(OR(Tabuľka2[[#This Row],[Stĺpec14]]="",Tabuľka2[[#This Row],[Stĺpec7]]=""),0,Tabuľka2[[#This Row],[Stĺpec7]]/Tabuľka2[[#This Row],[Stĺpec14]]))</f>
        <v>0</v>
      </c>
      <c r="V133" s="212">
        <f>IF(OR($V$13="vyberte",$V$13=""),0,IF(OR(Tabuľka2[[#This Row],[Stĺpec14]]="",Tabuľka2[[#This Row],[Stĺpec8]]=0),0,Tabuľka2[[#This Row],[Stĺpec8]]/Tabuľka2[[#This Row],[Stĺpec14]]))</f>
        <v>0</v>
      </c>
      <c r="W133" s="212">
        <f>IF(OR($W$13="vyberte",$W$13=""),0,IF(OR(Tabuľka2[[#This Row],[Stĺpec14]]="",Tabuľka2[[#This Row],[Stĺpec9]]=""),0,Tabuľka2[[#This Row],[Stĺpec9]]/Tabuľka2[[#This Row],[Stĺpec14]]))</f>
        <v>0</v>
      </c>
      <c r="X133" s="212">
        <f>IF(OR($X$13="vyberte",$X$13=""),0,IF(OR(Tabuľka2[[#This Row],[Stĺpec14]]="",Tabuľka2[[#This Row],[Stĺpec10]]=""),0,Tabuľka2[[#This Row],[Stĺpec10]]/Tabuľka2[[#This Row],[Stĺpec14]]))</f>
        <v>0</v>
      </c>
      <c r="Y133" s="212">
        <f>IF(OR($Y$13="vyberte",$Y$13=""),0,IF(OR(Tabuľka2[[#This Row],[Stĺpec14]]="",Tabuľka2[[#This Row],[Stĺpec11]]=""),0,Tabuľka2[[#This Row],[Stĺpec11]]/Tabuľka2[[#This Row],[Stĺpec14]]))</f>
        <v>0</v>
      </c>
      <c r="Z133" s="212">
        <f>IF(OR(Tabuľka2[[#This Row],[Stĺpec14]]="",Tabuľka2[[#This Row],[Stĺpec12]]=""),0,Tabuľka2[[#This Row],[Stĺpec12]]/Tabuľka2[[#This Row],[Stĺpec14]])</f>
        <v>0</v>
      </c>
      <c r="AA133" s="194">
        <f>IF(OR(Tabuľka2[[#This Row],[Stĺpec14]]="",Tabuľka2[[#This Row],[Stĺpec13]]=""),0,Tabuľka2[[#This Row],[Stĺpec13]]/Tabuľka2[[#This Row],[Stĺpec14]])</f>
        <v>0</v>
      </c>
      <c r="AB133" s="193">
        <f>COUNTIF(Tabuľka2[[#This Row],[Stĺpec16]:[Stĺpec23]],"&gt;0,1")</f>
        <v>0</v>
      </c>
      <c r="AC133" s="198">
        <f>IF(OR($F$13="vyberte",$F$13=""),0,Tabuľka2[[#This Row],[Stĺpec14]]-Tabuľka2[[#This Row],[Stĺpec26]])</f>
        <v>0</v>
      </c>
      <c r="AD1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3" s="206">
        <f>IF('Bodovacie kritéria'!$F$15="01 A - BORSKÁ NÍŽINA",Tabuľka2[[#This Row],[Stĺpec25]]/Tabuľka2[[#This Row],[Stĺpec5]],0)</f>
        <v>0</v>
      </c>
      <c r="AF1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3" s="206">
        <f>IFERROR((Tabuľka2[[#This Row],[Stĺpec28]]+Tabuľka2[[#This Row],[Stĺpec25]])/Tabuľka2[[#This Row],[Stĺpec14]],0)</f>
        <v>0</v>
      </c>
      <c r="AH133" s="199">
        <f>Tabuľka2[[#This Row],[Stĺpec28]]+Tabuľka2[[#This Row],[Stĺpec25]]</f>
        <v>0</v>
      </c>
      <c r="AI133" s="206">
        <f>IFERROR(Tabuľka2[[#This Row],[Stĺpec25]]/Tabuľka2[[#This Row],[Stĺpec30]],0)</f>
        <v>0</v>
      </c>
      <c r="AJ133" s="191">
        <f>IFERROR(Tabuľka2[[#This Row],[Stĺpec145]]/Tabuľka2[[#This Row],[Stĺpec14]],0)</f>
        <v>0</v>
      </c>
      <c r="AK133" s="191">
        <f>IFERROR(Tabuľka2[[#This Row],[Stĺpec144]]/Tabuľka2[[#This Row],[Stĺpec14]],0)</f>
        <v>0</v>
      </c>
    </row>
    <row r="134" spans="1:37" x14ac:dyDescent="0.25">
      <c r="A134" s="251"/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17">
        <f>SUM(Činnosti!$F134:$M134)</f>
        <v>0</v>
      </c>
      <c r="O134" s="261"/>
      <c r="P134" s="269"/>
      <c r="Q134" s="267">
        <f>IF(AND(Tabuľka2[[#This Row],[Stĺpec5]]&gt;0,Tabuľka2[[#This Row],[Stĺpec1]]=""),1,0)</f>
        <v>0</v>
      </c>
      <c r="R134" s="237">
        <f>IF(AND(Tabuľka2[[#This Row],[Stĺpec14]]=0,OR(Tabuľka2[[#This Row],[Stĺpec145]]&gt;0,Tabuľka2[[#This Row],[Stĺpec144]]&gt;0)),1,0)</f>
        <v>0</v>
      </c>
      <c r="S1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4" s="212">
        <f>IF(OR($T$13="vyberte",$T$13=""),0,IF(OR(Tabuľka2[[#This Row],[Stĺpec14]]="",Tabuľka2[[#This Row],[Stĺpec6]]=""),0,Tabuľka2[[#This Row],[Stĺpec6]]/Tabuľka2[[#This Row],[Stĺpec14]]))</f>
        <v>0</v>
      </c>
      <c r="U134" s="212">
        <f>IF(OR($U$13="vyberte",$U$13=""),0,IF(OR(Tabuľka2[[#This Row],[Stĺpec14]]="",Tabuľka2[[#This Row],[Stĺpec7]]=""),0,Tabuľka2[[#This Row],[Stĺpec7]]/Tabuľka2[[#This Row],[Stĺpec14]]))</f>
        <v>0</v>
      </c>
      <c r="V134" s="212">
        <f>IF(OR($V$13="vyberte",$V$13=""),0,IF(OR(Tabuľka2[[#This Row],[Stĺpec14]]="",Tabuľka2[[#This Row],[Stĺpec8]]=0),0,Tabuľka2[[#This Row],[Stĺpec8]]/Tabuľka2[[#This Row],[Stĺpec14]]))</f>
        <v>0</v>
      </c>
      <c r="W134" s="212">
        <f>IF(OR($W$13="vyberte",$W$13=""),0,IF(OR(Tabuľka2[[#This Row],[Stĺpec14]]="",Tabuľka2[[#This Row],[Stĺpec9]]=""),0,Tabuľka2[[#This Row],[Stĺpec9]]/Tabuľka2[[#This Row],[Stĺpec14]]))</f>
        <v>0</v>
      </c>
      <c r="X134" s="212">
        <f>IF(OR($X$13="vyberte",$X$13=""),0,IF(OR(Tabuľka2[[#This Row],[Stĺpec14]]="",Tabuľka2[[#This Row],[Stĺpec10]]=""),0,Tabuľka2[[#This Row],[Stĺpec10]]/Tabuľka2[[#This Row],[Stĺpec14]]))</f>
        <v>0</v>
      </c>
      <c r="Y134" s="212">
        <f>IF(OR($Y$13="vyberte",$Y$13=""),0,IF(OR(Tabuľka2[[#This Row],[Stĺpec14]]="",Tabuľka2[[#This Row],[Stĺpec11]]=""),0,Tabuľka2[[#This Row],[Stĺpec11]]/Tabuľka2[[#This Row],[Stĺpec14]]))</f>
        <v>0</v>
      </c>
      <c r="Z134" s="212">
        <f>IF(OR(Tabuľka2[[#This Row],[Stĺpec14]]="",Tabuľka2[[#This Row],[Stĺpec12]]=""),0,Tabuľka2[[#This Row],[Stĺpec12]]/Tabuľka2[[#This Row],[Stĺpec14]])</f>
        <v>0</v>
      </c>
      <c r="AA134" s="194">
        <f>IF(OR(Tabuľka2[[#This Row],[Stĺpec14]]="",Tabuľka2[[#This Row],[Stĺpec13]]=""),0,Tabuľka2[[#This Row],[Stĺpec13]]/Tabuľka2[[#This Row],[Stĺpec14]])</f>
        <v>0</v>
      </c>
      <c r="AB134" s="193">
        <f>COUNTIF(Tabuľka2[[#This Row],[Stĺpec16]:[Stĺpec23]],"&gt;0,1")</f>
        <v>0</v>
      </c>
      <c r="AC134" s="198">
        <f>IF(OR($F$13="vyberte",$F$13=""),0,Tabuľka2[[#This Row],[Stĺpec14]]-Tabuľka2[[#This Row],[Stĺpec26]])</f>
        <v>0</v>
      </c>
      <c r="AD1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4" s="206">
        <f>IF('Bodovacie kritéria'!$F$15="01 A - BORSKÁ NÍŽINA",Tabuľka2[[#This Row],[Stĺpec25]]/Tabuľka2[[#This Row],[Stĺpec5]],0)</f>
        <v>0</v>
      </c>
      <c r="AF1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4" s="206">
        <f>IFERROR((Tabuľka2[[#This Row],[Stĺpec28]]+Tabuľka2[[#This Row],[Stĺpec25]])/Tabuľka2[[#This Row],[Stĺpec14]],0)</f>
        <v>0</v>
      </c>
      <c r="AH134" s="199">
        <f>Tabuľka2[[#This Row],[Stĺpec28]]+Tabuľka2[[#This Row],[Stĺpec25]]</f>
        <v>0</v>
      </c>
      <c r="AI134" s="206">
        <f>IFERROR(Tabuľka2[[#This Row],[Stĺpec25]]/Tabuľka2[[#This Row],[Stĺpec30]],0)</f>
        <v>0</v>
      </c>
      <c r="AJ134" s="191">
        <f>IFERROR(Tabuľka2[[#This Row],[Stĺpec145]]/Tabuľka2[[#This Row],[Stĺpec14]],0)</f>
        <v>0</v>
      </c>
      <c r="AK134" s="191">
        <f>IFERROR(Tabuľka2[[#This Row],[Stĺpec144]]/Tabuľka2[[#This Row],[Stĺpec14]],0)</f>
        <v>0</v>
      </c>
    </row>
    <row r="135" spans="1:37" x14ac:dyDescent="0.25">
      <c r="A135" s="252"/>
      <c r="B135" s="257"/>
      <c r="C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18">
        <f>SUM(Činnosti!$F135:$M135)</f>
        <v>0</v>
      </c>
      <c r="O135" s="262"/>
      <c r="P135" s="269"/>
      <c r="Q135" s="267">
        <f>IF(AND(Tabuľka2[[#This Row],[Stĺpec5]]&gt;0,Tabuľka2[[#This Row],[Stĺpec1]]=""),1,0)</f>
        <v>0</v>
      </c>
      <c r="R135" s="237">
        <f>IF(AND(Tabuľka2[[#This Row],[Stĺpec14]]=0,OR(Tabuľka2[[#This Row],[Stĺpec145]]&gt;0,Tabuľka2[[#This Row],[Stĺpec144]]&gt;0)),1,0)</f>
        <v>0</v>
      </c>
      <c r="S1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5" s="212">
        <f>IF(OR($T$13="vyberte",$T$13=""),0,IF(OR(Tabuľka2[[#This Row],[Stĺpec14]]="",Tabuľka2[[#This Row],[Stĺpec6]]=""),0,Tabuľka2[[#This Row],[Stĺpec6]]/Tabuľka2[[#This Row],[Stĺpec14]]))</f>
        <v>0</v>
      </c>
      <c r="U135" s="212">
        <f>IF(OR($U$13="vyberte",$U$13=""),0,IF(OR(Tabuľka2[[#This Row],[Stĺpec14]]="",Tabuľka2[[#This Row],[Stĺpec7]]=""),0,Tabuľka2[[#This Row],[Stĺpec7]]/Tabuľka2[[#This Row],[Stĺpec14]]))</f>
        <v>0</v>
      </c>
      <c r="V135" s="212">
        <f>IF(OR($V$13="vyberte",$V$13=""),0,IF(OR(Tabuľka2[[#This Row],[Stĺpec14]]="",Tabuľka2[[#This Row],[Stĺpec8]]=0),0,Tabuľka2[[#This Row],[Stĺpec8]]/Tabuľka2[[#This Row],[Stĺpec14]]))</f>
        <v>0</v>
      </c>
      <c r="W135" s="212">
        <f>IF(OR($W$13="vyberte",$W$13=""),0,IF(OR(Tabuľka2[[#This Row],[Stĺpec14]]="",Tabuľka2[[#This Row],[Stĺpec9]]=""),0,Tabuľka2[[#This Row],[Stĺpec9]]/Tabuľka2[[#This Row],[Stĺpec14]]))</f>
        <v>0</v>
      </c>
      <c r="X135" s="212">
        <f>IF(OR($X$13="vyberte",$X$13=""),0,IF(OR(Tabuľka2[[#This Row],[Stĺpec14]]="",Tabuľka2[[#This Row],[Stĺpec10]]=""),0,Tabuľka2[[#This Row],[Stĺpec10]]/Tabuľka2[[#This Row],[Stĺpec14]]))</f>
        <v>0</v>
      </c>
      <c r="Y135" s="212">
        <f>IF(OR($Y$13="vyberte",$Y$13=""),0,IF(OR(Tabuľka2[[#This Row],[Stĺpec14]]="",Tabuľka2[[#This Row],[Stĺpec11]]=""),0,Tabuľka2[[#This Row],[Stĺpec11]]/Tabuľka2[[#This Row],[Stĺpec14]]))</f>
        <v>0</v>
      </c>
      <c r="Z135" s="212">
        <f>IF(OR(Tabuľka2[[#This Row],[Stĺpec14]]="",Tabuľka2[[#This Row],[Stĺpec12]]=""),0,Tabuľka2[[#This Row],[Stĺpec12]]/Tabuľka2[[#This Row],[Stĺpec14]])</f>
        <v>0</v>
      </c>
      <c r="AA135" s="194">
        <f>IF(OR(Tabuľka2[[#This Row],[Stĺpec14]]="",Tabuľka2[[#This Row],[Stĺpec13]]=""),0,Tabuľka2[[#This Row],[Stĺpec13]]/Tabuľka2[[#This Row],[Stĺpec14]])</f>
        <v>0</v>
      </c>
      <c r="AB135" s="193">
        <f>COUNTIF(Tabuľka2[[#This Row],[Stĺpec16]:[Stĺpec23]],"&gt;0,1")</f>
        <v>0</v>
      </c>
      <c r="AC135" s="198">
        <f>IF(OR($F$13="vyberte",$F$13=""),0,Tabuľka2[[#This Row],[Stĺpec14]]-Tabuľka2[[#This Row],[Stĺpec26]])</f>
        <v>0</v>
      </c>
      <c r="AD1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5" s="206">
        <f>IF('Bodovacie kritéria'!$F$15="01 A - BORSKÁ NÍŽINA",Tabuľka2[[#This Row],[Stĺpec25]]/Tabuľka2[[#This Row],[Stĺpec5]],0)</f>
        <v>0</v>
      </c>
      <c r="AF1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5" s="206">
        <f>IFERROR((Tabuľka2[[#This Row],[Stĺpec28]]+Tabuľka2[[#This Row],[Stĺpec25]])/Tabuľka2[[#This Row],[Stĺpec14]],0)</f>
        <v>0</v>
      </c>
      <c r="AH135" s="199">
        <f>Tabuľka2[[#This Row],[Stĺpec28]]+Tabuľka2[[#This Row],[Stĺpec25]]</f>
        <v>0</v>
      </c>
      <c r="AI135" s="206">
        <f>IFERROR(Tabuľka2[[#This Row],[Stĺpec25]]/Tabuľka2[[#This Row],[Stĺpec30]],0)</f>
        <v>0</v>
      </c>
      <c r="AJ135" s="191">
        <f>IFERROR(Tabuľka2[[#This Row],[Stĺpec145]]/Tabuľka2[[#This Row],[Stĺpec14]],0)</f>
        <v>0</v>
      </c>
      <c r="AK135" s="191">
        <f>IFERROR(Tabuľka2[[#This Row],[Stĺpec144]]/Tabuľka2[[#This Row],[Stĺpec14]],0)</f>
        <v>0</v>
      </c>
    </row>
    <row r="136" spans="1:37" x14ac:dyDescent="0.25">
      <c r="A136" s="251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17">
        <f>SUM(Činnosti!$F136:$M136)</f>
        <v>0</v>
      </c>
      <c r="O136" s="261"/>
      <c r="P136" s="269"/>
      <c r="Q136" s="267">
        <f>IF(AND(Tabuľka2[[#This Row],[Stĺpec5]]&gt;0,Tabuľka2[[#This Row],[Stĺpec1]]=""),1,0)</f>
        <v>0</v>
      </c>
      <c r="R136" s="237">
        <f>IF(AND(Tabuľka2[[#This Row],[Stĺpec14]]=0,OR(Tabuľka2[[#This Row],[Stĺpec145]]&gt;0,Tabuľka2[[#This Row],[Stĺpec144]]&gt;0)),1,0)</f>
        <v>0</v>
      </c>
      <c r="S1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6" s="212">
        <f>IF(OR($T$13="vyberte",$T$13=""),0,IF(OR(Tabuľka2[[#This Row],[Stĺpec14]]="",Tabuľka2[[#This Row],[Stĺpec6]]=""),0,Tabuľka2[[#This Row],[Stĺpec6]]/Tabuľka2[[#This Row],[Stĺpec14]]))</f>
        <v>0</v>
      </c>
      <c r="U136" s="212">
        <f>IF(OR($U$13="vyberte",$U$13=""),0,IF(OR(Tabuľka2[[#This Row],[Stĺpec14]]="",Tabuľka2[[#This Row],[Stĺpec7]]=""),0,Tabuľka2[[#This Row],[Stĺpec7]]/Tabuľka2[[#This Row],[Stĺpec14]]))</f>
        <v>0</v>
      </c>
      <c r="V136" s="212">
        <f>IF(OR($V$13="vyberte",$V$13=""),0,IF(OR(Tabuľka2[[#This Row],[Stĺpec14]]="",Tabuľka2[[#This Row],[Stĺpec8]]=0),0,Tabuľka2[[#This Row],[Stĺpec8]]/Tabuľka2[[#This Row],[Stĺpec14]]))</f>
        <v>0</v>
      </c>
      <c r="W136" s="212">
        <f>IF(OR($W$13="vyberte",$W$13=""),0,IF(OR(Tabuľka2[[#This Row],[Stĺpec14]]="",Tabuľka2[[#This Row],[Stĺpec9]]=""),0,Tabuľka2[[#This Row],[Stĺpec9]]/Tabuľka2[[#This Row],[Stĺpec14]]))</f>
        <v>0</v>
      </c>
      <c r="X136" s="212">
        <f>IF(OR($X$13="vyberte",$X$13=""),0,IF(OR(Tabuľka2[[#This Row],[Stĺpec14]]="",Tabuľka2[[#This Row],[Stĺpec10]]=""),0,Tabuľka2[[#This Row],[Stĺpec10]]/Tabuľka2[[#This Row],[Stĺpec14]]))</f>
        <v>0</v>
      </c>
      <c r="Y136" s="212">
        <f>IF(OR($Y$13="vyberte",$Y$13=""),0,IF(OR(Tabuľka2[[#This Row],[Stĺpec14]]="",Tabuľka2[[#This Row],[Stĺpec11]]=""),0,Tabuľka2[[#This Row],[Stĺpec11]]/Tabuľka2[[#This Row],[Stĺpec14]]))</f>
        <v>0</v>
      </c>
      <c r="Z136" s="212">
        <f>IF(OR(Tabuľka2[[#This Row],[Stĺpec14]]="",Tabuľka2[[#This Row],[Stĺpec12]]=""),0,Tabuľka2[[#This Row],[Stĺpec12]]/Tabuľka2[[#This Row],[Stĺpec14]])</f>
        <v>0</v>
      </c>
      <c r="AA136" s="194">
        <f>IF(OR(Tabuľka2[[#This Row],[Stĺpec14]]="",Tabuľka2[[#This Row],[Stĺpec13]]=""),0,Tabuľka2[[#This Row],[Stĺpec13]]/Tabuľka2[[#This Row],[Stĺpec14]])</f>
        <v>0</v>
      </c>
      <c r="AB136" s="193">
        <f>COUNTIF(Tabuľka2[[#This Row],[Stĺpec16]:[Stĺpec23]],"&gt;0,1")</f>
        <v>0</v>
      </c>
      <c r="AC136" s="198">
        <f>IF(OR($F$13="vyberte",$F$13=""),0,Tabuľka2[[#This Row],[Stĺpec14]]-Tabuľka2[[#This Row],[Stĺpec26]])</f>
        <v>0</v>
      </c>
      <c r="AD1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6" s="206">
        <f>IF('Bodovacie kritéria'!$F$15="01 A - BORSKÁ NÍŽINA",Tabuľka2[[#This Row],[Stĺpec25]]/Tabuľka2[[#This Row],[Stĺpec5]],0)</f>
        <v>0</v>
      </c>
      <c r="AF1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6" s="206">
        <f>IFERROR((Tabuľka2[[#This Row],[Stĺpec28]]+Tabuľka2[[#This Row],[Stĺpec25]])/Tabuľka2[[#This Row],[Stĺpec14]],0)</f>
        <v>0</v>
      </c>
      <c r="AH136" s="199">
        <f>Tabuľka2[[#This Row],[Stĺpec28]]+Tabuľka2[[#This Row],[Stĺpec25]]</f>
        <v>0</v>
      </c>
      <c r="AI136" s="206">
        <f>IFERROR(Tabuľka2[[#This Row],[Stĺpec25]]/Tabuľka2[[#This Row],[Stĺpec30]],0)</f>
        <v>0</v>
      </c>
      <c r="AJ136" s="191">
        <f>IFERROR(Tabuľka2[[#This Row],[Stĺpec145]]/Tabuľka2[[#This Row],[Stĺpec14]],0)</f>
        <v>0</v>
      </c>
      <c r="AK136" s="191">
        <f>IFERROR(Tabuľka2[[#This Row],[Stĺpec144]]/Tabuľka2[[#This Row],[Stĺpec14]],0)</f>
        <v>0</v>
      </c>
    </row>
    <row r="137" spans="1:37" x14ac:dyDescent="0.25">
      <c r="A137" s="252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18">
        <f>SUM(Činnosti!$F137:$M137)</f>
        <v>0</v>
      </c>
      <c r="O137" s="262"/>
      <c r="P137" s="269"/>
      <c r="Q137" s="267">
        <f>IF(AND(Tabuľka2[[#This Row],[Stĺpec5]]&gt;0,Tabuľka2[[#This Row],[Stĺpec1]]=""),1,0)</f>
        <v>0</v>
      </c>
      <c r="R137" s="237">
        <f>IF(AND(Tabuľka2[[#This Row],[Stĺpec14]]=0,OR(Tabuľka2[[#This Row],[Stĺpec145]]&gt;0,Tabuľka2[[#This Row],[Stĺpec144]]&gt;0)),1,0)</f>
        <v>0</v>
      </c>
      <c r="S1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7" s="212">
        <f>IF(OR($T$13="vyberte",$T$13=""),0,IF(OR(Tabuľka2[[#This Row],[Stĺpec14]]="",Tabuľka2[[#This Row],[Stĺpec6]]=""),0,Tabuľka2[[#This Row],[Stĺpec6]]/Tabuľka2[[#This Row],[Stĺpec14]]))</f>
        <v>0</v>
      </c>
      <c r="U137" s="212">
        <f>IF(OR($U$13="vyberte",$U$13=""),0,IF(OR(Tabuľka2[[#This Row],[Stĺpec14]]="",Tabuľka2[[#This Row],[Stĺpec7]]=""),0,Tabuľka2[[#This Row],[Stĺpec7]]/Tabuľka2[[#This Row],[Stĺpec14]]))</f>
        <v>0</v>
      </c>
      <c r="V137" s="212">
        <f>IF(OR($V$13="vyberte",$V$13=""),0,IF(OR(Tabuľka2[[#This Row],[Stĺpec14]]="",Tabuľka2[[#This Row],[Stĺpec8]]=0),0,Tabuľka2[[#This Row],[Stĺpec8]]/Tabuľka2[[#This Row],[Stĺpec14]]))</f>
        <v>0</v>
      </c>
      <c r="W137" s="212">
        <f>IF(OR($W$13="vyberte",$W$13=""),0,IF(OR(Tabuľka2[[#This Row],[Stĺpec14]]="",Tabuľka2[[#This Row],[Stĺpec9]]=""),0,Tabuľka2[[#This Row],[Stĺpec9]]/Tabuľka2[[#This Row],[Stĺpec14]]))</f>
        <v>0</v>
      </c>
      <c r="X137" s="212">
        <f>IF(OR($X$13="vyberte",$X$13=""),0,IF(OR(Tabuľka2[[#This Row],[Stĺpec14]]="",Tabuľka2[[#This Row],[Stĺpec10]]=""),0,Tabuľka2[[#This Row],[Stĺpec10]]/Tabuľka2[[#This Row],[Stĺpec14]]))</f>
        <v>0</v>
      </c>
      <c r="Y137" s="212">
        <f>IF(OR($Y$13="vyberte",$Y$13=""),0,IF(OR(Tabuľka2[[#This Row],[Stĺpec14]]="",Tabuľka2[[#This Row],[Stĺpec11]]=""),0,Tabuľka2[[#This Row],[Stĺpec11]]/Tabuľka2[[#This Row],[Stĺpec14]]))</f>
        <v>0</v>
      </c>
      <c r="Z137" s="212">
        <f>IF(OR(Tabuľka2[[#This Row],[Stĺpec14]]="",Tabuľka2[[#This Row],[Stĺpec12]]=""),0,Tabuľka2[[#This Row],[Stĺpec12]]/Tabuľka2[[#This Row],[Stĺpec14]])</f>
        <v>0</v>
      </c>
      <c r="AA137" s="194">
        <f>IF(OR(Tabuľka2[[#This Row],[Stĺpec14]]="",Tabuľka2[[#This Row],[Stĺpec13]]=""),0,Tabuľka2[[#This Row],[Stĺpec13]]/Tabuľka2[[#This Row],[Stĺpec14]])</f>
        <v>0</v>
      </c>
      <c r="AB137" s="193">
        <f>COUNTIF(Tabuľka2[[#This Row],[Stĺpec16]:[Stĺpec23]],"&gt;0,1")</f>
        <v>0</v>
      </c>
      <c r="AC137" s="198">
        <f>IF(OR($F$13="vyberte",$F$13=""),0,Tabuľka2[[#This Row],[Stĺpec14]]-Tabuľka2[[#This Row],[Stĺpec26]])</f>
        <v>0</v>
      </c>
      <c r="AD1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7" s="206">
        <f>IF('Bodovacie kritéria'!$F$15="01 A - BORSKÁ NÍŽINA",Tabuľka2[[#This Row],[Stĺpec25]]/Tabuľka2[[#This Row],[Stĺpec5]],0)</f>
        <v>0</v>
      </c>
      <c r="AF1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7" s="206">
        <f>IFERROR((Tabuľka2[[#This Row],[Stĺpec28]]+Tabuľka2[[#This Row],[Stĺpec25]])/Tabuľka2[[#This Row],[Stĺpec14]],0)</f>
        <v>0</v>
      </c>
      <c r="AH137" s="199">
        <f>Tabuľka2[[#This Row],[Stĺpec28]]+Tabuľka2[[#This Row],[Stĺpec25]]</f>
        <v>0</v>
      </c>
      <c r="AI137" s="206">
        <f>IFERROR(Tabuľka2[[#This Row],[Stĺpec25]]/Tabuľka2[[#This Row],[Stĺpec30]],0)</f>
        <v>0</v>
      </c>
      <c r="AJ137" s="191">
        <f>IFERROR(Tabuľka2[[#This Row],[Stĺpec145]]/Tabuľka2[[#This Row],[Stĺpec14]],0)</f>
        <v>0</v>
      </c>
      <c r="AK137" s="191">
        <f>IFERROR(Tabuľka2[[#This Row],[Stĺpec144]]/Tabuľka2[[#This Row],[Stĺpec14]],0)</f>
        <v>0</v>
      </c>
    </row>
    <row r="138" spans="1:37" x14ac:dyDescent="0.25">
      <c r="A138" s="251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17">
        <f>SUM(Činnosti!$F138:$M138)</f>
        <v>0</v>
      </c>
      <c r="O138" s="261"/>
      <c r="P138" s="269"/>
      <c r="Q138" s="267">
        <f>IF(AND(Tabuľka2[[#This Row],[Stĺpec5]]&gt;0,Tabuľka2[[#This Row],[Stĺpec1]]=""),1,0)</f>
        <v>0</v>
      </c>
      <c r="R138" s="237">
        <f>IF(AND(Tabuľka2[[#This Row],[Stĺpec14]]=0,OR(Tabuľka2[[#This Row],[Stĺpec145]]&gt;0,Tabuľka2[[#This Row],[Stĺpec144]]&gt;0)),1,0)</f>
        <v>0</v>
      </c>
      <c r="S1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8" s="212">
        <f>IF(OR($T$13="vyberte",$T$13=""),0,IF(OR(Tabuľka2[[#This Row],[Stĺpec14]]="",Tabuľka2[[#This Row],[Stĺpec6]]=""),0,Tabuľka2[[#This Row],[Stĺpec6]]/Tabuľka2[[#This Row],[Stĺpec14]]))</f>
        <v>0</v>
      </c>
      <c r="U138" s="212">
        <f>IF(OR($U$13="vyberte",$U$13=""),0,IF(OR(Tabuľka2[[#This Row],[Stĺpec14]]="",Tabuľka2[[#This Row],[Stĺpec7]]=""),0,Tabuľka2[[#This Row],[Stĺpec7]]/Tabuľka2[[#This Row],[Stĺpec14]]))</f>
        <v>0</v>
      </c>
      <c r="V138" s="212">
        <f>IF(OR($V$13="vyberte",$V$13=""),0,IF(OR(Tabuľka2[[#This Row],[Stĺpec14]]="",Tabuľka2[[#This Row],[Stĺpec8]]=0),0,Tabuľka2[[#This Row],[Stĺpec8]]/Tabuľka2[[#This Row],[Stĺpec14]]))</f>
        <v>0</v>
      </c>
      <c r="W138" s="212">
        <f>IF(OR($W$13="vyberte",$W$13=""),0,IF(OR(Tabuľka2[[#This Row],[Stĺpec14]]="",Tabuľka2[[#This Row],[Stĺpec9]]=""),0,Tabuľka2[[#This Row],[Stĺpec9]]/Tabuľka2[[#This Row],[Stĺpec14]]))</f>
        <v>0</v>
      </c>
      <c r="X138" s="212">
        <f>IF(OR($X$13="vyberte",$X$13=""),0,IF(OR(Tabuľka2[[#This Row],[Stĺpec14]]="",Tabuľka2[[#This Row],[Stĺpec10]]=""),0,Tabuľka2[[#This Row],[Stĺpec10]]/Tabuľka2[[#This Row],[Stĺpec14]]))</f>
        <v>0</v>
      </c>
      <c r="Y138" s="212">
        <f>IF(OR($Y$13="vyberte",$Y$13=""),0,IF(OR(Tabuľka2[[#This Row],[Stĺpec14]]="",Tabuľka2[[#This Row],[Stĺpec11]]=""),0,Tabuľka2[[#This Row],[Stĺpec11]]/Tabuľka2[[#This Row],[Stĺpec14]]))</f>
        <v>0</v>
      </c>
      <c r="Z138" s="212">
        <f>IF(OR(Tabuľka2[[#This Row],[Stĺpec14]]="",Tabuľka2[[#This Row],[Stĺpec12]]=""),0,Tabuľka2[[#This Row],[Stĺpec12]]/Tabuľka2[[#This Row],[Stĺpec14]])</f>
        <v>0</v>
      </c>
      <c r="AA138" s="194">
        <f>IF(OR(Tabuľka2[[#This Row],[Stĺpec14]]="",Tabuľka2[[#This Row],[Stĺpec13]]=""),0,Tabuľka2[[#This Row],[Stĺpec13]]/Tabuľka2[[#This Row],[Stĺpec14]])</f>
        <v>0</v>
      </c>
      <c r="AB138" s="193">
        <f>COUNTIF(Tabuľka2[[#This Row],[Stĺpec16]:[Stĺpec23]],"&gt;0,1")</f>
        <v>0</v>
      </c>
      <c r="AC138" s="198">
        <f>IF(OR($F$13="vyberte",$F$13=""),0,Tabuľka2[[#This Row],[Stĺpec14]]-Tabuľka2[[#This Row],[Stĺpec26]])</f>
        <v>0</v>
      </c>
      <c r="AD1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8" s="206">
        <f>IF('Bodovacie kritéria'!$F$15="01 A - BORSKÁ NÍŽINA",Tabuľka2[[#This Row],[Stĺpec25]]/Tabuľka2[[#This Row],[Stĺpec5]],0)</f>
        <v>0</v>
      </c>
      <c r="AF1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8" s="206">
        <f>IFERROR((Tabuľka2[[#This Row],[Stĺpec28]]+Tabuľka2[[#This Row],[Stĺpec25]])/Tabuľka2[[#This Row],[Stĺpec14]],0)</f>
        <v>0</v>
      </c>
      <c r="AH138" s="199">
        <f>Tabuľka2[[#This Row],[Stĺpec28]]+Tabuľka2[[#This Row],[Stĺpec25]]</f>
        <v>0</v>
      </c>
      <c r="AI138" s="206">
        <f>IFERROR(Tabuľka2[[#This Row],[Stĺpec25]]/Tabuľka2[[#This Row],[Stĺpec30]],0)</f>
        <v>0</v>
      </c>
      <c r="AJ138" s="191">
        <f>IFERROR(Tabuľka2[[#This Row],[Stĺpec145]]/Tabuľka2[[#This Row],[Stĺpec14]],0)</f>
        <v>0</v>
      </c>
      <c r="AK138" s="191">
        <f>IFERROR(Tabuľka2[[#This Row],[Stĺpec144]]/Tabuľka2[[#This Row],[Stĺpec14]],0)</f>
        <v>0</v>
      </c>
    </row>
    <row r="139" spans="1:37" x14ac:dyDescent="0.25">
      <c r="A139" s="252"/>
      <c r="B139" s="257"/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18">
        <f>SUM(Činnosti!$F139:$M139)</f>
        <v>0</v>
      </c>
      <c r="O139" s="262"/>
      <c r="P139" s="269"/>
      <c r="Q139" s="267">
        <f>IF(AND(Tabuľka2[[#This Row],[Stĺpec5]]&gt;0,Tabuľka2[[#This Row],[Stĺpec1]]=""),1,0)</f>
        <v>0</v>
      </c>
      <c r="R139" s="237">
        <f>IF(AND(Tabuľka2[[#This Row],[Stĺpec14]]=0,OR(Tabuľka2[[#This Row],[Stĺpec145]]&gt;0,Tabuľka2[[#This Row],[Stĺpec144]]&gt;0)),1,0)</f>
        <v>0</v>
      </c>
      <c r="S1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39" s="212">
        <f>IF(OR($T$13="vyberte",$T$13=""),0,IF(OR(Tabuľka2[[#This Row],[Stĺpec14]]="",Tabuľka2[[#This Row],[Stĺpec6]]=""),0,Tabuľka2[[#This Row],[Stĺpec6]]/Tabuľka2[[#This Row],[Stĺpec14]]))</f>
        <v>0</v>
      </c>
      <c r="U139" s="212">
        <f>IF(OR($U$13="vyberte",$U$13=""),0,IF(OR(Tabuľka2[[#This Row],[Stĺpec14]]="",Tabuľka2[[#This Row],[Stĺpec7]]=""),0,Tabuľka2[[#This Row],[Stĺpec7]]/Tabuľka2[[#This Row],[Stĺpec14]]))</f>
        <v>0</v>
      </c>
      <c r="V139" s="212">
        <f>IF(OR($V$13="vyberte",$V$13=""),0,IF(OR(Tabuľka2[[#This Row],[Stĺpec14]]="",Tabuľka2[[#This Row],[Stĺpec8]]=0),0,Tabuľka2[[#This Row],[Stĺpec8]]/Tabuľka2[[#This Row],[Stĺpec14]]))</f>
        <v>0</v>
      </c>
      <c r="W139" s="212">
        <f>IF(OR($W$13="vyberte",$W$13=""),0,IF(OR(Tabuľka2[[#This Row],[Stĺpec14]]="",Tabuľka2[[#This Row],[Stĺpec9]]=""),0,Tabuľka2[[#This Row],[Stĺpec9]]/Tabuľka2[[#This Row],[Stĺpec14]]))</f>
        <v>0</v>
      </c>
      <c r="X139" s="212">
        <f>IF(OR($X$13="vyberte",$X$13=""),0,IF(OR(Tabuľka2[[#This Row],[Stĺpec14]]="",Tabuľka2[[#This Row],[Stĺpec10]]=""),0,Tabuľka2[[#This Row],[Stĺpec10]]/Tabuľka2[[#This Row],[Stĺpec14]]))</f>
        <v>0</v>
      </c>
      <c r="Y139" s="212">
        <f>IF(OR($Y$13="vyberte",$Y$13=""),0,IF(OR(Tabuľka2[[#This Row],[Stĺpec14]]="",Tabuľka2[[#This Row],[Stĺpec11]]=""),0,Tabuľka2[[#This Row],[Stĺpec11]]/Tabuľka2[[#This Row],[Stĺpec14]]))</f>
        <v>0</v>
      </c>
      <c r="Z139" s="212">
        <f>IF(OR(Tabuľka2[[#This Row],[Stĺpec14]]="",Tabuľka2[[#This Row],[Stĺpec12]]=""),0,Tabuľka2[[#This Row],[Stĺpec12]]/Tabuľka2[[#This Row],[Stĺpec14]])</f>
        <v>0</v>
      </c>
      <c r="AA139" s="194">
        <f>IF(OR(Tabuľka2[[#This Row],[Stĺpec14]]="",Tabuľka2[[#This Row],[Stĺpec13]]=""),0,Tabuľka2[[#This Row],[Stĺpec13]]/Tabuľka2[[#This Row],[Stĺpec14]])</f>
        <v>0</v>
      </c>
      <c r="AB139" s="193">
        <f>COUNTIF(Tabuľka2[[#This Row],[Stĺpec16]:[Stĺpec23]],"&gt;0,1")</f>
        <v>0</v>
      </c>
      <c r="AC139" s="198">
        <f>IF(OR($F$13="vyberte",$F$13=""),0,Tabuľka2[[#This Row],[Stĺpec14]]-Tabuľka2[[#This Row],[Stĺpec26]])</f>
        <v>0</v>
      </c>
      <c r="AD1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39" s="206">
        <f>IF('Bodovacie kritéria'!$F$15="01 A - BORSKÁ NÍŽINA",Tabuľka2[[#This Row],[Stĺpec25]]/Tabuľka2[[#This Row],[Stĺpec5]],0)</f>
        <v>0</v>
      </c>
      <c r="AF1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39" s="206">
        <f>IFERROR((Tabuľka2[[#This Row],[Stĺpec28]]+Tabuľka2[[#This Row],[Stĺpec25]])/Tabuľka2[[#This Row],[Stĺpec14]],0)</f>
        <v>0</v>
      </c>
      <c r="AH139" s="199">
        <f>Tabuľka2[[#This Row],[Stĺpec28]]+Tabuľka2[[#This Row],[Stĺpec25]]</f>
        <v>0</v>
      </c>
      <c r="AI139" s="206">
        <f>IFERROR(Tabuľka2[[#This Row],[Stĺpec25]]/Tabuľka2[[#This Row],[Stĺpec30]],0)</f>
        <v>0</v>
      </c>
      <c r="AJ139" s="191">
        <f>IFERROR(Tabuľka2[[#This Row],[Stĺpec145]]/Tabuľka2[[#This Row],[Stĺpec14]],0)</f>
        <v>0</v>
      </c>
      <c r="AK139" s="191">
        <f>IFERROR(Tabuľka2[[#This Row],[Stĺpec144]]/Tabuľka2[[#This Row],[Stĺpec14]],0)</f>
        <v>0</v>
      </c>
    </row>
    <row r="140" spans="1:37" x14ac:dyDescent="0.25">
      <c r="A140" s="251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17">
        <f>SUM(Činnosti!$F140:$M140)</f>
        <v>0</v>
      </c>
      <c r="O140" s="261"/>
      <c r="P140" s="269"/>
      <c r="Q140" s="267">
        <f>IF(AND(Tabuľka2[[#This Row],[Stĺpec5]]&gt;0,Tabuľka2[[#This Row],[Stĺpec1]]=""),1,0)</f>
        <v>0</v>
      </c>
      <c r="R140" s="237">
        <f>IF(AND(Tabuľka2[[#This Row],[Stĺpec14]]=0,OR(Tabuľka2[[#This Row],[Stĺpec145]]&gt;0,Tabuľka2[[#This Row],[Stĺpec144]]&gt;0)),1,0)</f>
        <v>0</v>
      </c>
      <c r="S1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0" s="212">
        <f>IF(OR($T$13="vyberte",$T$13=""),0,IF(OR(Tabuľka2[[#This Row],[Stĺpec14]]="",Tabuľka2[[#This Row],[Stĺpec6]]=""),0,Tabuľka2[[#This Row],[Stĺpec6]]/Tabuľka2[[#This Row],[Stĺpec14]]))</f>
        <v>0</v>
      </c>
      <c r="U140" s="212">
        <f>IF(OR($U$13="vyberte",$U$13=""),0,IF(OR(Tabuľka2[[#This Row],[Stĺpec14]]="",Tabuľka2[[#This Row],[Stĺpec7]]=""),0,Tabuľka2[[#This Row],[Stĺpec7]]/Tabuľka2[[#This Row],[Stĺpec14]]))</f>
        <v>0</v>
      </c>
      <c r="V140" s="212">
        <f>IF(OR($V$13="vyberte",$V$13=""),0,IF(OR(Tabuľka2[[#This Row],[Stĺpec14]]="",Tabuľka2[[#This Row],[Stĺpec8]]=0),0,Tabuľka2[[#This Row],[Stĺpec8]]/Tabuľka2[[#This Row],[Stĺpec14]]))</f>
        <v>0</v>
      </c>
      <c r="W140" s="212">
        <f>IF(OR($W$13="vyberte",$W$13=""),0,IF(OR(Tabuľka2[[#This Row],[Stĺpec14]]="",Tabuľka2[[#This Row],[Stĺpec9]]=""),0,Tabuľka2[[#This Row],[Stĺpec9]]/Tabuľka2[[#This Row],[Stĺpec14]]))</f>
        <v>0</v>
      </c>
      <c r="X140" s="212">
        <f>IF(OR($X$13="vyberte",$X$13=""),0,IF(OR(Tabuľka2[[#This Row],[Stĺpec14]]="",Tabuľka2[[#This Row],[Stĺpec10]]=""),0,Tabuľka2[[#This Row],[Stĺpec10]]/Tabuľka2[[#This Row],[Stĺpec14]]))</f>
        <v>0</v>
      </c>
      <c r="Y140" s="212">
        <f>IF(OR($Y$13="vyberte",$Y$13=""),0,IF(OR(Tabuľka2[[#This Row],[Stĺpec14]]="",Tabuľka2[[#This Row],[Stĺpec11]]=""),0,Tabuľka2[[#This Row],[Stĺpec11]]/Tabuľka2[[#This Row],[Stĺpec14]]))</f>
        <v>0</v>
      </c>
      <c r="Z140" s="212">
        <f>IF(OR(Tabuľka2[[#This Row],[Stĺpec14]]="",Tabuľka2[[#This Row],[Stĺpec12]]=""),0,Tabuľka2[[#This Row],[Stĺpec12]]/Tabuľka2[[#This Row],[Stĺpec14]])</f>
        <v>0</v>
      </c>
      <c r="AA140" s="194">
        <f>IF(OR(Tabuľka2[[#This Row],[Stĺpec14]]="",Tabuľka2[[#This Row],[Stĺpec13]]=""),0,Tabuľka2[[#This Row],[Stĺpec13]]/Tabuľka2[[#This Row],[Stĺpec14]])</f>
        <v>0</v>
      </c>
      <c r="AB140" s="193">
        <f>COUNTIF(Tabuľka2[[#This Row],[Stĺpec16]:[Stĺpec23]],"&gt;0,1")</f>
        <v>0</v>
      </c>
      <c r="AC140" s="198">
        <f>IF(OR($F$13="vyberte",$F$13=""),0,Tabuľka2[[#This Row],[Stĺpec14]]-Tabuľka2[[#This Row],[Stĺpec26]])</f>
        <v>0</v>
      </c>
      <c r="AD1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0" s="206">
        <f>IF('Bodovacie kritéria'!$F$15="01 A - BORSKÁ NÍŽINA",Tabuľka2[[#This Row],[Stĺpec25]]/Tabuľka2[[#This Row],[Stĺpec5]],0)</f>
        <v>0</v>
      </c>
      <c r="AF1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0" s="206">
        <f>IFERROR((Tabuľka2[[#This Row],[Stĺpec28]]+Tabuľka2[[#This Row],[Stĺpec25]])/Tabuľka2[[#This Row],[Stĺpec14]],0)</f>
        <v>0</v>
      </c>
      <c r="AH140" s="199">
        <f>Tabuľka2[[#This Row],[Stĺpec28]]+Tabuľka2[[#This Row],[Stĺpec25]]</f>
        <v>0</v>
      </c>
      <c r="AI140" s="206">
        <f>IFERROR(Tabuľka2[[#This Row],[Stĺpec25]]/Tabuľka2[[#This Row],[Stĺpec30]],0)</f>
        <v>0</v>
      </c>
      <c r="AJ140" s="191">
        <f>IFERROR(Tabuľka2[[#This Row],[Stĺpec145]]/Tabuľka2[[#This Row],[Stĺpec14]],0)</f>
        <v>0</v>
      </c>
      <c r="AK140" s="191">
        <f>IFERROR(Tabuľka2[[#This Row],[Stĺpec144]]/Tabuľka2[[#This Row],[Stĺpec14]],0)</f>
        <v>0</v>
      </c>
    </row>
    <row r="141" spans="1:37" x14ac:dyDescent="0.25">
      <c r="A141" s="252"/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18">
        <f>SUM(Činnosti!$F141:$M141)</f>
        <v>0</v>
      </c>
      <c r="O141" s="262"/>
      <c r="P141" s="269"/>
      <c r="Q141" s="267">
        <f>IF(AND(Tabuľka2[[#This Row],[Stĺpec5]]&gt;0,Tabuľka2[[#This Row],[Stĺpec1]]=""),1,0)</f>
        <v>0</v>
      </c>
      <c r="R141" s="237">
        <f>IF(AND(Tabuľka2[[#This Row],[Stĺpec14]]=0,OR(Tabuľka2[[#This Row],[Stĺpec145]]&gt;0,Tabuľka2[[#This Row],[Stĺpec144]]&gt;0)),1,0)</f>
        <v>0</v>
      </c>
      <c r="S1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1" s="212">
        <f>IF(OR($T$13="vyberte",$T$13=""),0,IF(OR(Tabuľka2[[#This Row],[Stĺpec14]]="",Tabuľka2[[#This Row],[Stĺpec6]]=""),0,Tabuľka2[[#This Row],[Stĺpec6]]/Tabuľka2[[#This Row],[Stĺpec14]]))</f>
        <v>0</v>
      </c>
      <c r="U141" s="212">
        <f>IF(OR($U$13="vyberte",$U$13=""),0,IF(OR(Tabuľka2[[#This Row],[Stĺpec14]]="",Tabuľka2[[#This Row],[Stĺpec7]]=""),0,Tabuľka2[[#This Row],[Stĺpec7]]/Tabuľka2[[#This Row],[Stĺpec14]]))</f>
        <v>0</v>
      </c>
      <c r="V141" s="212">
        <f>IF(OR($V$13="vyberte",$V$13=""),0,IF(OR(Tabuľka2[[#This Row],[Stĺpec14]]="",Tabuľka2[[#This Row],[Stĺpec8]]=0),0,Tabuľka2[[#This Row],[Stĺpec8]]/Tabuľka2[[#This Row],[Stĺpec14]]))</f>
        <v>0</v>
      </c>
      <c r="W141" s="212">
        <f>IF(OR($W$13="vyberte",$W$13=""),0,IF(OR(Tabuľka2[[#This Row],[Stĺpec14]]="",Tabuľka2[[#This Row],[Stĺpec9]]=""),0,Tabuľka2[[#This Row],[Stĺpec9]]/Tabuľka2[[#This Row],[Stĺpec14]]))</f>
        <v>0</v>
      </c>
      <c r="X141" s="212">
        <f>IF(OR($X$13="vyberte",$X$13=""),0,IF(OR(Tabuľka2[[#This Row],[Stĺpec14]]="",Tabuľka2[[#This Row],[Stĺpec10]]=""),0,Tabuľka2[[#This Row],[Stĺpec10]]/Tabuľka2[[#This Row],[Stĺpec14]]))</f>
        <v>0</v>
      </c>
      <c r="Y141" s="212">
        <f>IF(OR($Y$13="vyberte",$Y$13=""),0,IF(OR(Tabuľka2[[#This Row],[Stĺpec14]]="",Tabuľka2[[#This Row],[Stĺpec11]]=""),0,Tabuľka2[[#This Row],[Stĺpec11]]/Tabuľka2[[#This Row],[Stĺpec14]]))</f>
        <v>0</v>
      </c>
      <c r="Z141" s="212">
        <f>IF(OR(Tabuľka2[[#This Row],[Stĺpec14]]="",Tabuľka2[[#This Row],[Stĺpec12]]=""),0,Tabuľka2[[#This Row],[Stĺpec12]]/Tabuľka2[[#This Row],[Stĺpec14]])</f>
        <v>0</v>
      </c>
      <c r="AA141" s="194">
        <f>IF(OR(Tabuľka2[[#This Row],[Stĺpec14]]="",Tabuľka2[[#This Row],[Stĺpec13]]=""),0,Tabuľka2[[#This Row],[Stĺpec13]]/Tabuľka2[[#This Row],[Stĺpec14]])</f>
        <v>0</v>
      </c>
      <c r="AB141" s="193">
        <f>COUNTIF(Tabuľka2[[#This Row],[Stĺpec16]:[Stĺpec23]],"&gt;0,1")</f>
        <v>0</v>
      </c>
      <c r="AC141" s="198">
        <f>IF(OR($F$13="vyberte",$F$13=""),0,Tabuľka2[[#This Row],[Stĺpec14]]-Tabuľka2[[#This Row],[Stĺpec26]])</f>
        <v>0</v>
      </c>
      <c r="AD1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1" s="206">
        <f>IF('Bodovacie kritéria'!$F$15="01 A - BORSKÁ NÍŽINA",Tabuľka2[[#This Row],[Stĺpec25]]/Tabuľka2[[#This Row],[Stĺpec5]],0)</f>
        <v>0</v>
      </c>
      <c r="AF1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1" s="206">
        <f>IFERROR((Tabuľka2[[#This Row],[Stĺpec28]]+Tabuľka2[[#This Row],[Stĺpec25]])/Tabuľka2[[#This Row],[Stĺpec14]],0)</f>
        <v>0</v>
      </c>
      <c r="AH141" s="199">
        <f>Tabuľka2[[#This Row],[Stĺpec28]]+Tabuľka2[[#This Row],[Stĺpec25]]</f>
        <v>0</v>
      </c>
      <c r="AI141" s="206">
        <f>IFERROR(Tabuľka2[[#This Row],[Stĺpec25]]/Tabuľka2[[#This Row],[Stĺpec30]],0)</f>
        <v>0</v>
      </c>
      <c r="AJ141" s="191">
        <f>IFERROR(Tabuľka2[[#This Row],[Stĺpec145]]/Tabuľka2[[#This Row],[Stĺpec14]],0)</f>
        <v>0</v>
      </c>
      <c r="AK141" s="191">
        <f>IFERROR(Tabuľka2[[#This Row],[Stĺpec144]]/Tabuľka2[[#This Row],[Stĺpec14]],0)</f>
        <v>0</v>
      </c>
    </row>
    <row r="142" spans="1:37" x14ac:dyDescent="0.25">
      <c r="A142" s="251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17">
        <f>SUM(Činnosti!$F142:$M142)</f>
        <v>0</v>
      </c>
      <c r="O142" s="261"/>
      <c r="P142" s="269"/>
      <c r="Q142" s="267">
        <f>IF(AND(Tabuľka2[[#This Row],[Stĺpec5]]&gt;0,Tabuľka2[[#This Row],[Stĺpec1]]=""),1,0)</f>
        <v>0</v>
      </c>
      <c r="R142" s="237">
        <f>IF(AND(Tabuľka2[[#This Row],[Stĺpec14]]=0,OR(Tabuľka2[[#This Row],[Stĺpec145]]&gt;0,Tabuľka2[[#This Row],[Stĺpec144]]&gt;0)),1,0)</f>
        <v>0</v>
      </c>
      <c r="S1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2" s="212">
        <f>IF(OR($T$13="vyberte",$T$13=""),0,IF(OR(Tabuľka2[[#This Row],[Stĺpec14]]="",Tabuľka2[[#This Row],[Stĺpec6]]=""),0,Tabuľka2[[#This Row],[Stĺpec6]]/Tabuľka2[[#This Row],[Stĺpec14]]))</f>
        <v>0</v>
      </c>
      <c r="U142" s="212">
        <f>IF(OR($U$13="vyberte",$U$13=""),0,IF(OR(Tabuľka2[[#This Row],[Stĺpec14]]="",Tabuľka2[[#This Row],[Stĺpec7]]=""),0,Tabuľka2[[#This Row],[Stĺpec7]]/Tabuľka2[[#This Row],[Stĺpec14]]))</f>
        <v>0</v>
      </c>
      <c r="V142" s="212">
        <f>IF(OR($V$13="vyberte",$V$13=""),0,IF(OR(Tabuľka2[[#This Row],[Stĺpec14]]="",Tabuľka2[[#This Row],[Stĺpec8]]=0),0,Tabuľka2[[#This Row],[Stĺpec8]]/Tabuľka2[[#This Row],[Stĺpec14]]))</f>
        <v>0</v>
      </c>
      <c r="W142" s="212">
        <f>IF(OR($W$13="vyberte",$W$13=""),0,IF(OR(Tabuľka2[[#This Row],[Stĺpec14]]="",Tabuľka2[[#This Row],[Stĺpec9]]=""),0,Tabuľka2[[#This Row],[Stĺpec9]]/Tabuľka2[[#This Row],[Stĺpec14]]))</f>
        <v>0</v>
      </c>
      <c r="X142" s="212">
        <f>IF(OR($X$13="vyberte",$X$13=""),0,IF(OR(Tabuľka2[[#This Row],[Stĺpec14]]="",Tabuľka2[[#This Row],[Stĺpec10]]=""),0,Tabuľka2[[#This Row],[Stĺpec10]]/Tabuľka2[[#This Row],[Stĺpec14]]))</f>
        <v>0</v>
      </c>
      <c r="Y142" s="212">
        <f>IF(OR($Y$13="vyberte",$Y$13=""),0,IF(OR(Tabuľka2[[#This Row],[Stĺpec14]]="",Tabuľka2[[#This Row],[Stĺpec11]]=""),0,Tabuľka2[[#This Row],[Stĺpec11]]/Tabuľka2[[#This Row],[Stĺpec14]]))</f>
        <v>0</v>
      </c>
      <c r="Z142" s="212">
        <f>IF(OR(Tabuľka2[[#This Row],[Stĺpec14]]="",Tabuľka2[[#This Row],[Stĺpec12]]=""),0,Tabuľka2[[#This Row],[Stĺpec12]]/Tabuľka2[[#This Row],[Stĺpec14]])</f>
        <v>0</v>
      </c>
      <c r="AA142" s="194">
        <f>IF(OR(Tabuľka2[[#This Row],[Stĺpec14]]="",Tabuľka2[[#This Row],[Stĺpec13]]=""),0,Tabuľka2[[#This Row],[Stĺpec13]]/Tabuľka2[[#This Row],[Stĺpec14]])</f>
        <v>0</v>
      </c>
      <c r="AB142" s="193">
        <f>COUNTIF(Tabuľka2[[#This Row],[Stĺpec16]:[Stĺpec23]],"&gt;0,1")</f>
        <v>0</v>
      </c>
      <c r="AC142" s="198">
        <f>IF(OR($F$13="vyberte",$F$13=""),0,Tabuľka2[[#This Row],[Stĺpec14]]-Tabuľka2[[#This Row],[Stĺpec26]])</f>
        <v>0</v>
      </c>
      <c r="AD1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2" s="206">
        <f>IF('Bodovacie kritéria'!$F$15="01 A - BORSKÁ NÍŽINA",Tabuľka2[[#This Row],[Stĺpec25]]/Tabuľka2[[#This Row],[Stĺpec5]],0)</f>
        <v>0</v>
      </c>
      <c r="AF1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2" s="206">
        <f>IFERROR((Tabuľka2[[#This Row],[Stĺpec28]]+Tabuľka2[[#This Row],[Stĺpec25]])/Tabuľka2[[#This Row],[Stĺpec14]],0)</f>
        <v>0</v>
      </c>
      <c r="AH142" s="199">
        <f>Tabuľka2[[#This Row],[Stĺpec28]]+Tabuľka2[[#This Row],[Stĺpec25]]</f>
        <v>0</v>
      </c>
      <c r="AI142" s="206">
        <f>IFERROR(Tabuľka2[[#This Row],[Stĺpec25]]/Tabuľka2[[#This Row],[Stĺpec30]],0)</f>
        <v>0</v>
      </c>
      <c r="AJ142" s="191">
        <f>IFERROR(Tabuľka2[[#This Row],[Stĺpec145]]/Tabuľka2[[#This Row],[Stĺpec14]],0)</f>
        <v>0</v>
      </c>
      <c r="AK142" s="191">
        <f>IFERROR(Tabuľka2[[#This Row],[Stĺpec144]]/Tabuľka2[[#This Row],[Stĺpec14]],0)</f>
        <v>0</v>
      </c>
    </row>
    <row r="143" spans="1:37" x14ac:dyDescent="0.25">
      <c r="A143" s="252"/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18">
        <f>SUM(Činnosti!$F143:$M143)</f>
        <v>0</v>
      </c>
      <c r="O143" s="262"/>
      <c r="P143" s="269"/>
      <c r="Q143" s="267">
        <f>IF(AND(Tabuľka2[[#This Row],[Stĺpec5]]&gt;0,Tabuľka2[[#This Row],[Stĺpec1]]=""),1,0)</f>
        <v>0</v>
      </c>
      <c r="R143" s="237">
        <f>IF(AND(Tabuľka2[[#This Row],[Stĺpec14]]=0,OR(Tabuľka2[[#This Row],[Stĺpec145]]&gt;0,Tabuľka2[[#This Row],[Stĺpec144]]&gt;0)),1,0)</f>
        <v>0</v>
      </c>
      <c r="S1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3" s="212">
        <f>IF(OR($T$13="vyberte",$T$13=""),0,IF(OR(Tabuľka2[[#This Row],[Stĺpec14]]="",Tabuľka2[[#This Row],[Stĺpec6]]=""),0,Tabuľka2[[#This Row],[Stĺpec6]]/Tabuľka2[[#This Row],[Stĺpec14]]))</f>
        <v>0</v>
      </c>
      <c r="U143" s="212">
        <f>IF(OR($U$13="vyberte",$U$13=""),0,IF(OR(Tabuľka2[[#This Row],[Stĺpec14]]="",Tabuľka2[[#This Row],[Stĺpec7]]=""),0,Tabuľka2[[#This Row],[Stĺpec7]]/Tabuľka2[[#This Row],[Stĺpec14]]))</f>
        <v>0</v>
      </c>
      <c r="V143" s="212">
        <f>IF(OR($V$13="vyberte",$V$13=""),0,IF(OR(Tabuľka2[[#This Row],[Stĺpec14]]="",Tabuľka2[[#This Row],[Stĺpec8]]=0),0,Tabuľka2[[#This Row],[Stĺpec8]]/Tabuľka2[[#This Row],[Stĺpec14]]))</f>
        <v>0</v>
      </c>
      <c r="W143" s="212">
        <f>IF(OR($W$13="vyberte",$W$13=""),0,IF(OR(Tabuľka2[[#This Row],[Stĺpec14]]="",Tabuľka2[[#This Row],[Stĺpec9]]=""),0,Tabuľka2[[#This Row],[Stĺpec9]]/Tabuľka2[[#This Row],[Stĺpec14]]))</f>
        <v>0</v>
      </c>
      <c r="X143" s="212">
        <f>IF(OR($X$13="vyberte",$X$13=""),0,IF(OR(Tabuľka2[[#This Row],[Stĺpec14]]="",Tabuľka2[[#This Row],[Stĺpec10]]=""),0,Tabuľka2[[#This Row],[Stĺpec10]]/Tabuľka2[[#This Row],[Stĺpec14]]))</f>
        <v>0</v>
      </c>
      <c r="Y143" s="212">
        <f>IF(OR($Y$13="vyberte",$Y$13=""),0,IF(OR(Tabuľka2[[#This Row],[Stĺpec14]]="",Tabuľka2[[#This Row],[Stĺpec11]]=""),0,Tabuľka2[[#This Row],[Stĺpec11]]/Tabuľka2[[#This Row],[Stĺpec14]]))</f>
        <v>0</v>
      </c>
      <c r="Z143" s="212">
        <f>IF(OR(Tabuľka2[[#This Row],[Stĺpec14]]="",Tabuľka2[[#This Row],[Stĺpec12]]=""),0,Tabuľka2[[#This Row],[Stĺpec12]]/Tabuľka2[[#This Row],[Stĺpec14]])</f>
        <v>0</v>
      </c>
      <c r="AA143" s="194">
        <f>IF(OR(Tabuľka2[[#This Row],[Stĺpec14]]="",Tabuľka2[[#This Row],[Stĺpec13]]=""),0,Tabuľka2[[#This Row],[Stĺpec13]]/Tabuľka2[[#This Row],[Stĺpec14]])</f>
        <v>0</v>
      </c>
      <c r="AB143" s="193">
        <f>COUNTIF(Tabuľka2[[#This Row],[Stĺpec16]:[Stĺpec23]],"&gt;0,1")</f>
        <v>0</v>
      </c>
      <c r="AC143" s="198">
        <f>IF(OR($F$13="vyberte",$F$13=""),0,Tabuľka2[[#This Row],[Stĺpec14]]-Tabuľka2[[#This Row],[Stĺpec26]])</f>
        <v>0</v>
      </c>
      <c r="AD1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3" s="206">
        <f>IF('Bodovacie kritéria'!$F$15="01 A - BORSKÁ NÍŽINA",Tabuľka2[[#This Row],[Stĺpec25]]/Tabuľka2[[#This Row],[Stĺpec5]],0)</f>
        <v>0</v>
      </c>
      <c r="AF1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3" s="206">
        <f>IFERROR((Tabuľka2[[#This Row],[Stĺpec28]]+Tabuľka2[[#This Row],[Stĺpec25]])/Tabuľka2[[#This Row],[Stĺpec14]],0)</f>
        <v>0</v>
      </c>
      <c r="AH143" s="199">
        <f>Tabuľka2[[#This Row],[Stĺpec28]]+Tabuľka2[[#This Row],[Stĺpec25]]</f>
        <v>0</v>
      </c>
      <c r="AI143" s="206">
        <f>IFERROR(Tabuľka2[[#This Row],[Stĺpec25]]/Tabuľka2[[#This Row],[Stĺpec30]],0)</f>
        <v>0</v>
      </c>
      <c r="AJ143" s="191">
        <f>IFERROR(Tabuľka2[[#This Row],[Stĺpec145]]/Tabuľka2[[#This Row],[Stĺpec14]],0)</f>
        <v>0</v>
      </c>
      <c r="AK143" s="191">
        <f>IFERROR(Tabuľka2[[#This Row],[Stĺpec144]]/Tabuľka2[[#This Row],[Stĺpec14]],0)</f>
        <v>0</v>
      </c>
    </row>
    <row r="144" spans="1:37" x14ac:dyDescent="0.25">
      <c r="A144" s="251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17">
        <f>SUM(Činnosti!$F144:$M144)</f>
        <v>0</v>
      </c>
      <c r="O144" s="261"/>
      <c r="P144" s="269"/>
      <c r="Q144" s="267">
        <f>IF(AND(Tabuľka2[[#This Row],[Stĺpec5]]&gt;0,Tabuľka2[[#This Row],[Stĺpec1]]=""),1,0)</f>
        <v>0</v>
      </c>
      <c r="R144" s="237">
        <f>IF(AND(Tabuľka2[[#This Row],[Stĺpec14]]=0,OR(Tabuľka2[[#This Row],[Stĺpec145]]&gt;0,Tabuľka2[[#This Row],[Stĺpec144]]&gt;0)),1,0)</f>
        <v>0</v>
      </c>
      <c r="S1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4" s="212">
        <f>IF(OR($T$13="vyberte",$T$13=""),0,IF(OR(Tabuľka2[[#This Row],[Stĺpec14]]="",Tabuľka2[[#This Row],[Stĺpec6]]=""),0,Tabuľka2[[#This Row],[Stĺpec6]]/Tabuľka2[[#This Row],[Stĺpec14]]))</f>
        <v>0</v>
      </c>
      <c r="U144" s="212">
        <f>IF(OR($U$13="vyberte",$U$13=""),0,IF(OR(Tabuľka2[[#This Row],[Stĺpec14]]="",Tabuľka2[[#This Row],[Stĺpec7]]=""),0,Tabuľka2[[#This Row],[Stĺpec7]]/Tabuľka2[[#This Row],[Stĺpec14]]))</f>
        <v>0</v>
      </c>
      <c r="V144" s="212">
        <f>IF(OR($V$13="vyberte",$V$13=""),0,IF(OR(Tabuľka2[[#This Row],[Stĺpec14]]="",Tabuľka2[[#This Row],[Stĺpec8]]=0),0,Tabuľka2[[#This Row],[Stĺpec8]]/Tabuľka2[[#This Row],[Stĺpec14]]))</f>
        <v>0</v>
      </c>
      <c r="W144" s="212">
        <f>IF(OR($W$13="vyberte",$W$13=""),0,IF(OR(Tabuľka2[[#This Row],[Stĺpec14]]="",Tabuľka2[[#This Row],[Stĺpec9]]=""),0,Tabuľka2[[#This Row],[Stĺpec9]]/Tabuľka2[[#This Row],[Stĺpec14]]))</f>
        <v>0</v>
      </c>
      <c r="X144" s="212">
        <f>IF(OR($X$13="vyberte",$X$13=""),0,IF(OR(Tabuľka2[[#This Row],[Stĺpec14]]="",Tabuľka2[[#This Row],[Stĺpec10]]=""),0,Tabuľka2[[#This Row],[Stĺpec10]]/Tabuľka2[[#This Row],[Stĺpec14]]))</f>
        <v>0</v>
      </c>
      <c r="Y144" s="212">
        <f>IF(OR($Y$13="vyberte",$Y$13=""),0,IF(OR(Tabuľka2[[#This Row],[Stĺpec14]]="",Tabuľka2[[#This Row],[Stĺpec11]]=""),0,Tabuľka2[[#This Row],[Stĺpec11]]/Tabuľka2[[#This Row],[Stĺpec14]]))</f>
        <v>0</v>
      </c>
      <c r="Z144" s="212">
        <f>IF(OR(Tabuľka2[[#This Row],[Stĺpec14]]="",Tabuľka2[[#This Row],[Stĺpec12]]=""),0,Tabuľka2[[#This Row],[Stĺpec12]]/Tabuľka2[[#This Row],[Stĺpec14]])</f>
        <v>0</v>
      </c>
      <c r="AA144" s="194">
        <f>IF(OR(Tabuľka2[[#This Row],[Stĺpec14]]="",Tabuľka2[[#This Row],[Stĺpec13]]=""),0,Tabuľka2[[#This Row],[Stĺpec13]]/Tabuľka2[[#This Row],[Stĺpec14]])</f>
        <v>0</v>
      </c>
      <c r="AB144" s="193">
        <f>COUNTIF(Tabuľka2[[#This Row],[Stĺpec16]:[Stĺpec23]],"&gt;0,1")</f>
        <v>0</v>
      </c>
      <c r="AC144" s="198">
        <f>IF(OR($F$13="vyberte",$F$13=""),0,Tabuľka2[[#This Row],[Stĺpec14]]-Tabuľka2[[#This Row],[Stĺpec26]])</f>
        <v>0</v>
      </c>
      <c r="AD1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4" s="206">
        <f>IF('Bodovacie kritéria'!$F$15="01 A - BORSKÁ NÍŽINA",Tabuľka2[[#This Row],[Stĺpec25]]/Tabuľka2[[#This Row],[Stĺpec5]],0)</f>
        <v>0</v>
      </c>
      <c r="AF1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4" s="206">
        <f>IFERROR((Tabuľka2[[#This Row],[Stĺpec28]]+Tabuľka2[[#This Row],[Stĺpec25]])/Tabuľka2[[#This Row],[Stĺpec14]],0)</f>
        <v>0</v>
      </c>
      <c r="AH144" s="199">
        <f>Tabuľka2[[#This Row],[Stĺpec28]]+Tabuľka2[[#This Row],[Stĺpec25]]</f>
        <v>0</v>
      </c>
      <c r="AI144" s="206">
        <f>IFERROR(Tabuľka2[[#This Row],[Stĺpec25]]/Tabuľka2[[#This Row],[Stĺpec30]],0)</f>
        <v>0</v>
      </c>
      <c r="AJ144" s="191">
        <f>IFERROR(Tabuľka2[[#This Row],[Stĺpec145]]/Tabuľka2[[#This Row],[Stĺpec14]],0)</f>
        <v>0</v>
      </c>
      <c r="AK144" s="191">
        <f>IFERROR(Tabuľka2[[#This Row],[Stĺpec144]]/Tabuľka2[[#This Row],[Stĺpec14]],0)</f>
        <v>0</v>
      </c>
    </row>
    <row r="145" spans="1:37" x14ac:dyDescent="0.25">
      <c r="A145" s="252"/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18">
        <f>SUM(Činnosti!$F145:$M145)</f>
        <v>0</v>
      </c>
      <c r="O145" s="262"/>
      <c r="P145" s="269"/>
      <c r="Q145" s="267">
        <f>IF(AND(Tabuľka2[[#This Row],[Stĺpec5]]&gt;0,Tabuľka2[[#This Row],[Stĺpec1]]=""),1,0)</f>
        <v>0</v>
      </c>
      <c r="R145" s="237">
        <f>IF(AND(Tabuľka2[[#This Row],[Stĺpec14]]=0,OR(Tabuľka2[[#This Row],[Stĺpec145]]&gt;0,Tabuľka2[[#This Row],[Stĺpec144]]&gt;0)),1,0)</f>
        <v>0</v>
      </c>
      <c r="S1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5" s="212">
        <f>IF(OR($T$13="vyberte",$T$13=""),0,IF(OR(Tabuľka2[[#This Row],[Stĺpec14]]="",Tabuľka2[[#This Row],[Stĺpec6]]=""),0,Tabuľka2[[#This Row],[Stĺpec6]]/Tabuľka2[[#This Row],[Stĺpec14]]))</f>
        <v>0</v>
      </c>
      <c r="U145" s="212">
        <f>IF(OR($U$13="vyberte",$U$13=""),0,IF(OR(Tabuľka2[[#This Row],[Stĺpec14]]="",Tabuľka2[[#This Row],[Stĺpec7]]=""),0,Tabuľka2[[#This Row],[Stĺpec7]]/Tabuľka2[[#This Row],[Stĺpec14]]))</f>
        <v>0</v>
      </c>
      <c r="V145" s="212">
        <f>IF(OR($V$13="vyberte",$V$13=""),0,IF(OR(Tabuľka2[[#This Row],[Stĺpec14]]="",Tabuľka2[[#This Row],[Stĺpec8]]=0),0,Tabuľka2[[#This Row],[Stĺpec8]]/Tabuľka2[[#This Row],[Stĺpec14]]))</f>
        <v>0</v>
      </c>
      <c r="W145" s="212">
        <f>IF(OR($W$13="vyberte",$W$13=""),0,IF(OR(Tabuľka2[[#This Row],[Stĺpec14]]="",Tabuľka2[[#This Row],[Stĺpec9]]=""),0,Tabuľka2[[#This Row],[Stĺpec9]]/Tabuľka2[[#This Row],[Stĺpec14]]))</f>
        <v>0</v>
      </c>
      <c r="X145" s="212">
        <f>IF(OR($X$13="vyberte",$X$13=""),0,IF(OR(Tabuľka2[[#This Row],[Stĺpec14]]="",Tabuľka2[[#This Row],[Stĺpec10]]=""),0,Tabuľka2[[#This Row],[Stĺpec10]]/Tabuľka2[[#This Row],[Stĺpec14]]))</f>
        <v>0</v>
      </c>
      <c r="Y145" s="212">
        <f>IF(OR($Y$13="vyberte",$Y$13=""),0,IF(OR(Tabuľka2[[#This Row],[Stĺpec14]]="",Tabuľka2[[#This Row],[Stĺpec11]]=""),0,Tabuľka2[[#This Row],[Stĺpec11]]/Tabuľka2[[#This Row],[Stĺpec14]]))</f>
        <v>0</v>
      </c>
      <c r="Z145" s="212">
        <f>IF(OR(Tabuľka2[[#This Row],[Stĺpec14]]="",Tabuľka2[[#This Row],[Stĺpec12]]=""),0,Tabuľka2[[#This Row],[Stĺpec12]]/Tabuľka2[[#This Row],[Stĺpec14]])</f>
        <v>0</v>
      </c>
      <c r="AA145" s="194">
        <f>IF(OR(Tabuľka2[[#This Row],[Stĺpec14]]="",Tabuľka2[[#This Row],[Stĺpec13]]=""),0,Tabuľka2[[#This Row],[Stĺpec13]]/Tabuľka2[[#This Row],[Stĺpec14]])</f>
        <v>0</v>
      </c>
      <c r="AB145" s="193">
        <f>COUNTIF(Tabuľka2[[#This Row],[Stĺpec16]:[Stĺpec23]],"&gt;0,1")</f>
        <v>0</v>
      </c>
      <c r="AC145" s="198">
        <f>IF(OR($F$13="vyberte",$F$13=""),0,Tabuľka2[[#This Row],[Stĺpec14]]-Tabuľka2[[#This Row],[Stĺpec26]])</f>
        <v>0</v>
      </c>
      <c r="AD1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5" s="206">
        <f>IF('Bodovacie kritéria'!$F$15="01 A - BORSKÁ NÍŽINA",Tabuľka2[[#This Row],[Stĺpec25]]/Tabuľka2[[#This Row],[Stĺpec5]],0)</f>
        <v>0</v>
      </c>
      <c r="AF1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5" s="206">
        <f>IFERROR((Tabuľka2[[#This Row],[Stĺpec28]]+Tabuľka2[[#This Row],[Stĺpec25]])/Tabuľka2[[#This Row],[Stĺpec14]],0)</f>
        <v>0</v>
      </c>
      <c r="AH145" s="199">
        <f>Tabuľka2[[#This Row],[Stĺpec28]]+Tabuľka2[[#This Row],[Stĺpec25]]</f>
        <v>0</v>
      </c>
      <c r="AI145" s="206">
        <f>IFERROR(Tabuľka2[[#This Row],[Stĺpec25]]/Tabuľka2[[#This Row],[Stĺpec30]],0)</f>
        <v>0</v>
      </c>
      <c r="AJ145" s="191">
        <f>IFERROR(Tabuľka2[[#This Row],[Stĺpec145]]/Tabuľka2[[#This Row],[Stĺpec14]],0)</f>
        <v>0</v>
      </c>
      <c r="AK145" s="191">
        <f>IFERROR(Tabuľka2[[#This Row],[Stĺpec144]]/Tabuľka2[[#This Row],[Stĺpec14]],0)</f>
        <v>0</v>
      </c>
    </row>
    <row r="146" spans="1:37" x14ac:dyDescent="0.25">
      <c r="A146" s="251"/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17">
        <f>SUM(Činnosti!$F146:$M146)</f>
        <v>0</v>
      </c>
      <c r="O146" s="261"/>
      <c r="P146" s="269"/>
      <c r="Q146" s="267">
        <f>IF(AND(Tabuľka2[[#This Row],[Stĺpec5]]&gt;0,Tabuľka2[[#This Row],[Stĺpec1]]=""),1,0)</f>
        <v>0</v>
      </c>
      <c r="R146" s="237">
        <f>IF(AND(Tabuľka2[[#This Row],[Stĺpec14]]=0,OR(Tabuľka2[[#This Row],[Stĺpec145]]&gt;0,Tabuľka2[[#This Row],[Stĺpec144]]&gt;0)),1,0)</f>
        <v>0</v>
      </c>
      <c r="S1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6" s="212">
        <f>IF(OR($T$13="vyberte",$T$13=""),0,IF(OR(Tabuľka2[[#This Row],[Stĺpec14]]="",Tabuľka2[[#This Row],[Stĺpec6]]=""),0,Tabuľka2[[#This Row],[Stĺpec6]]/Tabuľka2[[#This Row],[Stĺpec14]]))</f>
        <v>0</v>
      </c>
      <c r="U146" s="212">
        <f>IF(OR($U$13="vyberte",$U$13=""),0,IF(OR(Tabuľka2[[#This Row],[Stĺpec14]]="",Tabuľka2[[#This Row],[Stĺpec7]]=""),0,Tabuľka2[[#This Row],[Stĺpec7]]/Tabuľka2[[#This Row],[Stĺpec14]]))</f>
        <v>0</v>
      </c>
      <c r="V146" s="212">
        <f>IF(OR($V$13="vyberte",$V$13=""),0,IF(OR(Tabuľka2[[#This Row],[Stĺpec14]]="",Tabuľka2[[#This Row],[Stĺpec8]]=0),0,Tabuľka2[[#This Row],[Stĺpec8]]/Tabuľka2[[#This Row],[Stĺpec14]]))</f>
        <v>0</v>
      </c>
      <c r="W146" s="212">
        <f>IF(OR($W$13="vyberte",$W$13=""),0,IF(OR(Tabuľka2[[#This Row],[Stĺpec14]]="",Tabuľka2[[#This Row],[Stĺpec9]]=""),0,Tabuľka2[[#This Row],[Stĺpec9]]/Tabuľka2[[#This Row],[Stĺpec14]]))</f>
        <v>0</v>
      </c>
      <c r="X146" s="212">
        <f>IF(OR($X$13="vyberte",$X$13=""),0,IF(OR(Tabuľka2[[#This Row],[Stĺpec14]]="",Tabuľka2[[#This Row],[Stĺpec10]]=""),0,Tabuľka2[[#This Row],[Stĺpec10]]/Tabuľka2[[#This Row],[Stĺpec14]]))</f>
        <v>0</v>
      </c>
      <c r="Y146" s="212">
        <f>IF(OR($Y$13="vyberte",$Y$13=""),0,IF(OR(Tabuľka2[[#This Row],[Stĺpec14]]="",Tabuľka2[[#This Row],[Stĺpec11]]=""),0,Tabuľka2[[#This Row],[Stĺpec11]]/Tabuľka2[[#This Row],[Stĺpec14]]))</f>
        <v>0</v>
      </c>
      <c r="Z146" s="212">
        <f>IF(OR(Tabuľka2[[#This Row],[Stĺpec14]]="",Tabuľka2[[#This Row],[Stĺpec12]]=""),0,Tabuľka2[[#This Row],[Stĺpec12]]/Tabuľka2[[#This Row],[Stĺpec14]])</f>
        <v>0</v>
      </c>
      <c r="AA146" s="194">
        <f>IF(OR(Tabuľka2[[#This Row],[Stĺpec14]]="",Tabuľka2[[#This Row],[Stĺpec13]]=""),0,Tabuľka2[[#This Row],[Stĺpec13]]/Tabuľka2[[#This Row],[Stĺpec14]])</f>
        <v>0</v>
      </c>
      <c r="AB146" s="193">
        <f>COUNTIF(Tabuľka2[[#This Row],[Stĺpec16]:[Stĺpec23]],"&gt;0,1")</f>
        <v>0</v>
      </c>
      <c r="AC146" s="198">
        <f>IF(OR($F$13="vyberte",$F$13=""),0,Tabuľka2[[#This Row],[Stĺpec14]]-Tabuľka2[[#This Row],[Stĺpec26]])</f>
        <v>0</v>
      </c>
      <c r="AD1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6" s="206">
        <f>IF('Bodovacie kritéria'!$F$15="01 A - BORSKÁ NÍŽINA",Tabuľka2[[#This Row],[Stĺpec25]]/Tabuľka2[[#This Row],[Stĺpec5]],0)</f>
        <v>0</v>
      </c>
      <c r="AF1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6" s="206">
        <f>IFERROR((Tabuľka2[[#This Row],[Stĺpec28]]+Tabuľka2[[#This Row],[Stĺpec25]])/Tabuľka2[[#This Row],[Stĺpec14]],0)</f>
        <v>0</v>
      </c>
      <c r="AH146" s="199">
        <f>Tabuľka2[[#This Row],[Stĺpec28]]+Tabuľka2[[#This Row],[Stĺpec25]]</f>
        <v>0</v>
      </c>
      <c r="AI146" s="206">
        <f>IFERROR(Tabuľka2[[#This Row],[Stĺpec25]]/Tabuľka2[[#This Row],[Stĺpec30]],0)</f>
        <v>0</v>
      </c>
      <c r="AJ146" s="191">
        <f>IFERROR(Tabuľka2[[#This Row],[Stĺpec145]]/Tabuľka2[[#This Row],[Stĺpec14]],0)</f>
        <v>0</v>
      </c>
      <c r="AK146" s="191">
        <f>IFERROR(Tabuľka2[[#This Row],[Stĺpec144]]/Tabuľka2[[#This Row],[Stĺpec14]],0)</f>
        <v>0</v>
      </c>
    </row>
    <row r="147" spans="1:37" x14ac:dyDescent="0.25">
      <c r="A147" s="252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18">
        <f>SUM(Činnosti!$F147:$M147)</f>
        <v>0</v>
      </c>
      <c r="O147" s="262"/>
      <c r="P147" s="269"/>
      <c r="Q147" s="267">
        <f>IF(AND(Tabuľka2[[#This Row],[Stĺpec5]]&gt;0,Tabuľka2[[#This Row],[Stĺpec1]]=""),1,0)</f>
        <v>0</v>
      </c>
      <c r="R147" s="237">
        <f>IF(AND(Tabuľka2[[#This Row],[Stĺpec14]]=0,OR(Tabuľka2[[#This Row],[Stĺpec145]]&gt;0,Tabuľka2[[#This Row],[Stĺpec144]]&gt;0)),1,0)</f>
        <v>0</v>
      </c>
      <c r="S1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7" s="212">
        <f>IF(OR($T$13="vyberte",$T$13=""),0,IF(OR(Tabuľka2[[#This Row],[Stĺpec14]]="",Tabuľka2[[#This Row],[Stĺpec6]]=""),0,Tabuľka2[[#This Row],[Stĺpec6]]/Tabuľka2[[#This Row],[Stĺpec14]]))</f>
        <v>0</v>
      </c>
      <c r="U147" s="212">
        <f>IF(OR($U$13="vyberte",$U$13=""),0,IF(OR(Tabuľka2[[#This Row],[Stĺpec14]]="",Tabuľka2[[#This Row],[Stĺpec7]]=""),0,Tabuľka2[[#This Row],[Stĺpec7]]/Tabuľka2[[#This Row],[Stĺpec14]]))</f>
        <v>0</v>
      </c>
      <c r="V147" s="212">
        <f>IF(OR($V$13="vyberte",$V$13=""),0,IF(OR(Tabuľka2[[#This Row],[Stĺpec14]]="",Tabuľka2[[#This Row],[Stĺpec8]]=0),0,Tabuľka2[[#This Row],[Stĺpec8]]/Tabuľka2[[#This Row],[Stĺpec14]]))</f>
        <v>0</v>
      </c>
      <c r="W147" s="212">
        <f>IF(OR($W$13="vyberte",$W$13=""),0,IF(OR(Tabuľka2[[#This Row],[Stĺpec14]]="",Tabuľka2[[#This Row],[Stĺpec9]]=""),0,Tabuľka2[[#This Row],[Stĺpec9]]/Tabuľka2[[#This Row],[Stĺpec14]]))</f>
        <v>0</v>
      </c>
      <c r="X147" s="212">
        <f>IF(OR($X$13="vyberte",$X$13=""),0,IF(OR(Tabuľka2[[#This Row],[Stĺpec14]]="",Tabuľka2[[#This Row],[Stĺpec10]]=""),0,Tabuľka2[[#This Row],[Stĺpec10]]/Tabuľka2[[#This Row],[Stĺpec14]]))</f>
        <v>0</v>
      </c>
      <c r="Y147" s="212">
        <f>IF(OR($Y$13="vyberte",$Y$13=""),0,IF(OR(Tabuľka2[[#This Row],[Stĺpec14]]="",Tabuľka2[[#This Row],[Stĺpec11]]=""),0,Tabuľka2[[#This Row],[Stĺpec11]]/Tabuľka2[[#This Row],[Stĺpec14]]))</f>
        <v>0</v>
      </c>
      <c r="Z147" s="212">
        <f>IF(OR(Tabuľka2[[#This Row],[Stĺpec14]]="",Tabuľka2[[#This Row],[Stĺpec12]]=""),0,Tabuľka2[[#This Row],[Stĺpec12]]/Tabuľka2[[#This Row],[Stĺpec14]])</f>
        <v>0</v>
      </c>
      <c r="AA147" s="194">
        <f>IF(OR(Tabuľka2[[#This Row],[Stĺpec14]]="",Tabuľka2[[#This Row],[Stĺpec13]]=""),0,Tabuľka2[[#This Row],[Stĺpec13]]/Tabuľka2[[#This Row],[Stĺpec14]])</f>
        <v>0</v>
      </c>
      <c r="AB147" s="193">
        <f>COUNTIF(Tabuľka2[[#This Row],[Stĺpec16]:[Stĺpec23]],"&gt;0,1")</f>
        <v>0</v>
      </c>
      <c r="AC147" s="198">
        <f>IF(OR($F$13="vyberte",$F$13=""),0,Tabuľka2[[#This Row],[Stĺpec14]]-Tabuľka2[[#This Row],[Stĺpec26]])</f>
        <v>0</v>
      </c>
      <c r="AD1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7" s="206">
        <f>IF('Bodovacie kritéria'!$F$15="01 A - BORSKÁ NÍŽINA",Tabuľka2[[#This Row],[Stĺpec25]]/Tabuľka2[[#This Row],[Stĺpec5]],0)</f>
        <v>0</v>
      </c>
      <c r="AF1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7" s="206">
        <f>IFERROR((Tabuľka2[[#This Row],[Stĺpec28]]+Tabuľka2[[#This Row],[Stĺpec25]])/Tabuľka2[[#This Row],[Stĺpec14]],0)</f>
        <v>0</v>
      </c>
      <c r="AH147" s="199">
        <f>Tabuľka2[[#This Row],[Stĺpec28]]+Tabuľka2[[#This Row],[Stĺpec25]]</f>
        <v>0</v>
      </c>
      <c r="AI147" s="206">
        <f>IFERROR(Tabuľka2[[#This Row],[Stĺpec25]]/Tabuľka2[[#This Row],[Stĺpec30]],0)</f>
        <v>0</v>
      </c>
      <c r="AJ147" s="191">
        <f>IFERROR(Tabuľka2[[#This Row],[Stĺpec145]]/Tabuľka2[[#This Row],[Stĺpec14]],0)</f>
        <v>0</v>
      </c>
      <c r="AK147" s="191">
        <f>IFERROR(Tabuľka2[[#This Row],[Stĺpec144]]/Tabuľka2[[#This Row],[Stĺpec14]],0)</f>
        <v>0</v>
      </c>
    </row>
    <row r="148" spans="1:37" x14ac:dyDescent="0.25">
      <c r="A148" s="251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17">
        <f>SUM(Činnosti!$F148:$M148)</f>
        <v>0</v>
      </c>
      <c r="O148" s="261"/>
      <c r="P148" s="269"/>
      <c r="Q148" s="267">
        <f>IF(AND(Tabuľka2[[#This Row],[Stĺpec5]]&gt;0,Tabuľka2[[#This Row],[Stĺpec1]]=""),1,0)</f>
        <v>0</v>
      </c>
      <c r="R148" s="237">
        <f>IF(AND(Tabuľka2[[#This Row],[Stĺpec14]]=0,OR(Tabuľka2[[#This Row],[Stĺpec145]]&gt;0,Tabuľka2[[#This Row],[Stĺpec144]]&gt;0)),1,0)</f>
        <v>0</v>
      </c>
      <c r="S1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8" s="212">
        <f>IF(OR($T$13="vyberte",$T$13=""),0,IF(OR(Tabuľka2[[#This Row],[Stĺpec14]]="",Tabuľka2[[#This Row],[Stĺpec6]]=""),0,Tabuľka2[[#This Row],[Stĺpec6]]/Tabuľka2[[#This Row],[Stĺpec14]]))</f>
        <v>0</v>
      </c>
      <c r="U148" s="212">
        <f>IF(OR($U$13="vyberte",$U$13=""),0,IF(OR(Tabuľka2[[#This Row],[Stĺpec14]]="",Tabuľka2[[#This Row],[Stĺpec7]]=""),0,Tabuľka2[[#This Row],[Stĺpec7]]/Tabuľka2[[#This Row],[Stĺpec14]]))</f>
        <v>0</v>
      </c>
      <c r="V148" s="212">
        <f>IF(OR($V$13="vyberte",$V$13=""),0,IF(OR(Tabuľka2[[#This Row],[Stĺpec14]]="",Tabuľka2[[#This Row],[Stĺpec8]]=0),0,Tabuľka2[[#This Row],[Stĺpec8]]/Tabuľka2[[#This Row],[Stĺpec14]]))</f>
        <v>0</v>
      </c>
      <c r="W148" s="212">
        <f>IF(OR($W$13="vyberte",$W$13=""),0,IF(OR(Tabuľka2[[#This Row],[Stĺpec14]]="",Tabuľka2[[#This Row],[Stĺpec9]]=""),0,Tabuľka2[[#This Row],[Stĺpec9]]/Tabuľka2[[#This Row],[Stĺpec14]]))</f>
        <v>0</v>
      </c>
      <c r="X148" s="212">
        <f>IF(OR($X$13="vyberte",$X$13=""),0,IF(OR(Tabuľka2[[#This Row],[Stĺpec14]]="",Tabuľka2[[#This Row],[Stĺpec10]]=""),0,Tabuľka2[[#This Row],[Stĺpec10]]/Tabuľka2[[#This Row],[Stĺpec14]]))</f>
        <v>0</v>
      </c>
      <c r="Y148" s="212">
        <f>IF(OR($Y$13="vyberte",$Y$13=""),0,IF(OR(Tabuľka2[[#This Row],[Stĺpec14]]="",Tabuľka2[[#This Row],[Stĺpec11]]=""),0,Tabuľka2[[#This Row],[Stĺpec11]]/Tabuľka2[[#This Row],[Stĺpec14]]))</f>
        <v>0</v>
      </c>
      <c r="Z148" s="212">
        <f>IF(OR(Tabuľka2[[#This Row],[Stĺpec14]]="",Tabuľka2[[#This Row],[Stĺpec12]]=""),0,Tabuľka2[[#This Row],[Stĺpec12]]/Tabuľka2[[#This Row],[Stĺpec14]])</f>
        <v>0</v>
      </c>
      <c r="AA148" s="194">
        <f>IF(OR(Tabuľka2[[#This Row],[Stĺpec14]]="",Tabuľka2[[#This Row],[Stĺpec13]]=""),0,Tabuľka2[[#This Row],[Stĺpec13]]/Tabuľka2[[#This Row],[Stĺpec14]])</f>
        <v>0</v>
      </c>
      <c r="AB148" s="193">
        <f>COUNTIF(Tabuľka2[[#This Row],[Stĺpec16]:[Stĺpec23]],"&gt;0,1")</f>
        <v>0</v>
      </c>
      <c r="AC148" s="198">
        <f>IF(OR($F$13="vyberte",$F$13=""),0,Tabuľka2[[#This Row],[Stĺpec14]]-Tabuľka2[[#This Row],[Stĺpec26]])</f>
        <v>0</v>
      </c>
      <c r="AD1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8" s="206">
        <f>IF('Bodovacie kritéria'!$F$15="01 A - BORSKÁ NÍŽINA",Tabuľka2[[#This Row],[Stĺpec25]]/Tabuľka2[[#This Row],[Stĺpec5]],0)</f>
        <v>0</v>
      </c>
      <c r="AF1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8" s="206">
        <f>IFERROR((Tabuľka2[[#This Row],[Stĺpec28]]+Tabuľka2[[#This Row],[Stĺpec25]])/Tabuľka2[[#This Row],[Stĺpec14]],0)</f>
        <v>0</v>
      </c>
      <c r="AH148" s="199">
        <f>Tabuľka2[[#This Row],[Stĺpec28]]+Tabuľka2[[#This Row],[Stĺpec25]]</f>
        <v>0</v>
      </c>
      <c r="AI148" s="206">
        <f>IFERROR(Tabuľka2[[#This Row],[Stĺpec25]]/Tabuľka2[[#This Row],[Stĺpec30]],0)</f>
        <v>0</v>
      </c>
      <c r="AJ148" s="191">
        <f>IFERROR(Tabuľka2[[#This Row],[Stĺpec145]]/Tabuľka2[[#This Row],[Stĺpec14]],0)</f>
        <v>0</v>
      </c>
      <c r="AK148" s="191">
        <f>IFERROR(Tabuľka2[[#This Row],[Stĺpec144]]/Tabuľka2[[#This Row],[Stĺpec14]],0)</f>
        <v>0</v>
      </c>
    </row>
    <row r="149" spans="1:37" x14ac:dyDescent="0.25">
      <c r="A149" s="252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18">
        <f>SUM(Činnosti!$F149:$M149)</f>
        <v>0</v>
      </c>
      <c r="O149" s="262"/>
      <c r="P149" s="269"/>
      <c r="Q149" s="267">
        <f>IF(AND(Tabuľka2[[#This Row],[Stĺpec5]]&gt;0,Tabuľka2[[#This Row],[Stĺpec1]]=""),1,0)</f>
        <v>0</v>
      </c>
      <c r="R149" s="237">
        <f>IF(AND(Tabuľka2[[#This Row],[Stĺpec14]]=0,OR(Tabuľka2[[#This Row],[Stĺpec145]]&gt;0,Tabuľka2[[#This Row],[Stĺpec144]]&gt;0)),1,0)</f>
        <v>0</v>
      </c>
      <c r="S1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49" s="212">
        <f>IF(OR($T$13="vyberte",$T$13=""),0,IF(OR(Tabuľka2[[#This Row],[Stĺpec14]]="",Tabuľka2[[#This Row],[Stĺpec6]]=""),0,Tabuľka2[[#This Row],[Stĺpec6]]/Tabuľka2[[#This Row],[Stĺpec14]]))</f>
        <v>0</v>
      </c>
      <c r="U149" s="212">
        <f>IF(OR($U$13="vyberte",$U$13=""),0,IF(OR(Tabuľka2[[#This Row],[Stĺpec14]]="",Tabuľka2[[#This Row],[Stĺpec7]]=""),0,Tabuľka2[[#This Row],[Stĺpec7]]/Tabuľka2[[#This Row],[Stĺpec14]]))</f>
        <v>0</v>
      </c>
      <c r="V149" s="212">
        <f>IF(OR($V$13="vyberte",$V$13=""),0,IF(OR(Tabuľka2[[#This Row],[Stĺpec14]]="",Tabuľka2[[#This Row],[Stĺpec8]]=0),0,Tabuľka2[[#This Row],[Stĺpec8]]/Tabuľka2[[#This Row],[Stĺpec14]]))</f>
        <v>0</v>
      </c>
      <c r="W149" s="212">
        <f>IF(OR($W$13="vyberte",$W$13=""),0,IF(OR(Tabuľka2[[#This Row],[Stĺpec14]]="",Tabuľka2[[#This Row],[Stĺpec9]]=""),0,Tabuľka2[[#This Row],[Stĺpec9]]/Tabuľka2[[#This Row],[Stĺpec14]]))</f>
        <v>0</v>
      </c>
      <c r="X149" s="212">
        <f>IF(OR($X$13="vyberte",$X$13=""),0,IF(OR(Tabuľka2[[#This Row],[Stĺpec14]]="",Tabuľka2[[#This Row],[Stĺpec10]]=""),0,Tabuľka2[[#This Row],[Stĺpec10]]/Tabuľka2[[#This Row],[Stĺpec14]]))</f>
        <v>0</v>
      </c>
      <c r="Y149" s="212">
        <f>IF(OR($Y$13="vyberte",$Y$13=""),0,IF(OR(Tabuľka2[[#This Row],[Stĺpec14]]="",Tabuľka2[[#This Row],[Stĺpec11]]=""),0,Tabuľka2[[#This Row],[Stĺpec11]]/Tabuľka2[[#This Row],[Stĺpec14]]))</f>
        <v>0</v>
      </c>
      <c r="Z149" s="212">
        <f>IF(OR(Tabuľka2[[#This Row],[Stĺpec14]]="",Tabuľka2[[#This Row],[Stĺpec12]]=""),0,Tabuľka2[[#This Row],[Stĺpec12]]/Tabuľka2[[#This Row],[Stĺpec14]])</f>
        <v>0</v>
      </c>
      <c r="AA149" s="194">
        <f>IF(OR(Tabuľka2[[#This Row],[Stĺpec14]]="",Tabuľka2[[#This Row],[Stĺpec13]]=""),0,Tabuľka2[[#This Row],[Stĺpec13]]/Tabuľka2[[#This Row],[Stĺpec14]])</f>
        <v>0</v>
      </c>
      <c r="AB149" s="193">
        <f>COUNTIF(Tabuľka2[[#This Row],[Stĺpec16]:[Stĺpec23]],"&gt;0,1")</f>
        <v>0</v>
      </c>
      <c r="AC149" s="198">
        <f>IF(OR($F$13="vyberte",$F$13=""),0,Tabuľka2[[#This Row],[Stĺpec14]]-Tabuľka2[[#This Row],[Stĺpec26]])</f>
        <v>0</v>
      </c>
      <c r="AD1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49" s="206">
        <f>IF('Bodovacie kritéria'!$F$15="01 A - BORSKÁ NÍŽINA",Tabuľka2[[#This Row],[Stĺpec25]]/Tabuľka2[[#This Row],[Stĺpec5]],0)</f>
        <v>0</v>
      </c>
      <c r="AF1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49" s="206">
        <f>IFERROR((Tabuľka2[[#This Row],[Stĺpec28]]+Tabuľka2[[#This Row],[Stĺpec25]])/Tabuľka2[[#This Row],[Stĺpec14]],0)</f>
        <v>0</v>
      </c>
      <c r="AH149" s="199">
        <f>Tabuľka2[[#This Row],[Stĺpec28]]+Tabuľka2[[#This Row],[Stĺpec25]]</f>
        <v>0</v>
      </c>
      <c r="AI149" s="206">
        <f>IFERROR(Tabuľka2[[#This Row],[Stĺpec25]]/Tabuľka2[[#This Row],[Stĺpec30]],0)</f>
        <v>0</v>
      </c>
      <c r="AJ149" s="191">
        <f>IFERROR(Tabuľka2[[#This Row],[Stĺpec145]]/Tabuľka2[[#This Row],[Stĺpec14]],0)</f>
        <v>0</v>
      </c>
      <c r="AK149" s="191">
        <f>IFERROR(Tabuľka2[[#This Row],[Stĺpec144]]/Tabuľka2[[#This Row],[Stĺpec14]],0)</f>
        <v>0</v>
      </c>
    </row>
    <row r="150" spans="1:37" x14ac:dyDescent="0.25">
      <c r="A150" s="251"/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17">
        <f>SUM(Činnosti!$F150:$M150)</f>
        <v>0</v>
      </c>
      <c r="O150" s="261"/>
      <c r="P150" s="269"/>
      <c r="Q150" s="267">
        <f>IF(AND(Tabuľka2[[#This Row],[Stĺpec5]]&gt;0,Tabuľka2[[#This Row],[Stĺpec1]]=""),1,0)</f>
        <v>0</v>
      </c>
      <c r="R150" s="237">
        <f>IF(AND(Tabuľka2[[#This Row],[Stĺpec14]]=0,OR(Tabuľka2[[#This Row],[Stĺpec145]]&gt;0,Tabuľka2[[#This Row],[Stĺpec144]]&gt;0)),1,0)</f>
        <v>0</v>
      </c>
      <c r="S1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0" s="212">
        <f>IF(OR($T$13="vyberte",$T$13=""),0,IF(OR(Tabuľka2[[#This Row],[Stĺpec14]]="",Tabuľka2[[#This Row],[Stĺpec6]]=""),0,Tabuľka2[[#This Row],[Stĺpec6]]/Tabuľka2[[#This Row],[Stĺpec14]]))</f>
        <v>0</v>
      </c>
      <c r="U150" s="212">
        <f>IF(OR($U$13="vyberte",$U$13=""),0,IF(OR(Tabuľka2[[#This Row],[Stĺpec14]]="",Tabuľka2[[#This Row],[Stĺpec7]]=""),0,Tabuľka2[[#This Row],[Stĺpec7]]/Tabuľka2[[#This Row],[Stĺpec14]]))</f>
        <v>0</v>
      </c>
      <c r="V150" s="212">
        <f>IF(OR($V$13="vyberte",$V$13=""),0,IF(OR(Tabuľka2[[#This Row],[Stĺpec14]]="",Tabuľka2[[#This Row],[Stĺpec8]]=0),0,Tabuľka2[[#This Row],[Stĺpec8]]/Tabuľka2[[#This Row],[Stĺpec14]]))</f>
        <v>0</v>
      </c>
      <c r="W150" s="212">
        <f>IF(OR($W$13="vyberte",$W$13=""),0,IF(OR(Tabuľka2[[#This Row],[Stĺpec14]]="",Tabuľka2[[#This Row],[Stĺpec9]]=""),0,Tabuľka2[[#This Row],[Stĺpec9]]/Tabuľka2[[#This Row],[Stĺpec14]]))</f>
        <v>0</v>
      </c>
      <c r="X150" s="212">
        <f>IF(OR($X$13="vyberte",$X$13=""),0,IF(OR(Tabuľka2[[#This Row],[Stĺpec14]]="",Tabuľka2[[#This Row],[Stĺpec10]]=""),0,Tabuľka2[[#This Row],[Stĺpec10]]/Tabuľka2[[#This Row],[Stĺpec14]]))</f>
        <v>0</v>
      </c>
      <c r="Y150" s="212">
        <f>IF(OR($Y$13="vyberte",$Y$13=""),0,IF(OR(Tabuľka2[[#This Row],[Stĺpec14]]="",Tabuľka2[[#This Row],[Stĺpec11]]=""),0,Tabuľka2[[#This Row],[Stĺpec11]]/Tabuľka2[[#This Row],[Stĺpec14]]))</f>
        <v>0</v>
      </c>
      <c r="Z150" s="212">
        <f>IF(OR(Tabuľka2[[#This Row],[Stĺpec14]]="",Tabuľka2[[#This Row],[Stĺpec12]]=""),0,Tabuľka2[[#This Row],[Stĺpec12]]/Tabuľka2[[#This Row],[Stĺpec14]])</f>
        <v>0</v>
      </c>
      <c r="AA150" s="194">
        <f>IF(OR(Tabuľka2[[#This Row],[Stĺpec14]]="",Tabuľka2[[#This Row],[Stĺpec13]]=""),0,Tabuľka2[[#This Row],[Stĺpec13]]/Tabuľka2[[#This Row],[Stĺpec14]])</f>
        <v>0</v>
      </c>
      <c r="AB150" s="193">
        <f>COUNTIF(Tabuľka2[[#This Row],[Stĺpec16]:[Stĺpec23]],"&gt;0,1")</f>
        <v>0</v>
      </c>
      <c r="AC150" s="198">
        <f>IF(OR($F$13="vyberte",$F$13=""),0,Tabuľka2[[#This Row],[Stĺpec14]]-Tabuľka2[[#This Row],[Stĺpec26]])</f>
        <v>0</v>
      </c>
      <c r="AD1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0" s="206">
        <f>IF('Bodovacie kritéria'!$F$15="01 A - BORSKÁ NÍŽINA",Tabuľka2[[#This Row],[Stĺpec25]]/Tabuľka2[[#This Row],[Stĺpec5]],0)</f>
        <v>0</v>
      </c>
      <c r="AF1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0" s="206">
        <f>IFERROR((Tabuľka2[[#This Row],[Stĺpec28]]+Tabuľka2[[#This Row],[Stĺpec25]])/Tabuľka2[[#This Row],[Stĺpec14]],0)</f>
        <v>0</v>
      </c>
      <c r="AH150" s="199">
        <f>Tabuľka2[[#This Row],[Stĺpec28]]+Tabuľka2[[#This Row],[Stĺpec25]]</f>
        <v>0</v>
      </c>
      <c r="AI150" s="206">
        <f>IFERROR(Tabuľka2[[#This Row],[Stĺpec25]]/Tabuľka2[[#This Row],[Stĺpec30]],0)</f>
        <v>0</v>
      </c>
      <c r="AJ150" s="191">
        <f>IFERROR(Tabuľka2[[#This Row],[Stĺpec145]]/Tabuľka2[[#This Row],[Stĺpec14]],0)</f>
        <v>0</v>
      </c>
      <c r="AK150" s="191">
        <f>IFERROR(Tabuľka2[[#This Row],[Stĺpec144]]/Tabuľka2[[#This Row],[Stĺpec14]],0)</f>
        <v>0</v>
      </c>
    </row>
    <row r="151" spans="1:37" x14ac:dyDescent="0.25">
      <c r="A151" s="252"/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18">
        <f>SUM(Činnosti!$F151:$M151)</f>
        <v>0</v>
      </c>
      <c r="O151" s="262"/>
      <c r="P151" s="269"/>
      <c r="Q151" s="267">
        <f>IF(AND(Tabuľka2[[#This Row],[Stĺpec5]]&gt;0,Tabuľka2[[#This Row],[Stĺpec1]]=""),1,0)</f>
        <v>0</v>
      </c>
      <c r="R151" s="237">
        <f>IF(AND(Tabuľka2[[#This Row],[Stĺpec14]]=0,OR(Tabuľka2[[#This Row],[Stĺpec145]]&gt;0,Tabuľka2[[#This Row],[Stĺpec144]]&gt;0)),1,0)</f>
        <v>0</v>
      </c>
      <c r="S1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1" s="212">
        <f>IF(OR($T$13="vyberte",$T$13=""),0,IF(OR(Tabuľka2[[#This Row],[Stĺpec14]]="",Tabuľka2[[#This Row],[Stĺpec6]]=""),0,Tabuľka2[[#This Row],[Stĺpec6]]/Tabuľka2[[#This Row],[Stĺpec14]]))</f>
        <v>0</v>
      </c>
      <c r="U151" s="212">
        <f>IF(OR($U$13="vyberte",$U$13=""),0,IF(OR(Tabuľka2[[#This Row],[Stĺpec14]]="",Tabuľka2[[#This Row],[Stĺpec7]]=""),0,Tabuľka2[[#This Row],[Stĺpec7]]/Tabuľka2[[#This Row],[Stĺpec14]]))</f>
        <v>0</v>
      </c>
      <c r="V151" s="212">
        <f>IF(OR($V$13="vyberte",$V$13=""),0,IF(OR(Tabuľka2[[#This Row],[Stĺpec14]]="",Tabuľka2[[#This Row],[Stĺpec8]]=0),0,Tabuľka2[[#This Row],[Stĺpec8]]/Tabuľka2[[#This Row],[Stĺpec14]]))</f>
        <v>0</v>
      </c>
      <c r="W151" s="212">
        <f>IF(OR($W$13="vyberte",$W$13=""),0,IF(OR(Tabuľka2[[#This Row],[Stĺpec14]]="",Tabuľka2[[#This Row],[Stĺpec9]]=""),0,Tabuľka2[[#This Row],[Stĺpec9]]/Tabuľka2[[#This Row],[Stĺpec14]]))</f>
        <v>0</v>
      </c>
      <c r="X151" s="212">
        <f>IF(OR($X$13="vyberte",$X$13=""),0,IF(OR(Tabuľka2[[#This Row],[Stĺpec14]]="",Tabuľka2[[#This Row],[Stĺpec10]]=""),0,Tabuľka2[[#This Row],[Stĺpec10]]/Tabuľka2[[#This Row],[Stĺpec14]]))</f>
        <v>0</v>
      </c>
      <c r="Y151" s="212">
        <f>IF(OR($Y$13="vyberte",$Y$13=""),0,IF(OR(Tabuľka2[[#This Row],[Stĺpec14]]="",Tabuľka2[[#This Row],[Stĺpec11]]=""),0,Tabuľka2[[#This Row],[Stĺpec11]]/Tabuľka2[[#This Row],[Stĺpec14]]))</f>
        <v>0</v>
      </c>
      <c r="Z151" s="212">
        <f>IF(OR(Tabuľka2[[#This Row],[Stĺpec14]]="",Tabuľka2[[#This Row],[Stĺpec12]]=""),0,Tabuľka2[[#This Row],[Stĺpec12]]/Tabuľka2[[#This Row],[Stĺpec14]])</f>
        <v>0</v>
      </c>
      <c r="AA151" s="194">
        <f>IF(OR(Tabuľka2[[#This Row],[Stĺpec14]]="",Tabuľka2[[#This Row],[Stĺpec13]]=""),0,Tabuľka2[[#This Row],[Stĺpec13]]/Tabuľka2[[#This Row],[Stĺpec14]])</f>
        <v>0</v>
      </c>
      <c r="AB151" s="193">
        <f>COUNTIF(Tabuľka2[[#This Row],[Stĺpec16]:[Stĺpec23]],"&gt;0,1")</f>
        <v>0</v>
      </c>
      <c r="AC151" s="198">
        <f>IF(OR($F$13="vyberte",$F$13=""),0,Tabuľka2[[#This Row],[Stĺpec14]]-Tabuľka2[[#This Row],[Stĺpec26]])</f>
        <v>0</v>
      </c>
      <c r="AD1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1" s="206">
        <f>IF('Bodovacie kritéria'!$F$15="01 A - BORSKÁ NÍŽINA",Tabuľka2[[#This Row],[Stĺpec25]]/Tabuľka2[[#This Row],[Stĺpec5]],0)</f>
        <v>0</v>
      </c>
      <c r="AF1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1" s="206">
        <f>IFERROR((Tabuľka2[[#This Row],[Stĺpec28]]+Tabuľka2[[#This Row],[Stĺpec25]])/Tabuľka2[[#This Row],[Stĺpec14]],0)</f>
        <v>0</v>
      </c>
      <c r="AH151" s="199">
        <f>Tabuľka2[[#This Row],[Stĺpec28]]+Tabuľka2[[#This Row],[Stĺpec25]]</f>
        <v>0</v>
      </c>
      <c r="AI151" s="206">
        <f>IFERROR(Tabuľka2[[#This Row],[Stĺpec25]]/Tabuľka2[[#This Row],[Stĺpec30]],0)</f>
        <v>0</v>
      </c>
      <c r="AJ151" s="191">
        <f>IFERROR(Tabuľka2[[#This Row],[Stĺpec145]]/Tabuľka2[[#This Row],[Stĺpec14]],0)</f>
        <v>0</v>
      </c>
      <c r="AK151" s="191">
        <f>IFERROR(Tabuľka2[[#This Row],[Stĺpec144]]/Tabuľka2[[#This Row],[Stĺpec14]],0)</f>
        <v>0</v>
      </c>
    </row>
    <row r="152" spans="1:37" x14ac:dyDescent="0.25">
      <c r="A152" s="251"/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17">
        <f>SUM(Činnosti!$F152:$M152)</f>
        <v>0</v>
      </c>
      <c r="O152" s="261"/>
      <c r="P152" s="269"/>
      <c r="Q152" s="267">
        <f>IF(AND(Tabuľka2[[#This Row],[Stĺpec5]]&gt;0,Tabuľka2[[#This Row],[Stĺpec1]]=""),1,0)</f>
        <v>0</v>
      </c>
      <c r="R152" s="237">
        <f>IF(AND(Tabuľka2[[#This Row],[Stĺpec14]]=0,OR(Tabuľka2[[#This Row],[Stĺpec145]]&gt;0,Tabuľka2[[#This Row],[Stĺpec144]]&gt;0)),1,0)</f>
        <v>0</v>
      </c>
      <c r="S1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2" s="212">
        <f>IF(OR($T$13="vyberte",$T$13=""),0,IF(OR(Tabuľka2[[#This Row],[Stĺpec14]]="",Tabuľka2[[#This Row],[Stĺpec6]]=""),0,Tabuľka2[[#This Row],[Stĺpec6]]/Tabuľka2[[#This Row],[Stĺpec14]]))</f>
        <v>0</v>
      </c>
      <c r="U152" s="212">
        <f>IF(OR($U$13="vyberte",$U$13=""),0,IF(OR(Tabuľka2[[#This Row],[Stĺpec14]]="",Tabuľka2[[#This Row],[Stĺpec7]]=""),0,Tabuľka2[[#This Row],[Stĺpec7]]/Tabuľka2[[#This Row],[Stĺpec14]]))</f>
        <v>0</v>
      </c>
      <c r="V152" s="212">
        <f>IF(OR($V$13="vyberte",$V$13=""),0,IF(OR(Tabuľka2[[#This Row],[Stĺpec14]]="",Tabuľka2[[#This Row],[Stĺpec8]]=0),0,Tabuľka2[[#This Row],[Stĺpec8]]/Tabuľka2[[#This Row],[Stĺpec14]]))</f>
        <v>0</v>
      </c>
      <c r="W152" s="212">
        <f>IF(OR($W$13="vyberte",$W$13=""),0,IF(OR(Tabuľka2[[#This Row],[Stĺpec14]]="",Tabuľka2[[#This Row],[Stĺpec9]]=""),0,Tabuľka2[[#This Row],[Stĺpec9]]/Tabuľka2[[#This Row],[Stĺpec14]]))</f>
        <v>0</v>
      </c>
      <c r="X152" s="212">
        <f>IF(OR($X$13="vyberte",$X$13=""),0,IF(OR(Tabuľka2[[#This Row],[Stĺpec14]]="",Tabuľka2[[#This Row],[Stĺpec10]]=""),0,Tabuľka2[[#This Row],[Stĺpec10]]/Tabuľka2[[#This Row],[Stĺpec14]]))</f>
        <v>0</v>
      </c>
      <c r="Y152" s="212">
        <f>IF(OR($Y$13="vyberte",$Y$13=""),0,IF(OR(Tabuľka2[[#This Row],[Stĺpec14]]="",Tabuľka2[[#This Row],[Stĺpec11]]=""),0,Tabuľka2[[#This Row],[Stĺpec11]]/Tabuľka2[[#This Row],[Stĺpec14]]))</f>
        <v>0</v>
      </c>
      <c r="Z152" s="212">
        <f>IF(OR(Tabuľka2[[#This Row],[Stĺpec14]]="",Tabuľka2[[#This Row],[Stĺpec12]]=""),0,Tabuľka2[[#This Row],[Stĺpec12]]/Tabuľka2[[#This Row],[Stĺpec14]])</f>
        <v>0</v>
      </c>
      <c r="AA152" s="194">
        <f>IF(OR(Tabuľka2[[#This Row],[Stĺpec14]]="",Tabuľka2[[#This Row],[Stĺpec13]]=""),0,Tabuľka2[[#This Row],[Stĺpec13]]/Tabuľka2[[#This Row],[Stĺpec14]])</f>
        <v>0</v>
      </c>
      <c r="AB152" s="193">
        <f>COUNTIF(Tabuľka2[[#This Row],[Stĺpec16]:[Stĺpec23]],"&gt;0,1")</f>
        <v>0</v>
      </c>
      <c r="AC152" s="198">
        <f>IF(OR($F$13="vyberte",$F$13=""),0,Tabuľka2[[#This Row],[Stĺpec14]]-Tabuľka2[[#This Row],[Stĺpec26]])</f>
        <v>0</v>
      </c>
      <c r="AD1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2" s="206">
        <f>IF('Bodovacie kritéria'!$F$15="01 A - BORSKÁ NÍŽINA",Tabuľka2[[#This Row],[Stĺpec25]]/Tabuľka2[[#This Row],[Stĺpec5]],0)</f>
        <v>0</v>
      </c>
      <c r="AF1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2" s="206">
        <f>IFERROR((Tabuľka2[[#This Row],[Stĺpec28]]+Tabuľka2[[#This Row],[Stĺpec25]])/Tabuľka2[[#This Row],[Stĺpec14]],0)</f>
        <v>0</v>
      </c>
      <c r="AH152" s="199">
        <f>Tabuľka2[[#This Row],[Stĺpec28]]+Tabuľka2[[#This Row],[Stĺpec25]]</f>
        <v>0</v>
      </c>
      <c r="AI152" s="206">
        <f>IFERROR(Tabuľka2[[#This Row],[Stĺpec25]]/Tabuľka2[[#This Row],[Stĺpec30]],0)</f>
        <v>0</v>
      </c>
      <c r="AJ152" s="191">
        <f>IFERROR(Tabuľka2[[#This Row],[Stĺpec145]]/Tabuľka2[[#This Row],[Stĺpec14]],0)</f>
        <v>0</v>
      </c>
      <c r="AK152" s="191">
        <f>IFERROR(Tabuľka2[[#This Row],[Stĺpec144]]/Tabuľka2[[#This Row],[Stĺpec14]],0)</f>
        <v>0</v>
      </c>
    </row>
    <row r="153" spans="1:37" x14ac:dyDescent="0.25">
      <c r="A153" s="252"/>
      <c r="B153" s="257"/>
      <c r="C153" s="257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18">
        <f>SUM(Činnosti!$F153:$M153)</f>
        <v>0</v>
      </c>
      <c r="O153" s="262"/>
      <c r="P153" s="269"/>
      <c r="Q153" s="267">
        <f>IF(AND(Tabuľka2[[#This Row],[Stĺpec5]]&gt;0,Tabuľka2[[#This Row],[Stĺpec1]]=""),1,0)</f>
        <v>0</v>
      </c>
      <c r="R153" s="237">
        <f>IF(AND(Tabuľka2[[#This Row],[Stĺpec14]]=0,OR(Tabuľka2[[#This Row],[Stĺpec145]]&gt;0,Tabuľka2[[#This Row],[Stĺpec144]]&gt;0)),1,0)</f>
        <v>0</v>
      </c>
      <c r="S1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3" s="212">
        <f>IF(OR($T$13="vyberte",$T$13=""),0,IF(OR(Tabuľka2[[#This Row],[Stĺpec14]]="",Tabuľka2[[#This Row],[Stĺpec6]]=""),0,Tabuľka2[[#This Row],[Stĺpec6]]/Tabuľka2[[#This Row],[Stĺpec14]]))</f>
        <v>0</v>
      </c>
      <c r="U153" s="212">
        <f>IF(OR($U$13="vyberte",$U$13=""),0,IF(OR(Tabuľka2[[#This Row],[Stĺpec14]]="",Tabuľka2[[#This Row],[Stĺpec7]]=""),0,Tabuľka2[[#This Row],[Stĺpec7]]/Tabuľka2[[#This Row],[Stĺpec14]]))</f>
        <v>0</v>
      </c>
      <c r="V153" s="212">
        <f>IF(OR($V$13="vyberte",$V$13=""),0,IF(OR(Tabuľka2[[#This Row],[Stĺpec14]]="",Tabuľka2[[#This Row],[Stĺpec8]]=0),0,Tabuľka2[[#This Row],[Stĺpec8]]/Tabuľka2[[#This Row],[Stĺpec14]]))</f>
        <v>0</v>
      </c>
      <c r="W153" s="212">
        <f>IF(OR($W$13="vyberte",$W$13=""),0,IF(OR(Tabuľka2[[#This Row],[Stĺpec14]]="",Tabuľka2[[#This Row],[Stĺpec9]]=""),0,Tabuľka2[[#This Row],[Stĺpec9]]/Tabuľka2[[#This Row],[Stĺpec14]]))</f>
        <v>0</v>
      </c>
      <c r="X153" s="212">
        <f>IF(OR($X$13="vyberte",$X$13=""),0,IF(OR(Tabuľka2[[#This Row],[Stĺpec14]]="",Tabuľka2[[#This Row],[Stĺpec10]]=""),0,Tabuľka2[[#This Row],[Stĺpec10]]/Tabuľka2[[#This Row],[Stĺpec14]]))</f>
        <v>0</v>
      </c>
      <c r="Y153" s="212">
        <f>IF(OR($Y$13="vyberte",$Y$13=""),0,IF(OR(Tabuľka2[[#This Row],[Stĺpec14]]="",Tabuľka2[[#This Row],[Stĺpec11]]=""),0,Tabuľka2[[#This Row],[Stĺpec11]]/Tabuľka2[[#This Row],[Stĺpec14]]))</f>
        <v>0</v>
      </c>
      <c r="Z153" s="212">
        <f>IF(OR(Tabuľka2[[#This Row],[Stĺpec14]]="",Tabuľka2[[#This Row],[Stĺpec12]]=""),0,Tabuľka2[[#This Row],[Stĺpec12]]/Tabuľka2[[#This Row],[Stĺpec14]])</f>
        <v>0</v>
      </c>
      <c r="AA153" s="194">
        <f>IF(OR(Tabuľka2[[#This Row],[Stĺpec14]]="",Tabuľka2[[#This Row],[Stĺpec13]]=""),0,Tabuľka2[[#This Row],[Stĺpec13]]/Tabuľka2[[#This Row],[Stĺpec14]])</f>
        <v>0</v>
      </c>
      <c r="AB153" s="193">
        <f>COUNTIF(Tabuľka2[[#This Row],[Stĺpec16]:[Stĺpec23]],"&gt;0,1")</f>
        <v>0</v>
      </c>
      <c r="AC153" s="198">
        <f>IF(OR($F$13="vyberte",$F$13=""),0,Tabuľka2[[#This Row],[Stĺpec14]]-Tabuľka2[[#This Row],[Stĺpec26]])</f>
        <v>0</v>
      </c>
      <c r="AD1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3" s="206">
        <f>IF('Bodovacie kritéria'!$F$15="01 A - BORSKÁ NÍŽINA",Tabuľka2[[#This Row],[Stĺpec25]]/Tabuľka2[[#This Row],[Stĺpec5]],0)</f>
        <v>0</v>
      </c>
      <c r="AF1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3" s="206">
        <f>IFERROR((Tabuľka2[[#This Row],[Stĺpec28]]+Tabuľka2[[#This Row],[Stĺpec25]])/Tabuľka2[[#This Row],[Stĺpec14]],0)</f>
        <v>0</v>
      </c>
      <c r="AH153" s="199">
        <f>Tabuľka2[[#This Row],[Stĺpec28]]+Tabuľka2[[#This Row],[Stĺpec25]]</f>
        <v>0</v>
      </c>
      <c r="AI153" s="206">
        <f>IFERROR(Tabuľka2[[#This Row],[Stĺpec25]]/Tabuľka2[[#This Row],[Stĺpec30]],0)</f>
        <v>0</v>
      </c>
      <c r="AJ153" s="191">
        <f>IFERROR(Tabuľka2[[#This Row],[Stĺpec145]]/Tabuľka2[[#This Row],[Stĺpec14]],0)</f>
        <v>0</v>
      </c>
      <c r="AK153" s="191">
        <f>IFERROR(Tabuľka2[[#This Row],[Stĺpec144]]/Tabuľka2[[#This Row],[Stĺpec14]],0)</f>
        <v>0</v>
      </c>
    </row>
    <row r="154" spans="1:37" x14ac:dyDescent="0.25">
      <c r="A154" s="251"/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17">
        <f>SUM(Činnosti!$F154:$M154)</f>
        <v>0</v>
      </c>
      <c r="O154" s="261"/>
      <c r="P154" s="269"/>
      <c r="Q154" s="267">
        <f>IF(AND(Tabuľka2[[#This Row],[Stĺpec5]]&gt;0,Tabuľka2[[#This Row],[Stĺpec1]]=""),1,0)</f>
        <v>0</v>
      </c>
      <c r="R154" s="237">
        <f>IF(AND(Tabuľka2[[#This Row],[Stĺpec14]]=0,OR(Tabuľka2[[#This Row],[Stĺpec145]]&gt;0,Tabuľka2[[#This Row],[Stĺpec144]]&gt;0)),1,0)</f>
        <v>0</v>
      </c>
      <c r="S1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4" s="212">
        <f>IF(OR($T$13="vyberte",$T$13=""),0,IF(OR(Tabuľka2[[#This Row],[Stĺpec14]]="",Tabuľka2[[#This Row],[Stĺpec6]]=""),0,Tabuľka2[[#This Row],[Stĺpec6]]/Tabuľka2[[#This Row],[Stĺpec14]]))</f>
        <v>0</v>
      </c>
      <c r="U154" s="212">
        <f>IF(OR($U$13="vyberte",$U$13=""),0,IF(OR(Tabuľka2[[#This Row],[Stĺpec14]]="",Tabuľka2[[#This Row],[Stĺpec7]]=""),0,Tabuľka2[[#This Row],[Stĺpec7]]/Tabuľka2[[#This Row],[Stĺpec14]]))</f>
        <v>0</v>
      </c>
      <c r="V154" s="212">
        <f>IF(OR($V$13="vyberte",$V$13=""),0,IF(OR(Tabuľka2[[#This Row],[Stĺpec14]]="",Tabuľka2[[#This Row],[Stĺpec8]]=0),0,Tabuľka2[[#This Row],[Stĺpec8]]/Tabuľka2[[#This Row],[Stĺpec14]]))</f>
        <v>0</v>
      </c>
      <c r="W154" s="212">
        <f>IF(OR($W$13="vyberte",$W$13=""),0,IF(OR(Tabuľka2[[#This Row],[Stĺpec14]]="",Tabuľka2[[#This Row],[Stĺpec9]]=""),0,Tabuľka2[[#This Row],[Stĺpec9]]/Tabuľka2[[#This Row],[Stĺpec14]]))</f>
        <v>0</v>
      </c>
      <c r="X154" s="212">
        <f>IF(OR($X$13="vyberte",$X$13=""),0,IF(OR(Tabuľka2[[#This Row],[Stĺpec14]]="",Tabuľka2[[#This Row],[Stĺpec10]]=""),0,Tabuľka2[[#This Row],[Stĺpec10]]/Tabuľka2[[#This Row],[Stĺpec14]]))</f>
        <v>0</v>
      </c>
      <c r="Y154" s="212">
        <f>IF(OR($Y$13="vyberte",$Y$13=""),0,IF(OR(Tabuľka2[[#This Row],[Stĺpec14]]="",Tabuľka2[[#This Row],[Stĺpec11]]=""),0,Tabuľka2[[#This Row],[Stĺpec11]]/Tabuľka2[[#This Row],[Stĺpec14]]))</f>
        <v>0</v>
      </c>
      <c r="Z154" s="212">
        <f>IF(OR(Tabuľka2[[#This Row],[Stĺpec14]]="",Tabuľka2[[#This Row],[Stĺpec12]]=""),0,Tabuľka2[[#This Row],[Stĺpec12]]/Tabuľka2[[#This Row],[Stĺpec14]])</f>
        <v>0</v>
      </c>
      <c r="AA154" s="194">
        <f>IF(OR(Tabuľka2[[#This Row],[Stĺpec14]]="",Tabuľka2[[#This Row],[Stĺpec13]]=""),0,Tabuľka2[[#This Row],[Stĺpec13]]/Tabuľka2[[#This Row],[Stĺpec14]])</f>
        <v>0</v>
      </c>
      <c r="AB154" s="193">
        <f>COUNTIF(Tabuľka2[[#This Row],[Stĺpec16]:[Stĺpec23]],"&gt;0,1")</f>
        <v>0</v>
      </c>
      <c r="AC154" s="198">
        <f>IF(OR($F$13="vyberte",$F$13=""),0,Tabuľka2[[#This Row],[Stĺpec14]]-Tabuľka2[[#This Row],[Stĺpec26]])</f>
        <v>0</v>
      </c>
      <c r="AD1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4" s="206">
        <f>IF('Bodovacie kritéria'!$F$15="01 A - BORSKÁ NÍŽINA",Tabuľka2[[#This Row],[Stĺpec25]]/Tabuľka2[[#This Row],[Stĺpec5]],0)</f>
        <v>0</v>
      </c>
      <c r="AF1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4" s="206">
        <f>IFERROR((Tabuľka2[[#This Row],[Stĺpec28]]+Tabuľka2[[#This Row],[Stĺpec25]])/Tabuľka2[[#This Row],[Stĺpec14]],0)</f>
        <v>0</v>
      </c>
      <c r="AH154" s="199">
        <f>Tabuľka2[[#This Row],[Stĺpec28]]+Tabuľka2[[#This Row],[Stĺpec25]]</f>
        <v>0</v>
      </c>
      <c r="AI154" s="206">
        <f>IFERROR(Tabuľka2[[#This Row],[Stĺpec25]]/Tabuľka2[[#This Row],[Stĺpec30]],0)</f>
        <v>0</v>
      </c>
      <c r="AJ154" s="191">
        <f>IFERROR(Tabuľka2[[#This Row],[Stĺpec145]]/Tabuľka2[[#This Row],[Stĺpec14]],0)</f>
        <v>0</v>
      </c>
      <c r="AK154" s="191">
        <f>IFERROR(Tabuľka2[[#This Row],[Stĺpec144]]/Tabuľka2[[#This Row],[Stĺpec14]],0)</f>
        <v>0</v>
      </c>
    </row>
    <row r="155" spans="1:37" x14ac:dyDescent="0.25">
      <c r="A155" s="252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18">
        <f>SUM(Činnosti!$F155:$M155)</f>
        <v>0</v>
      </c>
      <c r="O155" s="262"/>
      <c r="P155" s="269"/>
      <c r="Q155" s="267">
        <f>IF(AND(Tabuľka2[[#This Row],[Stĺpec5]]&gt;0,Tabuľka2[[#This Row],[Stĺpec1]]=""),1,0)</f>
        <v>0</v>
      </c>
      <c r="R155" s="237">
        <f>IF(AND(Tabuľka2[[#This Row],[Stĺpec14]]=0,OR(Tabuľka2[[#This Row],[Stĺpec145]]&gt;0,Tabuľka2[[#This Row],[Stĺpec144]]&gt;0)),1,0)</f>
        <v>0</v>
      </c>
      <c r="S1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5" s="212">
        <f>IF(OR($T$13="vyberte",$T$13=""),0,IF(OR(Tabuľka2[[#This Row],[Stĺpec14]]="",Tabuľka2[[#This Row],[Stĺpec6]]=""),0,Tabuľka2[[#This Row],[Stĺpec6]]/Tabuľka2[[#This Row],[Stĺpec14]]))</f>
        <v>0</v>
      </c>
      <c r="U155" s="212">
        <f>IF(OR($U$13="vyberte",$U$13=""),0,IF(OR(Tabuľka2[[#This Row],[Stĺpec14]]="",Tabuľka2[[#This Row],[Stĺpec7]]=""),0,Tabuľka2[[#This Row],[Stĺpec7]]/Tabuľka2[[#This Row],[Stĺpec14]]))</f>
        <v>0</v>
      </c>
      <c r="V155" s="212">
        <f>IF(OR($V$13="vyberte",$V$13=""),0,IF(OR(Tabuľka2[[#This Row],[Stĺpec14]]="",Tabuľka2[[#This Row],[Stĺpec8]]=0),0,Tabuľka2[[#This Row],[Stĺpec8]]/Tabuľka2[[#This Row],[Stĺpec14]]))</f>
        <v>0</v>
      </c>
      <c r="W155" s="212">
        <f>IF(OR($W$13="vyberte",$W$13=""),0,IF(OR(Tabuľka2[[#This Row],[Stĺpec14]]="",Tabuľka2[[#This Row],[Stĺpec9]]=""),0,Tabuľka2[[#This Row],[Stĺpec9]]/Tabuľka2[[#This Row],[Stĺpec14]]))</f>
        <v>0</v>
      </c>
      <c r="X155" s="212">
        <f>IF(OR($X$13="vyberte",$X$13=""),0,IF(OR(Tabuľka2[[#This Row],[Stĺpec14]]="",Tabuľka2[[#This Row],[Stĺpec10]]=""),0,Tabuľka2[[#This Row],[Stĺpec10]]/Tabuľka2[[#This Row],[Stĺpec14]]))</f>
        <v>0</v>
      </c>
      <c r="Y155" s="212">
        <f>IF(OR($Y$13="vyberte",$Y$13=""),0,IF(OR(Tabuľka2[[#This Row],[Stĺpec14]]="",Tabuľka2[[#This Row],[Stĺpec11]]=""),0,Tabuľka2[[#This Row],[Stĺpec11]]/Tabuľka2[[#This Row],[Stĺpec14]]))</f>
        <v>0</v>
      </c>
      <c r="Z155" s="212">
        <f>IF(OR(Tabuľka2[[#This Row],[Stĺpec14]]="",Tabuľka2[[#This Row],[Stĺpec12]]=""),0,Tabuľka2[[#This Row],[Stĺpec12]]/Tabuľka2[[#This Row],[Stĺpec14]])</f>
        <v>0</v>
      </c>
      <c r="AA155" s="194">
        <f>IF(OR(Tabuľka2[[#This Row],[Stĺpec14]]="",Tabuľka2[[#This Row],[Stĺpec13]]=""),0,Tabuľka2[[#This Row],[Stĺpec13]]/Tabuľka2[[#This Row],[Stĺpec14]])</f>
        <v>0</v>
      </c>
      <c r="AB155" s="193">
        <f>COUNTIF(Tabuľka2[[#This Row],[Stĺpec16]:[Stĺpec23]],"&gt;0,1")</f>
        <v>0</v>
      </c>
      <c r="AC155" s="198">
        <f>IF(OR($F$13="vyberte",$F$13=""),0,Tabuľka2[[#This Row],[Stĺpec14]]-Tabuľka2[[#This Row],[Stĺpec26]])</f>
        <v>0</v>
      </c>
      <c r="AD1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5" s="206">
        <f>IF('Bodovacie kritéria'!$F$15="01 A - BORSKÁ NÍŽINA",Tabuľka2[[#This Row],[Stĺpec25]]/Tabuľka2[[#This Row],[Stĺpec5]],0)</f>
        <v>0</v>
      </c>
      <c r="AF1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5" s="206">
        <f>IFERROR((Tabuľka2[[#This Row],[Stĺpec28]]+Tabuľka2[[#This Row],[Stĺpec25]])/Tabuľka2[[#This Row],[Stĺpec14]],0)</f>
        <v>0</v>
      </c>
      <c r="AH155" s="199">
        <f>Tabuľka2[[#This Row],[Stĺpec28]]+Tabuľka2[[#This Row],[Stĺpec25]]</f>
        <v>0</v>
      </c>
      <c r="AI155" s="206">
        <f>IFERROR(Tabuľka2[[#This Row],[Stĺpec25]]/Tabuľka2[[#This Row],[Stĺpec30]],0)</f>
        <v>0</v>
      </c>
      <c r="AJ155" s="191">
        <f>IFERROR(Tabuľka2[[#This Row],[Stĺpec145]]/Tabuľka2[[#This Row],[Stĺpec14]],0)</f>
        <v>0</v>
      </c>
      <c r="AK155" s="191">
        <f>IFERROR(Tabuľka2[[#This Row],[Stĺpec144]]/Tabuľka2[[#This Row],[Stĺpec14]],0)</f>
        <v>0</v>
      </c>
    </row>
    <row r="156" spans="1:37" x14ac:dyDescent="0.25">
      <c r="A156" s="251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17">
        <f>SUM(Činnosti!$F156:$M156)</f>
        <v>0</v>
      </c>
      <c r="O156" s="261"/>
      <c r="P156" s="269"/>
      <c r="Q156" s="267">
        <f>IF(AND(Tabuľka2[[#This Row],[Stĺpec5]]&gt;0,Tabuľka2[[#This Row],[Stĺpec1]]=""),1,0)</f>
        <v>0</v>
      </c>
      <c r="R156" s="237">
        <f>IF(AND(Tabuľka2[[#This Row],[Stĺpec14]]=0,OR(Tabuľka2[[#This Row],[Stĺpec145]]&gt;0,Tabuľka2[[#This Row],[Stĺpec144]]&gt;0)),1,0)</f>
        <v>0</v>
      </c>
      <c r="S1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6" s="212">
        <f>IF(OR($T$13="vyberte",$T$13=""),0,IF(OR(Tabuľka2[[#This Row],[Stĺpec14]]="",Tabuľka2[[#This Row],[Stĺpec6]]=""),0,Tabuľka2[[#This Row],[Stĺpec6]]/Tabuľka2[[#This Row],[Stĺpec14]]))</f>
        <v>0</v>
      </c>
      <c r="U156" s="212">
        <f>IF(OR($U$13="vyberte",$U$13=""),0,IF(OR(Tabuľka2[[#This Row],[Stĺpec14]]="",Tabuľka2[[#This Row],[Stĺpec7]]=""),0,Tabuľka2[[#This Row],[Stĺpec7]]/Tabuľka2[[#This Row],[Stĺpec14]]))</f>
        <v>0</v>
      </c>
      <c r="V156" s="212">
        <f>IF(OR($V$13="vyberte",$V$13=""),0,IF(OR(Tabuľka2[[#This Row],[Stĺpec14]]="",Tabuľka2[[#This Row],[Stĺpec8]]=0),0,Tabuľka2[[#This Row],[Stĺpec8]]/Tabuľka2[[#This Row],[Stĺpec14]]))</f>
        <v>0</v>
      </c>
      <c r="W156" s="212">
        <f>IF(OR($W$13="vyberte",$W$13=""),0,IF(OR(Tabuľka2[[#This Row],[Stĺpec14]]="",Tabuľka2[[#This Row],[Stĺpec9]]=""),0,Tabuľka2[[#This Row],[Stĺpec9]]/Tabuľka2[[#This Row],[Stĺpec14]]))</f>
        <v>0</v>
      </c>
      <c r="X156" s="212">
        <f>IF(OR($X$13="vyberte",$X$13=""),0,IF(OR(Tabuľka2[[#This Row],[Stĺpec14]]="",Tabuľka2[[#This Row],[Stĺpec10]]=""),0,Tabuľka2[[#This Row],[Stĺpec10]]/Tabuľka2[[#This Row],[Stĺpec14]]))</f>
        <v>0</v>
      </c>
      <c r="Y156" s="212">
        <f>IF(OR($Y$13="vyberte",$Y$13=""),0,IF(OR(Tabuľka2[[#This Row],[Stĺpec14]]="",Tabuľka2[[#This Row],[Stĺpec11]]=""),0,Tabuľka2[[#This Row],[Stĺpec11]]/Tabuľka2[[#This Row],[Stĺpec14]]))</f>
        <v>0</v>
      </c>
      <c r="Z156" s="212">
        <f>IF(OR(Tabuľka2[[#This Row],[Stĺpec14]]="",Tabuľka2[[#This Row],[Stĺpec12]]=""),0,Tabuľka2[[#This Row],[Stĺpec12]]/Tabuľka2[[#This Row],[Stĺpec14]])</f>
        <v>0</v>
      </c>
      <c r="AA156" s="194">
        <f>IF(OR(Tabuľka2[[#This Row],[Stĺpec14]]="",Tabuľka2[[#This Row],[Stĺpec13]]=""),0,Tabuľka2[[#This Row],[Stĺpec13]]/Tabuľka2[[#This Row],[Stĺpec14]])</f>
        <v>0</v>
      </c>
      <c r="AB156" s="193">
        <f>COUNTIF(Tabuľka2[[#This Row],[Stĺpec16]:[Stĺpec23]],"&gt;0,1")</f>
        <v>0</v>
      </c>
      <c r="AC156" s="198">
        <f>IF(OR($F$13="vyberte",$F$13=""),0,Tabuľka2[[#This Row],[Stĺpec14]]-Tabuľka2[[#This Row],[Stĺpec26]])</f>
        <v>0</v>
      </c>
      <c r="AD1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6" s="206">
        <f>IF('Bodovacie kritéria'!$F$15="01 A - BORSKÁ NÍŽINA",Tabuľka2[[#This Row],[Stĺpec25]]/Tabuľka2[[#This Row],[Stĺpec5]],0)</f>
        <v>0</v>
      </c>
      <c r="AF1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6" s="206">
        <f>IFERROR((Tabuľka2[[#This Row],[Stĺpec28]]+Tabuľka2[[#This Row],[Stĺpec25]])/Tabuľka2[[#This Row],[Stĺpec14]],0)</f>
        <v>0</v>
      </c>
      <c r="AH156" s="199">
        <f>Tabuľka2[[#This Row],[Stĺpec28]]+Tabuľka2[[#This Row],[Stĺpec25]]</f>
        <v>0</v>
      </c>
      <c r="AI156" s="206">
        <f>IFERROR(Tabuľka2[[#This Row],[Stĺpec25]]/Tabuľka2[[#This Row],[Stĺpec30]],0)</f>
        <v>0</v>
      </c>
      <c r="AJ156" s="191">
        <f>IFERROR(Tabuľka2[[#This Row],[Stĺpec145]]/Tabuľka2[[#This Row],[Stĺpec14]],0)</f>
        <v>0</v>
      </c>
      <c r="AK156" s="191">
        <f>IFERROR(Tabuľka2[[#This Row],[Stĺpec144]]/Tabuľka2[[#This Row],[Stĺpec14]],0)</f>
        <v>0</v>
      </c>
    </row>
    <row r="157" spans="1:37" x14ac:dyDescent="0.25">
      <c r="A157" s="252"/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18">
        <f>SUM(Činnosti!$F157:$M157)</f>
        <v>0</v>
      </c>
      <c r="O157" s="262"/>
      <c r="P157" s="269"/>
      <c r="Q157" s="267">
        <f>IF(AND(Tabuľka2[[#This Row],[Stĺpec5]]&gt;0,Tabuľka2[[#This Row],[Stĺpec1]]=""),1,0)</f>
        <v>0</v>
      </c>
      <c r="R157" s="237">
        <f>IF(AND(Tabuľka2[[#This Row],[Stĺpec14]]=0,OR(Tabuľka2[[#This Row],[Stĺpec145]]&gt;0,Tabuľka2[[#This Row],[Stĺpec144]]&gt;0)),1,0)</f>
        <v>0</v>
      </c>
      <c r="S1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7" s="212">
        <f>IF(OR($T$13="vyberte",$T$13=""),0,IF(OR(Tabuľka2[[#This Row],[Stĺpec14]]="",Tabuľka2[[#This Row],[Stĺpec6]]=""),0,Tabuľka2[[#This Row],[Stĺpec6]]/Tabuľka2[[#This Row],[Stĺpec14]]))</f>
        <v>0</v>
      </c>
      <c r="U157" s="212">
        <f>IF(OR($U$13="vyberte",$U$13=""),0,IF(OR(Tabuľka2[[#This Row],[Stĺpec14]]="",Tabuľka2[[#This Row],[Stĺpec7]]=""),0,Tabuľka2[[#This Row],[Stĺpec7]]/Tabuľka2[[#This Row],[Stĺpec14]]))</f>
        <v>0</v>
      </c>
      <c r="V157" s="212">
        <f>IF(OR($V$13="vyberte",$V$13=""),0,IF(OR(Tabuľka2[[#This Row],[Stĺpec14]]="",Tabuľka2[[#This Row],[Stĺpec8]]=0),0,Tabuľka2[[#This Row],[Stĺpec8]]/Tabuľka2[[#This Row],[Stĺpec14]]))</f>
        <v>0</v>
      </c>
      <c r="W157" s="212">
        <f>IF(OR($W$13="vyberte",$W$13=""),0,IF(OR(Tabuľka2[[#This Row],[Stĺpec14]]="",Tabuľka2[[#This Row],[Stĺpec9]]=""),0,Tabuľka2[[#This Row],[Stĺpec9]]/Tabuľka2[[#This Row],[Stĺpec14]]))</f>
        <v>0</v>
      </c>
      <c r="X157" s="212">
        <f>IF(OR($X$13="vyberte",$X$13=""),0,IF(OR(Tabuľka2[[#This Row],[Stĺpec14]]="",Tabuľka2[[#This Row],[Stĺpec10]]=""),0,Tabuľka2[[#This Row],[Stĺpec10]]/Tabuľka2[[#This Row],[Stĺpec14]]))</f>
        <v>0</v>
      </c>
      <c r="Y157" s="212">
        <f>IF(OR($Y$13="vyberte",$Y$13=""),0,IF(OR(Tabuľka2[[#This Row],[Stĺpec14]]="",Tabuľka2[[#This Row],[Stĺpec11]]=""),0,Tabuľka2[[#This Row],[Stĺpec11]]/Tabuľka2[[#This Row],[Stĺpec14]]))</f>
        <v>0</v>
      </c>
      <c r="Z157" s="212">
        <f>IF(OR(Tabuľka2[[#This Row],[Stĺpec14]]="",Tabuľka2[[#This Row],[Stĺpec12]]=""),0,Tabuľka2[[#This Row],[Stĺpec12]]/Tabuľka2[[#This Row],[Stĺpec14]])</f>
        <v>0</v>
      </c>
      <c r="AA157" s="194">
        <f>IF(OR(Tabuľka2[[#This Row],[Stĺpec14]]="",Tabuľka2[[#This Row],[Stĺpec13]]=""),0,Tabuľka2[[#This Row],[Stĺpec13]]/Tabuľka2[[#This Row],[Stĺpec14]])</f>
        <v>0</v>
      </c>
      <c r="AB157" s="193">
        <f>COUNTIF(Tabuľka2[[#This Row],[Stĺpec16]:[Stĺpec23]],"&gt;0,1")</f>
        <v>0</v>
      </c>
      <c r="AC157" s="198">
        <f>IF(OR($F$13="vyberte",$F$13=""),0,Tabuľka2[[#This Row],[Stĺpec14]]-Tabuľka2[[#This Row],[Stĺpec26]])</f>
        <v>0</v>
      </c>
      <c r="AD1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7" s="206">
        <f>IF('Bodovacie kritéria'!$F$15="01 A - BORSKÁ NÍŽINA",Tabuľka2[[#This Row],[Stĺpec25]]/Tabuľka2[[#This Row],[Stĺpec5]],0)</f>
        <v>0</v>
      </c>
      <c r="AF1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7" s="206">
        <f>IFERROR((Tabuľka2[[#This Row],[Stĺpec28]]+Tabuľka2[[#This Row],[Stĺpec25]])/Tabuľka2[[#This Row],[Stĺpec14]],0)</f>
        <v>0</v>
      </c>
      <c r="AH157" s="199">
        <f>Tabuľka2[[#This Row],[Stĺpec28]]+Tabuľka2[[#This Row],[Stĺpec25]]</f>
        <v>0</v>
      </c>
      <c r="AI157" s="206">
        <f>IFERROR(Tabuľka2[[#This Row],[Stĺpec25]]/Tabuľka2[[#This Row],[Stĺpec30]],0)</f>
        <v>0</v>
      </c>
      <c r="AJ157" s="191">
        <f>IFERROR(Tabuľka2[[#This Row],[Stĺpec145]]/Tabuľka2[[#This Row],[Stĺpec14]],0)</f>
        <v>0</v>
      </c>
      <c r="AK157" s="191">
        <f>IFERROR(Tabuľka2[[#This Row],[Stĺpec144]]/Tabuľka2[[#This Row],[Stĺpec14]],0)</f>
        <v>0</v>
      </c>
    </row>
    <row r="158" spans="1:37" x14ac:dyDescent="0.25">
      <c r="A158" s="251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17">
        <f>SUM(Činnosti!$F158:$M158)</f>
        <v>0</v>
      </c>
      <c r="O158" s="261"/>
      <c r="P158" s="269"/>
      <c r="Q158" s="267">
        <f>IF(AND(Tabuľka2[[#This Row],[Stĺpec5]]&gt;0,Tabuľka2[[#This Row],[Stĺpec1]]=""),1,0)</f>
        <v>0</v>
      </c>
      <c r="R158" s="237">
        <f>IF(AND(Tabuľka2[[#This Row],[Stĺpec14]]=0,OR(Tabuľka2[[#This Row],[Stĺpec145]]&gt;0,Tabuľka2[[#This Row],[Stĺpec144]]&gt;0)),1,0)</f>
        <v>0</v>
      </c>
      <c r="S1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8" s="212">
        <f>IF(OR($T$13="vyberte",$T$13=""),0,IF(OR(Tabuľka2[[#This Row],[Stĺpec14]]="",Tabuľka2[[#This Row],[Stĺpec6]]=""),0,Tabuľka2[[#This Row],[Stĺpec6]]/Tabuľka2[[#This Row],[Stĺpec14]]))</f>
        <v>0</v>
      </c>
      <c r="U158" s="212">
        <f>IF(OR($U$13="vyberte",$U$13=""),0,IF(OR(Tabuľka2[[#This Row],[Stĺpec14]]="",Tabuľka2[[#This Row],[Stĺpec7]]=""),0,Tabuľka2[[#This Row],[Stĺpec7]]/Tabuľka2[[#This Row],[Stĺpec14]]))</f>
        <v>0</v>
      </c>
      <c r="V158" s="212">
        <f>IF(OR($V$13="vyberte",$V$13=""),0,IF(OR(Tabuľka2[[#This Row],[Stĺpec14]]="",Tabuľka2[[#This Row],[Stĺpec8]]=0),0,Tabuľka2[[#This Row],[Stĺpec8]]/Tabuľka2[[#This Row],[Stĺpec14]]))</f>
        <v>0</v>
      </c>
      <c r="W158" s="212">
        <f>IF(OR($W$13="vyberte",$W$13=""),0,IF(OR(Tabuľka2[[#This Row],[Stĺpec14]]="",Tabuľka2[[#This Row],[Stĺpec9]]=""),0,Tabuľka2[[#This Row],[Stĺpec9]]/Tabuľka2[[#This Row],[Stĺpec14]]))</f>
        <v>0</v>
      </c>
      <c r="X158" s="212">
        <f>IF(OR($X$13="vyberte",$X$13=""),0,IF(OR(Tabuľka2[[#This Row],[Stĺpec14]]="",Tabuľka2[[#This Row],[Stĺpec10]]=""),0,Tabuľka2[[#This Row],[Stĺpec10]]/Tabuľka2[[#This Row],[Stĺpec14]]))</f>
        <v>0</v>
      </c>
      <c r="Y158" s="212">
        <f>IF(OR($Y$13="vyberte",$Y$13=""),0,IF(OR(Tabuľka2[[#This Row],[Stĺpec14]]="",Tabuľka2[[#This Row],[Stĺpec11]]=""),0,Tabuľka2[[#This Row],[Stĺpec11]]/Tabuľka2[[#This Row],[Stĺpec14]]))</f>
        <v>0</v>
      </c>
      <c r="Z158" s="212">
        <f>IF(OR(Tabuľka2[[#This Row],[Stĺpec14]]="",Tabuľka2[[#This Row],[Stĺpec12]]=""),0,Tabuľka2[[#This Row],[Stĺpec12]]/Tabuľka2[[#This Row],[Stĺpec14]])</f>
        <v>0</v>
      </c>
      <c r="AA158" s="194">
        <f>IF(OR(Tabuľka2[[#This Row],[Stĺpec14]]="",Tabuľka2[[#This Row],[Stĺpec13]]=""),0,Tabuľka2[[#This Row],[Stĺpec13]]/Tabuľka2[[#This Row],[Stĺpec14]])</f>
        <v>0</v>
      </c>
      <c r="AB158" s="193">
        <f>COUNTIF(Tabuľka2[[#This Row],[Stĺpec16]:[Stĺpec23]],"&gt;0,1")</f>
        <v>0</v>
      </c>
      <c r="AC158" s="198">
        <f>IF(OR($F$13="vyberte",$F$13=""),0,Tabuľka2[[#This Row],[Stĺpec14]]-Tabuľka2[[#This Row],[Stĺpec26]])</f>
        <v>0</v>
      </c>
      <c r="AD1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8" s="206">
        <f>IF('Bodovacie kritéria'!$F$15="01 A - BORSKÁ NÍŽINA",Tabuľka2[[#This Row],[Stĺpec25]]/Tabuľka2[[#This Row],[Stĺpec5]],0)</f>
        <v>0</v>
      </c>
      <c r="AF1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8" s="206">
        <f>IFERROR((Tabuľka2[[#This Row],[Stĺpec28]]+Tabuľka2[[#This Row],[Stĺpec25]])/Tabuľka2[[#This Row],[Stĺpec14]],0)</f>
        <v>0</v>
      </c>
      <c r="AH158" s="199">
        <f>Tabuľka2[[#This Row],[Stĺpec28]]+Tabuľka2[[#This Row],[Stĺpec25]]</f>
        <v>0</v>
      </c>
      <c r="AI158" s="206">
        <f>IFERROR(Tabuľka2[[#This Row],[Stĺpec25]]/Tabuľka2[[#This Row],[Stĺpec30]],0)</f>
        <v>0</v>
      </c>
      <c r="AJ158" s="191">
        <f>IFERROR(Tabuľka2[[#This Row],[Stĺpec145]]/Tabuľka2[[#This Row],[Stĺpec14]],0)</f>
        <v>0</v>
      </c>
      <c r="AK158" s="191">
        <f>IFERROR(Tabuľka2[[#This Row],[Stĺpec144]]/Tabuľka2[[#This Row],[Stĺpec14]],0)</f>
        <v>0</v>
      </c>
    </row>
    <row r="159" spans="1:37" x14ac:dyDescent="0.25">
      <c r="A159" s="252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18">
        <f>SUM(Činnosti!$F159:$M159)</f>
        <v>0</v>
      </c>
      <c r="O159" s="262"/>
      <c r="P159" s="269"/>
      <c r="Q159" s="267">
        <f>IF(AND(Tabuľka2[[#This Row],[Stĺpec5]]&gt;0,Tabuľka2[[#This Row],[Stĺpec1]]=""),1,0)</f>
        <v>0</v>
      </c>
      <c r="R159" s="237">
        <f>IF(AND(Tabuľka2[[#This Row],[Stĺpec14]]=0,OR(Tabuľka2[[#This Row],[Stĺpec145]]&gt;0,Tabuľka2[[#This Row],[Stĺpec144]]&gt;0)),1,0)</f>
        <v>0</v>
      </c>
      <c r="S1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59" s="212">
        <f>IF(OR($T$13="vyberte",$T$13=""),0,IF(OR(Tabuľka2[[#This Row],[Stĺpec14]]="",Tabuľka2[[#This Row],[Stĺpec6]]=""),0,Tabuľka2[[#This Row],[Stĺpec6]]/Tabuľka2[[#This Row],[Stĺpec14]]))</f>
        <v>0</v>
      </c>
      <c r="U159" s="212">
        <f>IF(OR($U$13="vyberte",$U$13=""),0,IF(OR(Tabuľka2[[#This Row],[Stĺpec14]]="",Tabuľka2[[#This Row],[Stĺpec7]]=""),0,Tabuľka2[[#This Row],[Stĺpec7]]/Tabuľka2[[#This Row],[Stĺpec14]]))</f>
        <v>0</v>
      </c>
      <c r="V159" s="212">
        <f>IF(OR($V$13="vyberte",$V$13=""),0,IF(OR(Tabuľka2[[#This Row],[Stĺpec14]]="",Tabuľka2[[#This Row],[Stĺpec8]]=0),0,Tabuľka2[[#This Row],[Stĺpec8]]/Tabuľka2[[#This Row],[Stĺpec14]]))</f>
        <v>0</v>
      </c>
      <c r="W159" s="212">
        <f>IF(OR($W$13="vyberte",$W$13=""),0,IF(OR(Tabuľka2[[#This Row],[Stĺpec14]]="",Tabuľka2[[#This Row],[Stĺpec9]]=""),0,Tabuľka2[[#This Row],[Stĺpec9]]/Tabuľka2[[#This Row],[Stĺpec14]]))</f>
        <v>0</v>
      </c>
      <c r="X159" s="212">
        <f>IF(OR($X$13="vyberte",$X$13=""),0,IF(OR(Tabuľka2[[#This Row],[Stĺpec14]]="",Tabuľka2[[#This Row],[Stĺpec10]]=""),0,Tabuľka2[[#This Row],[Stĺpec10]]/Tabuľka2[[#This Row],[Stĺpec14]]))</f>
        <v>0</v>
      </c>
      <c r="Y159" s="212">
        <f>IF(OR($Y$13="vyberte",$Y$13=""),0,IF(OR(Tabuľka2[[#This Row],[Stĺpec14]]="",Tabuľka2[[#This Row],[Stĺpec11]]=""),0,Tabuľka2[[#This Row],[Stĺpec11]]/Tabuľka2[[#This Row],[Stĺpec14]]))</f>
        <v>0</v>
      </c>
      <c r="Z159" s="212">
        <f>IF(OR(Tabuľka2[[#This Row],[Stĺpec14]]="",Tabuľka2[[#This Row],[Stĺpec12]]=""),0,Tabuľka2[[#This Row],[Stĺpec12]]/Tabuľka2[[#This Row],[Stĺpec14]])</f>
        <v>0</v>
      </c>
      <c r="AA159" s="194">
        <f>IF(OR(Tabuľka2[[#This Row],[Stĺpec14]]="",Tabuľka2[[#This Row],[Stĺpec13]]=""),0,Tabuľka2[[#This Row],[Stĺpec13]]/Tabuľka2[[#This Row],[Stĺpec14]])</f>
        <v>0</v>
      </c>
      <c r="AB159" s="193">
        <f>COUNTIF(Tabuľka2[[#This Row],[Stĺpec16]:[Stĺpec23]],"&gt;0,1")</f>
        <v>0</v>
      </c>
      <c r="AC159" s="198">
        <f>IF(OR($F$13="vyberte",$F$13=""),0,Tabuľka2[[#This Row],[Stĺpec14]]-Tabuľka2[[#This Row],[Stĺpec26]])</f>
        <v>0</v>
      </c>
      <c r="AD1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59" s="206">
        <f>IF('Bodovacie kritéria'!$F$15="01 A - BORSKÁ NÍŽINA",Tabuľka2[[#This Row],[Stĺpec25]]/Tabuľka2[[#This Row],[Stĺpec5]],0)</f>
        <v>0</v>
      </c>
      <c r="AF1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59" s="206">
        <f>IFERROR((Tabuľka2[[#This Row],[Stĺpec28]]+Tabuľka2[[#This Row],[Stĺpec25]])/Tabuľka2[[#This Row],[Stĺpec14]],0)</f>
        <v>0</v>
      </c>
      <c r="AH159" s="199">
        <f>Tabuľka2[[#This Row],[Stĺpec28]]+Tabuľka2[[#This Row],[Stĺpec25]]</f>
        <v>0</v>
      </c>
      <c r="AI159" s="206">
        <f>IFERROR(Tabuľka2[[#This Row],[Stĺpec25]]/Tabuľka2[[#This Row],[Stĺpec30]],0)</f>
        <v>0</v>
      </c>
      <c r="AJ159" s="191">
        <f>IFERROR(Tabuľka2[[#This Row],[Stĺpec145]]/Tabuľka2[[#This Row],[Stĺpec14]],0)</f>
        <v>0</v>
      </c>
      <c r="AK159" s="191">
        <f>IFERROR(Tabuľka2[[#This Row],[Stĺpec144]]/Tabuľka2[[#This Row],[Stĺpec14]],0)</f>
        <v>0</v>
      </c>
    </row>
    <row r="160" spans="1:37" x14ac:dyDescent="0.25">
      <c r="A160" s="251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17">
        <f>SUM(Činnosti!$F160:$M160)</f>
        <v>0</v>
      </c>
      <c r="O160" s="261"/>
      <c r="P160" s="269"/>
      <c r="Q160" s="267">
        <f>IF(AND(Tabuľka2[[#This Row],[Stĺpec5]]&gt;0,Tabuľka2[[#This Row],[Stĺpec1]]=""),1,0)</f>
        <v>0</v>
      </c>
      <c r="R160" s="237">
        <f>IF(AND(Tabuľka2[[#This Row],[Stĺpec14]]=0,OR(Tabuľka2[[#This Row],[Stĺpec145]]&gt;0,Tabuľka2[[#This Row],[Stĺpec144]]&gt;0)),1,0)</f>
        <v>0</v>
      </c>
      <c r="S1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0" s="212">
        <f>IF(OR($T$13="vyberte",$T$13=""),0,IF(OR(Tabuľka2[[#This Row],[Stĺpec14]]="",Tabuľka2[[#This Row],[Stĺpec6]]=""),0,Tabuľka2[[#This Row],[Stĺpec6]]/Tabuľka2[[#This Row],[Stĺpec14]]))</f>
        <v>0</v>
      </c>
      <c r="U160" s="212">
        <f>IF(OR($U$13="vyberte",$U$13=""),0,IF(OR(Tabuľka2[[#This Row],[Stĺpec14]]="",Tabuľka2[[#This Row],[Stĺpec7]]=""),0,Tabuľka2[[#This Row],[Stĺpec7]]/Tabuľka2[[#This Row],[Stĺpec14]]))</f>
        <v>0</v>
      </c>
      <c r="V160" s="212">
        <f>IF(OR($V$13="vyberte",$V$13=""),0,IF(OR(Tabuľka2[[#This Row],[Stĺpec14]]="",Tabuľka2[[#This Row],[Stĺpec8]]=0),0,Tabuľka2[[#This Row],[Stĺpec8]]/Tabuľka2[[#This Row],[Stĺpec14]]))</f>
        <v>0</v>
      </c>
      <c r="W160" s="212">
        <f>IF(OR($W$13="vyberte",$W$13=""),0,IF(OR(Tabuľka2[[#This Row],[Stĺpec14]]="",Tabuľka2[[#This Row],[Stĺpec9]]=""),0,Tabuľka2[[#This Row],[Stĺpec9]]/Tabuľka2[[#This Row],[Stĺpec14]]))</f>
        <v>0</v>
      </c>
      <c r="X160" s="212">
        <f>IF(OR($X$13="vyberte",$X$13=""),0,IF(OR(Tabuľka2[[#This Row],[Stĺpec14]]="",Tabuľka2[[#This Row],[Stĺpec10]]=""),0,Tabuľka2[[#This Row],[Stĺpec10]]/Tabuľka2[[#This Row],[Stĺpec14]]))</f>
        <v>0</v>
      </c>
      <c r="Y160" s="212">
        <f>IF(OR($Y$13="vyberte",$Y$13=""),0,IF(OR(Tabuľka2[[#This Row],[Stĺpec14]]="",Tabuľka2[[#This Row],[Stĺpec11]]=""),0,Tabuľka2[[#This Row],[Stĺpec11]]/Tabuľka2[[#This Row],[Stĺpec14]]))</f>
        <v>0</v>
      </c>
      <c r="Z160" s="212">
        <f>IF(OR(Tabuľka2[[#This Row],[Stĺpec14]]="",Tabuľka2[[#This Row],[Stĺpec12]]=""),0,Tabuľka2[[#This Row],[Stĺpec12]]/Tabuľka2[[#This Row],[Stĺpec14]])</f>
        <v>0</v>
      </c>
      <c r="AA160" s="194">
        <f>IF(OR(Tabuľka2[[#This Row],[Stĺpec14]]="",Tabuľka2[[#This Row],[Stĺpec13]]=""),0,Tabuľka2[[#This Row],[Stĺpec13]]/Tabuľka2[[#This Row],[Stĺpec14]])</f>
        <v>0</v>
      </c>
      <c r="AB160" s="193">
        <f>COUNTIF(Tabuľka2[[#This Row],[Stĺpec16]:[Stĺpec23]],"&gt;0,1")</f>
        <v>0</v>
      </c>
      <c r="AC160" s="198">
        <f>IF(OR($F$13="vyberte",$F$13=""),0,Tabuľka2[[#This Row],[Stĺpec14]]-Tabuľka2[[#This Row],[Stĺpec26]])</f>
        <v>0</v>
      </c>
      <c r="AD1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0" s="206">
        <f>IF('Bodovacie kritéria'!$F$15="01 A - BORSKÁ NÍŽINA",Tabuľka2[[#This Row],[Stĺpec25]]/Tabuľka2[[#This Row],[Stĺpec5]],0)</f>
        <v>0</v>
      </c>
      <c r="AF1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0" s="206">
        <f>IFERROR((Tabuľka2[[#This Row],[Stĺpec28]]+Tabuľka2[[#This Row],[Stĺpec25]])/Tabuľka2[[#This Row],[Stĺpec14]],0)</f>
        <v>0</v>
      </c>
      <c r="AH160" s="199">
        <f>Tabuľka2[[#This Row],[Stĺpec28]]+Tabuľka2[[#This Row],[Stĺpec25]]</f>
        <v>0</v>
      </c>
      <c r="AI160" s="206">
        <f>IFERROR(Tabuľka2[[#This Row],[Stĺpec25]]/Tabuľka2[[#This Row],[Stĺpec30]],0)</f>
        <v>0</v>
      </c>
      <c r="AJ160" s="191">
        <f>IFERROR(Tabuľka2[[#This Row],[Stĺpec145]]/Tabuľka2[[#This Row],[Stĺpec14]],0)</f>
        <v>0</v>
      </c>
      <c r="AK160" s="191">
        <f>IFERROR(Tabuľka2[[#This Row],[Stĺpec144]]/Tabuľka2[[#This Row],[Stĺpec14]],0)</f>
        <v>0</v>
      </c>
    </row>
    <row r="161" spans="1:37" x14ac:dyDescent="0.25">
      <c r="A161" s="252"/>
      <c r="B161" s="257"/>
      <c r="C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18">
        <f>SUM(Činnosti!$F161:$M161)</f>
        <v>0</v>
      </c>
      <c r="O161" s="262"/>
      <c r="P161" s="269"/>
      <c r="Q161" s="267">
        <f>IF(AND(Tabuľka2[[#This Row],[Stĺpec5]]&gt;0,Tabuľka2[[#This Row],[Stĺpec1]]=""),1,0)</f>
        <v>0</v>
      </c>
      <c r="R161" s="237">
        <f>IF(AND(Tabuľka2[[#This Row],[Stĺpec14]]=0,OR(Tabuľka2[[#This Row],[Stĺpec145]]&gt;0,Tabuľka2[[#This Row],[Stĺpec144]]&gt;0)),1,0)</f>
        <v>0</v>
      </c>
      <c r="S1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1" s="212">
        <f>IF(OR($T$13="vyberte",$T$13=""),0,IF(OR(Tabuľka2[[#This Row],[Stĺpec14]]="",Tabuľka2[[#This Row],[Stĺpec6]]=""),0,Tabuľka2[[#This Row],[Stĺpec6]]/Tabuľka2[[#This Row],[Stĺpec14]]))</f>
        <v>0</v>
      </c>
      <c r="U161" s="212">
        <f>IF(OR($U$13="vyberte",$U$13=""),0,IF(OR(Tabuľka2[[#This Row],[Stĺpec14]]="",Tabuľka2[[#This Row],[Stĺpec7]]=""),0,Tabuľka2[[#This Row],[Stĺpec7]]/Tabuľka2[[#This Row],[Stĺpec14]]))</f>
        <v>0</v>
      </c>
      <c r="V161" s="212">
        <f>IF(OR($V$13="vyberte",$V$13=""),0,IF(OR(Tabuľka2[[#This Row],[Stĺpec14]]="",Tabuľka2[[#This Row],[Stĺpec8]]=0),0,Tabuľka2[[#This Row],[Stĺpec8]]/Tabuľka2[[#This Row],[Stĺpec14]]))</f>
        <v>0</v>
      </c>
      <c r="W161" s="212">
        <f>IF(OR($W$13="vyberte",$W$13=""),0,IF(OR(Tabuľka2[[#This Row],[Stĺpec14]]="",Tabuľka2[[#This Row],[Stĺpec9]]=""),0,Tabuľka2[[#This Row],[Stĺpec9]]/Tabuľka2[[#This Row],[Stĺpec14]]))</f>
        <v>0</v>
      </c>
      <c r="X161" s="212">
        <f>IF(OR($X$13="vyberte",$X$13=""),0,IF(OR(Tabuľka2[[#This Row],[Stĺpec14]]="",Tabuľka2[[#This Row],[Stĺpec10]]=""),0,Tabuľka2[[#This Row],[Stĺpec10]]/Tabuľka2[[#This Row],[Stĺpec14]]))</f>
        <v>0</v>
      </c>
      <c r="Y161" s="212">
        <f>IF(OR($Y$13="vyberte",$Y$13=""),0,IF(OR(Tabuľka2[[#This Row],[Stĺpec14]]="",Tabuľka2[[#This Row],[Stĺpec11]]=""),0,Tabuľka2[[#This Row],[Stĺpec11]]/Tabuľka2[[#This Row],[Stĺpec14]]))</f>
        <v>0</v>
      </c>
      <c r="Z161" s="212">
        <f>IF(OR(Tabuľka2[[#This Row],[Stĺpec14]]="",Tabuľka2[[#This Row],[Stĺpec12]]=""),0,Tabuľka2[[#This Row],[Stĺpec12]]/Tabuľka2[[#This Row],[Stĺpec14]])</f>
        <v>0</v>
      </c>
      <c r="AA161" s="194">
        <f>IF(OR(Tabuľka2[[#This Row],[Stĺpec14]]="",Tabuľka2[[#This Row],[Stĺpec13]]=""),0,Tabuľka2[[#This Row],[Stĺpec13]]/Tabuľka2[[#This Row],[Stĺpec14]])</f>
        <v>0</v>
      </c>
      <c r="AB161" s="193">
        <f>COUNTIF(Tabuľka2[[#This Row],[Stĺpec16]:[Stĺpec23]],"&gt;0,1")</f>
        <v>0</v>
      </c>
      <c r="AC161" s="198">
        <f>IF(OR($F$13="vyberte",$F$13=""),0,Tabuľka2[[#This Row],[Stĺpec14]]-Tabuľka2[[#This Row],[Stĺpec26]])</f>
        <v>0</v>
      </c>
      <c r="AD1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1" s="206">
        <f>IF('Bodovacie kritéria'!$F$15="01 A - BORSKÁ NÍŽINA",Tabuľka2[[#This Row],[Stĺpec25]]/Tabuľka2[[#This Row],[Stĺpec5]],0)</f>
        <v>0</v>
      </c>
      <c r="AF1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1" s="206">
        <f>IFERROR((Tabuľka2[[#This Row],[Stĺpec28]]+Tabuľka2[[#This Row],[Stĺpec25]])/Tabuľka2[[#This Row],[Stĺpec14]],0)</f>
        <v>0</v>
      </c>
      <c r="AH161" s="199">
        <f>Tabuľka2[[#This Row],[Stĺpec28]]+Tabuľka2[[#This Row],[Stĺpec25]]</f>
        <v>0</v>
      </c>
      <c r="AI161" s="206">
        <f>IFERROR(Tabuľka2[[#This Row],[Stĺpec25]]/Tabuľka2[[#This Row],[Stĺpec30]],0)</f>
        <v>0</v>
      </c>
      <c r="AJ161" s="191">
        <f>IFERROR(Tabuľka2[[#This Row],[Stĺpec145]]/Tabuľka2[[#This Row],[Stĺpec14]],0)</f>
        <v>0</v>
      </c>
      <c r="AK161" s="191">
        <f>IFERROR(Tabuľka2[[#This Row],[Stĺpec144]]/Tabuľka2[[#This Row],[Stĺpec14]],0)</f>
        <v>0</v>
      </c>
    </row>
    <row r="162" spans="1:37" x14ac:dyDescent="0.25">
      <c r="A162" s="251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17">
        <f>SUM(Činnosti!$F162:$M162)</f>
        <v>0</v>
      </c>
      <c r="O162" s="261"/>
      <c r="P162" s="269"/>
      <c r="Q162" s="267">
        <f>IF(AND(Tabuľka2[[#This Row],[Stĺpec5]]&gt;0,Tabuľka2[[#This Row],[Stĺpec1]]=""),1,0)</f>
        <v>0</v>
      </c>
      <c r="R162" s="237">
        <f>IF(AND(Tabuľka2[[#This Row],[Stĺpec14]]=0,OR(Tabuľka2[[#This Row],[Stĺpec145]]&gt;0,Tabuľka2[[#This Row],[Stĺpec144]]&gt;0)),1,0)</f>
        <v>0</v>
      </c>
      <c r="S1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2" s="212">
        <f>IF(OR($T$13="vyberte",$T$13=""),0,IF(OR(Tabuľka2[[#This Row],[Stĺpec14]]="",Tabuľka2[[#This Row],[Stĺpec6]]=""),0,Tabuľka2[[#This Row],[Stĺpec6]]/Tabuľka2[[#This Row],[Stĺpec14]]))</f>
        <v>0</v>
      </c>
      <c r="U162" s="212">
        <f>IF(OR($U$13="vyberte",$U$13=""),0,IF(OR(Tabuľka2[[#This Row],[Stĺpec14]]="",Tabuľka2[[#This Row],[Stĺpec7]]=""),0,Tabuľka2[[#This Row],[Stĺpec7]]/Tabuľka2[[#This Row],[Stĺpec14]]))</f>
        <v>0</v>
      </c>
      <c r="V162" s="212">
        <f>IF(OR($V$13="vyberte",$V$13=""),0,IF(OR(Tabuľka2[[#This Row],[Stĺpec14]]="",Tabuľka2[[#This Row],[Stĺpec8]]=0),0,Tabuľka2[[#This Row],[Stĺpec8]]/Tabuľka2[[#This Row],[Stĺpec14]]))</f>
        <v>0</v>
      </c>
      <c r="W162" s="212">
        <f>IF(OR($W$13="vyberte",$W$13=""),0,IF(OR(Tabuľka2[[#This Row],[Stĺpec14]]="",Tabuľka2[[#This Row],[Stĺpec9]]=""),0,Tabuľka2[[#This Row],[Stĺpec9]]/Tabuľka2[[#This Row],[Stĺpec14]]))</f>
        <v>0</v>
      </c>
      <c r="X162" s="212">
        <f>IF(OR($X$13="vyberte",$X$13=""),0,IF(OR(Tabuľka2[[#This Row],[Stĺpec14]]="",Tabuľka2[[#This Row],[Stĺpec10]]=""),0,Tabuľka2[[#This Row],[Stĺpec10]]/Tabuľka2[[#This Row],[Stĺpec14]]))</f>
        <v>0</v>
      </c>
      <c r="Y162" s="212">
        <f>IF(OR($Y$13="vyberte",$Y$13=""),0,IF(OR(Tabuľka2[[#This Row],[Stĺpec14]]="",Tabuľka2[[#This Row],[Stĺpec11]]=""),0,Tabuľka2[[#This Row],[Stĺpec11]]/Tabuľka2[[#This Row],[Stĺpec14]]))</f>
        <v>0</v>
      </c>
      <c r="Z162" s="212">
        <f>IF(OR(Tabuľka2[[#This Row],[Stĺpec14]]="",Tabuľka2[[#This Row],[Stĺpec12]]=""),0,Tabuľka2[[#This Row],[Stĺpec12]]/Tabuľka2[[#This Row],[Stĺpec14]])</f>
        <v>0</v>
      </c>
      <c r="AA162" s="194">
        <f>IF(OR(Tabuľka2[[#This Row],[Stĺpec14]]="",Tabuľka2[[#This Row],[Stĺpec13]]=""),0,Tabuľka2[[#This Row],[Stĺpec13]]/Tabuľka2[[#This Row],[Stĺpec14]])</f>
        <v>0</v>
      </c>
      <c r="AB162" s="193">
        <f>COUNTIF(Tabuľka2[[#This Row],[Stĺpec16]:[Stĺpec23]],"&gt;0,1")</f>
        <v>0</v>
      </c>
      <c r="AC162" s="198">
        <f>IF(OR($F$13="vyberte",$F$13=""),0,Tabuľka2[[#This Row],[Stĺpec14]]-Tabuľka2[[#This Row],[Stĺpec26]])</f>
        <v>0</v>
      </c>
      <c r="AD1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2" s="206">
        <f>IF('Bodovacie kritéria'!$F$15="01 A - BORSKÁ NÍŽINA",Tabuľka2[[#This Row],[Stĺpec25]]/Tabuľka2[[#This Row],[Stĺpec5]],0)</f>
        <v>0</v>
      </c>
      <c r="AF1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2" s="206">
        <f>IFERROR((Tabuľka2[[#This Row],[Stĺpec28]]+Tabuľka2[[#This Row],[Stĺpec25]])/Tabuľka2[[#This Row],[Stĺpec14]],0)</f>
        <v>0</v>
      </c>
      <c r="AH162" s="199">
        <f>Tabuľka2[[#This Row],[Stĺpec28]]+Tabuľka2[[#This Row],[Stĺpec25]]</f>
        <v>0</v>
      </c>
      <c r="AI162" s="206">
        <f>IFERROR(Tabuľka2[[#This Row],[Stĺpec25]]/Tabuľka2[[#This Row],[Stĺpec30]],0)</f>
        <v>0</v>
      </c>
      <c r="AJ162" s="191">
        <f>IFERROR(Tabuľka2[[#This Row],[Stĺpec145]]/Tabuľka2[[#This Row],[Stĺpec14]],0)</f>
        <v>0</v>
      </c>
      <c r="AK162" s="191">
        <f>IFERROR(Tabuľka2[[#This Row],[Stĺpec144]]/Tabuľka2[[#This Row],[Stĺpec14]],0)</f>
        <v>0</v>
      </c>
    </row>
    <row r="163" spans="1:37" x14ac:dyDescent="0.25">
      <c r="A163" s="252"/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18">
        <f>SUM(Činnosti!$F163:$M163)</f>
        <v>0</v>
      </c>
      <c r="O163" s="262"/>
      <c r="P163" s="269"/>
      <c r="Q163" s="267">
        <f>IF(AND(Tabuľka2[[#This Row],[Stĺpec5]]&gt;0,Tabuľka2[[#This Row],[Stĺpec1]]=""),1,0)</f>
        <v>0</v>
      </c>
      <c r="R163" s="237">
        <f>IF(AND(Tabuľka2[[#This Row],[Stĺpec14]]=0,OR(Tabuľka2[[#This Row],[Stĺpec145]]&gt;0,Tabuľka2[[#This Row],[Stĺpec144]]&gt;0)),1,0)</f>
        <v>0</v>
      </c>
      <c r="S1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3" s="212">
        <f>IF(OR($T$13="vyberte",$T$13=""),0,IF(OR(Tabuľka2[[#This Row],[Stĺpec14]]="",Tabuľka2[[#This Row],[Stĺpec6]]=""),0,Tabuľka2[[#This Row],[Stĺpec6]]/Tabuľka2[[#This Row],[Stĺpec14]]))</f>
        <v>0</v>
      </c>
      <c r="U163" s="212">
        <f>IF(OR($U$13="vyberte",$U$13=""),0,IF(OR(Tabuľka2[[#This Row],[Stĺpec14]]="",Tabuľka2[[#This Row],[Stĺpec7]]=""),0,Tabuľka2[[#This Row],[Stĺpec7]]/Tabuľka2[[#This Row],[Stĺpec14]]))</f>
        <v>0</v>
      </c>
      <c r="V163" s="212">
        <f>IF(OR($V$13="vyberte",$V$13=""),0,IF(OR(Tabuľka2[[#This Row],[Stĺpec14]]="",Tabuľka2[[#This Row],[Stĺpec8]]=0),0,Tabuľka2[[#This Row],[Stĺpec8]]/Tabuľka2[[#This Row],[Stĺpec14]]))</f>
        <v>0</v>
      </c>
      <c r="W163" s="212">
        <f>IF(OR($W$13="vyberte",$W$13=""),0,IF(OR(Tabuľka2[[#This Row],[Stĺpec14]]="",Tabuľka2[[#This Row],[Stĺpec9]]=""),0,Tabuľka2[[#This Row],[Stĺpec9]]/Tabuľka2[[#This Row],[Stĺpec14]]))</f>
        <v>0</v>
      </c>
      <c r="X163" s="212">
        <f>IF(OR($X$13="vyberte",$X$13=""),0,IF(OR(Tabuľka2[[#This Row],[Stĺpec14]]="",Tabuľka2[[#This Row],[Stĺpec10]]=""),0,Tabuľka2[[#This Row],[Stĺpec10]]/Tabuľka2[[#This Row],[Stĺpec14]]))</f>
        <v>0</v>
      </c>
      <c r="Y163" s="212">
        <f>IF(OR($Y$13="vyberte",$Y$13=""),0,IF(OR(Tabuľka2[[#This Row],[Stĺpec14]]="",Tabuľka2[[#This Row],[Stĺpec11]]=""),0,Tabuľka2[[#This Row],[Stĺpec11]]/Tabuľka2[[#This Row],[Stĺpec14]]))</f>
        <v>0</v>
      </c>
      <c r="Z163" s="212">
        <f>IF(OR(Tabuľka2[[#This Row],[Stĺpec14]]="",Tabuľka2[[#This Row],[Stĺpec12]]=""),0,Tabuľka2[[#This Row],[Stĺpec12]]/Tabuľka2[[#This Row],[Stĺpec14]])</f>
        <v>0</v>
      </c>
      <c r="AA163" s="194">
        <f>IF(OR(Tabuľka2[[#This Row],[Stĺpec14]]="",Tabuľka2[[#This Row],[Stĺpec13]]=""),0,Tabuľka2[[#This Row],[Stĺpec13]]/Tabuľka2[[#This Row],[Stĺpec14]])</f>
        <v>0</v>
      </c>
      <c r="AB163" s="193">
        <f>COUNTIF(Tabuľka2[[#This Row],[Stĺpec16]:[Stĺpec23]],"&gt;0,1")</f>
        <v>0</v>
      </c>
      <c r="AC163" s="198">
        <f>IF(OR($F$13="vyberte",$F$13=""),0,Tabuľka2[[#This Row],[Stĺpec14]]-Tabuľka2[[#This Row],[Stĺpec26]])</f>
        <v>0</v>
      </c>
      <c r="AD1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3" s="206">
        <f>IF('Bodovacie kritéria'!$F$15="01 A - BORSKÁ NÍŽINA",Tabuľka2[[#This Row],[Stĺpec25]]/Tabuľka2[[#This Row],[Stĺpec5]],0)</f>
        <v>0</v>
      </c>
      <c r="AF1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3" s="206">
        <f>IFERROR((Tabuľka2[[#This Row],[Stĺpec28]]+Tabuľka2[[#This Row],[Stĺpec25]])/Tabuľka2[[#This Row],[Stĺpec14]],0)</f>
        <v>0</v>
      </c>
      <c r="AH163" s="199">
        <f>Tabuľka2[[#This Row],[Stĺpec28]]+Tabuľka2[[#This Row],[Stĺpec25]]</f>
        <v>0</v>
      </c>
      <c r="AI163" s="206">
        <f>IFERROR(Tabuľka2[[#This Row],[Stĺpec25]]/Tabuľka2[[#This Row],[Stĺpec30]],0)</f>
        <v>0</v>
      </c>
      <c r="AJ163" s="191">
        <f>IFERROR(Tabuľka2[[#This Row],[Stĺpec145]]/Tabuľka2[[#This Row],[Stĺpec14]],0)</f>
        <v>0</v>
      </c>
      <c r="AK163" s="191">
        <f>IFERROR(Tabuľka2[[#This Row],[Stĺpec144]]/Tabuľka2[[#This Row],[Stĺpec14]],0)</f>
        <v>0</v>
      </c>
    </row>
    <row r="164" spans="1:37" x14ac:dyDescent="0.25">
      <c r="A164" s="251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17">
        <f>SUM(Činnosti!$F164:$M164)</f>
        <v>0</v>
      </c>
      <c r="O164" s="261"/>
      <c r="P164" s="269"/>
      <c r="Q164" s="267">
        <f>IF(AND(Tabuľka2[[#This Row],[Stĺpec5]]&gt;0,Tabuľka2[[#This Row],[Stĺpec1]]=""),1,0)</f>
        <v>0</v>
      </c>
      <c r="R164" s="237">
        <f>IF(AND(Tabuľka2[[#This Row],[Stĺpec14]]=0,OR(Tabuľka2[[#This Row],[Stĺpec145]]&gt;0,Tabuľka2[[#This Row],[Stĺpec144]]&gt;0)),1,0)</f>
        <v>0</v>
      </c>
      <c r="S1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4" s="212">
        <f>IF(OR($T$13="vyberte",$T$13=""),0,IF(OR(Tabuľka2[[#This Row],[Stĺpec14]]="",Tabuľka2[[#This Row],[Stĺpec6]]=""),0,Tabuľka2[[#This Row],[Stĺpec6]]/Tabuľka2[[#This Row],[Stĺpec14]]))</f>
        <v>0</v>
      </c>
      <c r="U164" s="212">
        <f>IF(OR($U$13="vyberte",$U$13=""),0,IF(OR(Tabuľka2[[#This Row],[Stĺpec14]]="",Tabuľka2[[#This Row],[Stĺpec7]]=""),0,Tabuľka2[[#This Row],[Stĺpec7]]/Tabuľka2[[#This Row],[Stĺpec14]]))</f>
        <v>0</v>
      </c>
      <c r="V164" s="212">
        <f>IF(OR($V$13="vyberte",$V$13=""),0,IF(OR(Tabuľka2[[#This Row],[Stĺpec14]]="",Tabuľka2[[#This Row],[Stĺpec8]]=0),0,Tabuľka2[[#This Row],[Stĺpec8]]/Tabuľka2[[#This Row],[Stĺpec14]]))</f>
        <v>0</v>
      </c>
      <c r="W164" s="212">
        <f>IF(OR($W$13="vyberte",$W$13=""),0,IF(OR(Tabuľka2[[#This Row],[Stĺpec14]]="",Tabuľka2[[#This Row],[Stĺpec9]]=""),0,Tabuľka2[[#This Row],[Stĺpec9]]/Tabuľka2[[#This Row],[Stĺpec14]]))</f>
        <v>0</v>
      </c>
      <c r="X164" s="212">
        <f>IF(OR($X$13="vyberte",$X$13=""),0,IF(OR(Tabuľka2[[#This Row],[Stĺpec14]]="",Tabuľka2[[#This Row],[Stĺpec10]]=""),0,Tabuľka2[[#This Row],[Stĺpec10]]/Tabuľka2[[#This Row],[Stĺpec14]]))</f>
        <v>0</v>
      </c>
      <c r="Y164" s="212">
        <f>IF(OR($Y$13="vyberte",$Y$13=""),0,IF(OR(Tabuľka2[[#This Row],[Stĺpec14]]="",Tabuľka2[[#This Row],[Stĺpec11]]=""),0,Tabuľka2[[#This Row],[Stĺpec11]]/Tabuľka2[[#This Row],[Stĺpec14]]))</f>
        <v>0</v>
      </c>
      <c r="Z164" s="212">
        <f>IF(OR(Tabuľka2[[#This Row],[Stĺpec14]]="",Tabuľka2[[#This Row],[Stĺpec12]]=""),0,Tabuľka2[[#This Row],[Stĺpec12]]/Tabuľka2[[#This Row],[Stĺpec14]])</f>
        <v>0</v>
      </c>
      <c r="AA164" s="194">
        <f>IF(OR(Tabuľka2[[#This Row],[Stĺpec14]]="",Tabuľka2[[#This Row],[Stĺpec13]]=""),0,Tabuľka2[[#This Row],[Stĺpec13]]/Tabuľka2[[#This Row],[Stĺpec14]])</f>
        <v>0</v>
      </c>
      <c r="AB164" s="193">
        <f>COUNTIF(Tabuľka2[[#This Row],[Stĺpec16]:[Stĺpec23]],"&gt;0,1")</f>
        <v>0</v>
      </c>
      <c r="AC164" s="198">
        <f>IF(OR($F$13="vyberte",$F$13=""),0,Tabuľka2[[#This Row],[Stĺpec14]]-Tabuľka2[[#This Row],[Stĺpec26]])</f>
        <v>0</v>
      </c>
      <c r="AD1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4" s="206">
        <f>IF('Bodovacie kritéria'!$F$15="01 A - BORSKÁ NÍŽINA",Tabuľka2[[#This Row],[Stĺpec25]]/Tabuľka2[[#This Row],[Stĺpec5]],0)</f>
        <v>0</v>
      </c>
      <c r="AF1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4" s="206">
        <f>IFERROR((Tabuľka2[[#This Row],[Stĺpec28]]+Tabuľka2[[#This Row],[Stĺpec25]])/Tabuľka2[[#This Row],[Stĺpec14]],0)</f>
        <v>0</v>
      </c>
      <c r="AH164" s="199">
        <f>Tabuľka2[[#This Row],[Stĺpec28]]+Tabuľka2[[#This Row],[Stĺpec25]]</f>
        <v>0</v>
      </c>
      <c r="AI164" s="206">
        <f>IFERROR(Tabuľka2[[#This Row],[Stĺpec25]]/Tabuľka2[[#This Row],[Stĺpec30]],0)</f>
        <v>0</v>
      </c>
      <c r="AJ164" s="191">
        <f>IFERROR(Tabuľka2[[#This Row],[Stĺpec145]]/Tabuľka2[[#This Row],[Stĺpec14]],0)</f>
        <v>0</v>
      </c>
      <c r="AK164" s="191">
        <f>IFERROR(Tabuľka2[[#This Row],[Stĺpec144]]/Tabuľka2[[#This Row],[Stĺpec14]],0)</f>
        <v>0</v>
      </c>
    </row>
    <row r="165" spans="1:37" x14ac:dyDescent="0.25">
      <c r="A165" s="252"/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18">
        <f>SUM(Činnosti!$F165:$M165)</f>
        <v>0</v>
      </c>
      <c r="O165" s="262"/>
      <c r="P165" s="269"/>
      <c r="Q165" s="267">
        <f>IF(AND(Tabuľka2[[#This Row],[Stĺpec5]]&gt;0,Tabuľka2[[#This Row],[Stĺpec1]]=""),1,0)</f>
        <v>0</v>
      </c>
      <c r="R165" s="237">
        <f>IF(AND(Tabuľka2[[#This Row],[Stĺpec14]]=0,OR(Tabuľka2[[#This Row],[Stĺpec145]]&gt;0,Tabuľka2[[#This Row],[Stĺpec144]]&gt;0)),1,0)</f>
        <v>0</v>
      </c>
      <c r="S1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5" s="212">
        <f>IF(OR($T$13="vyberte",$T$13=""),0,IF(OR(Tabuľka2[[#This Row],[Stĺpec14]]="",Tabuľka2[[#This Row],[Stĺpec6]]=""),0,Tabuľka2[[#This Row],[Stĺpec6]]/Tabuľka2[[#This Row],[Stĺpec14]]))</f>
        <v>0</v>
      </c>
      <c r="U165" s="212">
        <f>IF(OR($U$13="vyberte",$U$13=""),0,IF(OR(Tabuľka2[[#This Row],[Stĺpec14]]="",Tabuľka2[[#This Row],[Stĺpec7]]=""),0,Tabuľka2[[#This Row],[Stĺpec7]]/Tabuľka2[[#This Row],[Stĺpec14]]))</f>
        <v>0</v>
      </c>
      <c r="V165" s="212">
        <f>IF(OR($V$13="vyberte",$V$13=""),0,IF(OR(Tabuľka2[[#This Row],[Stĺpec14]]="",Tabuľka2[[#This Row],[Stĺpec8]]=0),0,Tabuľka2[[#This Row],[Stĺpec8]]/Tabuľka2[[#This Row],[Stĺpec14]]))</f>
        <v>0</v>
      </c>
      <c r="W165" s="212">
        <f>IF(OR($W$13="vyberte",$W$13=""),0,IF(OR(Tabuľka2[[#This Row],[Stĺpec14]]="",Tabuľka2[[#This Row],[Stĺpec9]]=""),0,Tabuľka2[[#This Row],[Stĺpec9]]/Tabuľka2[[#This Row],[Stĺpec14]]))</f>
        <v>0</v>
      </c>
      <c r="X165" s="212">
        <f>IF(OR($X$13="vyberte",$X$13=""),0,IF(OR(Tabuľka2[[#This Row],[Stĺpec14]]="",Tabuľka2[[#This Row],[Stĺpec10]]=""),0,Tabuľka2[[#This Row],[Stĺpec10]]/Tabuľka2[[#This Row],[Stĺpec14]]))</f>
        <v>0</v>
      </c>
      <c r="Y165" s="212">
        <f>IF(OR($Y$13="vyberte",$Y$13=""),0,IF(OR(Tabuľka2[[#This Row],[Stĺpec14]]="",Tabuľka2[[#This Row],[Stĺpec11]]=""),0,Tabuľka2[[#This Row],[Stĺpec11]]/Tabuľka2[[#This Row],[Stĺpec14]]))</f>
        <v>0</v>
      </c>
      <c r="Z165" s="212">
        <f>IF(OR(Tabuľka2[[#This Row],[Stĺpec14]]="",Tabuľka2[[#This Row],[Stĺpec12]]=""),0,Tabuľka2[[#This Row],[Stĺpec12]]/Tabuľka2[[#This Row],[Stĺpec14]])</f>
        <v>0</v>
      </c>
      <c r="AA165" s="194">
        <f>IF(OR(Tabuľka2[[#This Row],[Stĺpec14]]="",Tabuľka2[[#This Row],[Stĺpec13]]=""),0,Tabuľka2[[#This Row],[Stĺpec13]]/Tabuľka2[[#This Row],[Stĺpec14]])</f>
        <v>0</v>
      </c>
      <c r="AB165" s="193">
        <f>COUNTIF(Tabuľka2[[#This Row],[Stĺpec16]:[Stĺpec23]],"&gt;0,1")</f>
        <v>0</v>
      </c>
      <c r="AC165" s="198">
        <f>IF(OR($F$13="vyberte",$F$13=""),0,Tabuľka2[[#This Row],[Stĺpec14]]-Tabuľka2[[#This Row],[Stĺpec26]])</f>
        <v>0</v>
      </c>
      <c r="AD1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5" s="206">
        <f>IF('Bodovacie kritéria'!$F$15="01 A - BORSKÁ NÍŽINA",Tabuľka2[[#This Row],[Stĺpec25]]/Tabuľka2[[#This Row],[Stĺpec5]],0)</f>
        <v>0</v>
      </c>
      <c r="AF1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5" s="206">
        <f>IFERROR((Tabuľka2[[#This Row],[Stĺpec28]]+Tabuľka2[[#This Row],[Stĺpec25]])/Tabuľka2[[#This Row],[Stĺpec14]],0)</f>
        <v>0</v>
      </c>
      <c r="AH165" s="199">
        <f>Tabuľka2[[#This Row],[Stĺpec28]]+Tabuľka2[[#This Row],[Stĺpec25]]</f>
        <v>0</v>
      </c>
      <c r="AI165" s="206">
        <f>IFERROR(Tabuľka2[[#This Row],[Stĺpec25]]/Tabuľka2[[#This Row],[Stĺpec30]],0)</f>
        <v>0</v>
      </c>
      <c r="AJ165" s="191">
        <f>IFERROR(Tabuľka2[[#This Row],[Stĺpec145]]/Tabuľka2[[#This Row],[Stĺpec14]],0)</f>
        <v>0</v>
      </c>
      <c r="AK165" s="191">
        <f>IFERROR(Tabuľka2[[#This Row],[Stĺpec144]]/Tabuľka2[[#This Row],[Stĺpec14]],0)</f>
        <v>0</v>
      </c>
    </row>
    <row r="166" spans="1:37" x14ac:dyDescent="0.25">
      <c r="A166" s="251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17">
        <f>SUM(Činnosti!$F166:$M166)</f>
        <v>0</v>
      </c>
      <c r="O166" s="261"/>
      <c r="P166" s="269"/>
      <c r="Q166" s="267">
        <f>IF(AND(Tabuľka2[[#This Row],[Stĺpec5]]&gt;0,Tabuľka2[[#This Row],[Stĺpec1]]=""),1,0)</f>
        <v>0</v>
      </c>
      <c r="R166" s="237">
        <f>IF(AND(Tabuľka2[[#This Row],[Stĺpec14]]=0,OR(Tabuľka2[[#This Row],[Stĺpec145]]&gt;0,Tabuľka2[[#This Row],[Stĺpec144]]&gt;0)),1,0)</f>
        <v>0</v>
      </c>
      <c r="S1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6" s="212">
        <f>IF(OR($T$13="vyberte",$T$13=""),0,IF(OR(Tabuľka2[[#This Row],[Stĺpec14]]="",Tabuľka2[[#This Row],[Stĺpec6]]=""),0,Tabuľka2[[#This Row],[Stĺpec6]]/Tabuľka2[[#This Row],[Stĺpec14]]))</f>
        <v>0</v>
      </c>
      <c r="U166" s="212">
        <f>IF(OR($U$13="vyberte",$U$13=""),0,IF(OR(Tabuľka2[[#This Row],[Stĺpec14]]="",Tabuľka2[[#This Row],[Stĺpec7]]=""),0,Tabuľka2[[#This Row],[Stĺpec7]]/Tabuľka2[[#This Row],[Stĺpec14]]))</f>
        <v>0</v>
      </c>
      <c r="V166" s="212">
        <f>IF(OR($V$13="vyberte",$V$13=""),0,IF(OR(Tabuľka2[[#This Row],[Stĺpec14]]="",Tabuľka2[[#This Row],[Stĺpec8]]=0),0,Tabuľka2[[#This Row],[Stĺpec8]]/Tabuľka2[[#This Row],[Stĺpec14]]))</f>
        <v>0</v>
      </c>
      <c r="W166" s="212">
        <f>IF(OR($W$13="vyberte",$W$13=""),0,IF(OR(Tabuľka2[[#This Row],[Stĺpec14]]="",Tabuľka2[[#This Row],[Stĺpec9]]=""),0,Tabuľka2[[#This Row],[Stĺpec9]]/Tabuľka2[[#This Row],[Stĺpec14]]))</f>
        <v>0</v>
      </c>
      <c r="X166" s="212">
        <f>IF(OR($X$13="vyberte",$X$13=""),0,IF(OR(Tabuľka2[[#This Row],[Stĺpec14]]="",Tabuľka2[[#This Row],[Stĺpec10]]=""),0,Tabuľka2[[#This Row],[Stĺpec10]]/Tabuľka2[[#This Row],[Stĺpec14]]))</f>
        <v>0</v>
      </c>
      <c r="Y166" s="212">
        <f>IF(OR($Y$13="vyberte",$Y$13=""),0,IF(OR(Tabuľka2[[#This Row],[Stĺpec14]]="",Tabuľka2[[#This Row],[Stĺpec11]]=""),0,Tabuľka2[[#This Row],[Stĺpec11]]/Tabuľka2[[#This Row],[Stĺpec14]]))</f>
        <v>0</v>
      </c>
      <c r="Z166" s="212">
        <f>IF(OR(Tabuľka2[[#This Row],[Stĺpec14]]="",Tabuľka2[[#This Row],[Stĺpec12]]=""),0,Tabuľka2[[#This Row],[Stĺpec12]]/Tabuľka2[[#This Row],[Stĺpec14]])</f>
        <v>0</v>
      </c>
      <c r="AA166" s="194">
        <f>IF(OR(Tabuľka2[[#This Row],[Stĺpec14]]="",Tabuľka2[[#This Row],[Stĺpec13]]=""),0,Tabuľka2[[#This Row],[Stĺpec13]]/Tabuľka2[[#This Row],[Stĺpec14]])</f>
        <v>0</v>
      </c>
      <c r="AB166" s="193">
        <f>COUNTIF(Tabuľka2[[#This Row],[Stĺpec16]:[Stĺpec23]],"&gt;0,1")</f>
        <v>0</v>
      </c>
      <c r="AC166" s="198">
        <f>IF(OR($F$13="vyberte",$F$13=""),0,Tabuľka2[[#This Row],[Stĺpec14]]-Tabuľka2[[#This Row],[Stĺpec26]])</f>
        <v>0</v>
      </c>
      <c r="AD1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6" s="206">
        <f>IF('Bodovacie kritéria'!$F$15="01 A - BORSKÁ NÍŽINA",Tabuľka2[[#This Row],[Stĺpec25]]/Tabuľka2[[#This Row],[Stĺpec5]],0)</f>
        <v>0</v>
      </c>
      <c r="AF1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6" s="206">
        <f>IFERROR((Tabuľka2[[#This Row],[Stĺpec28]]+Tabuľka2[[#This Row],[Stĺpec25]])/Tabuľka2[[#This Row],[Stĺpec14]],0)</f>
        <v>0</v>
      </c>
      <c r="AH166" s="199">
        <f>Tabuľka2[[#This Row],[Stĺpec28]]+Tabuľka2[[#This Row],[Stĺpec25]]</f>
        <v>0</v>
      </c>
      <c r="AI166" s="206">
        <f>IFERROR(Tabuľka2[[#This Row],[Stĺpec25]]/Tabuľka2[[#This Row],[Stĺpec30]],0)</f>
        <v>0</v>
      </c>
      <c r="AJ166" s="191">
        <f>IFERROR(Tabuľka2[[#This Row],[Stĺpec145]]/Tabuľka2[[#This Row],[Stĺpec14]],0)</f>
        <v>0</v>
      </c>
      <c r="AK166" s="191">
        <f>IFERROR(Tabuľka2[[#This Row],[Stĺpec144]]/Tabuľka2[[#This Row],[Stĺpec14]],0)</f>
        <v>0</v>
      </c>
    </row>
    <row r="167" spans="1:37" x14ac:dyDescent="0.25">
      <c r="A167" s="252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18">
        <f>SUM(Činnosti!$F167:$M167)</f>
        <v>0</v>
      </c>
      <c r="O167" s="262"/>
      <c r="P167" s="269"/>
      <c r="Q167" s="267">
        <f>IF(AND(Tabuľka2[[#This Row],[Stĺpec5]]&gt;0,Tabuľka2[[#This Row],[Stĺpec1]]=""),1,0)</f>
        <v>0</v>
      </c>
      <c r="R167" s="237">
        <f>IF(AND(Tabuľka2[[#This Row],[Stĺpec14]]=0,OR(Tabuľka2[[#This Row],[Stĺpec145]]&gt;0,Tabuľka2[[#This Row],[Stĺpec144]]&gt;0)),1,0)</f>
        <v>0</v>
      </c>
      <c r="S1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7" s="212">
        <f>IF(OR($T$13="vyberte",$T$13=""),0,IF(OR(Tabuľka2[[#This Row],[Stĺpec14]]="",Tabuľka2[[#This Row],[Stĺpec6]]=""),0,Tabuľka2[[#This Row],[Stĺpec6]]/Tabuľka2[[#This Row],[Stĺpec14]]))</f>
        <v>0</v>
      </c>
      <c r="U167" s="212">
        <f>IF(OR($U$13="vyberte",$U$13=""),0,IF(OR(Tabuľka2[[#This Row],[Stĺpec14]]="",Tabuľka2[[#This Row],[Stĺpec7]]=""),0,Tabuľka2[[#This Row],[Stĺpec7]]/Tabuľka2[[#This Row],[Stĺpec14]]))</f>
        <v>0</v>
      </c>
      <c r="V167" s="212">
        <f>IF(OR($V$13="vyberte",$V$13=""),0,IF(OR(Tabuľka2[[#This Row],[Stĺpec14]]="",Tabuľka2[[#This Row],[Stĺpec8]]=0),0,Tabuľka2[[#This Row],[Stĺpec8]]/Tabuľka2[[#This Row],[Stĺpec14]]))</f>
        <v>0</v>
      </c>
      <c r="W167" s="212">
        <f>IF(OR($W$13="vyberte",$W$13=""),0,IF(OR(Tabuľka2[[#This Row],[Stĺpec14]]="",Tabuľka2[[#This Row],[Stĺpec9]]=""),0,Tabuľka2[[#This Row],[Stĺpec9]]/Tabuľka2[[#This Row],[Stĺpec14]]))</f>
        <v>0</v>
      </c>
      <c r="X167" s="212">
        <f>IF(OR($X$13="vyberte",$X$13=""),0,IF(OR(Tabuľka2[[#This Row],[Stĺpec14]]="",Tabuľka2[[#This Row],[Stĺpec10]]=""),0,Tabuľka2[[#This Row],[Stĺpec10]]/Tabuľka2[[#This Row],[Stĺpec14]]))</f>
        <v>0</v>
      </c>
      <c r="Y167" s="212">
        <f>IF(OR($Y$13="vyberte",$Y$13=""),0,IF(OR(Tabuľka2[[#This Row],[Stĺpec14]]="",Tabuľka2[[#This Row],[Stĺpec11]]=""),0,Tabuľka2[[#This Row],[Stĺpec11]]/Tabuľka2[[#This Row],[Stĺpec14]]))</f>
        <v>0</v>
      </c>
      <c r="Z167" s="212">
        <f>IF(OR(Tabuľka2[[#This Row],[Stĺpec14]]="",Tabuľka2[[#This Row],[Stĺpec12]]=""),0,Tabuľka2[[#This Row],[Stĺpec12]]/Tabuľka2[[#This Row],[Stĺpec14]])</f>
        <v>0</v>
      </c>
      <c r="AA167" s="194">
        <f>IF(OR(Tabuľka2[[#This Row],[Stĺpec14]]="",Tabuľka2[[#This Row],[Stĺpec13]]=""),0,Tabuľka2[[#This Row],[Stĺpec13]]/Tabuľka2[[#This Row],[Stĺpec14]])</f>
        <v>0</v>
      </c>
      <c r="AB167" s="193">
        <f>COUNTIF(Tabuľka2[[#This Row],[Stĺpec16]:[Stĺpec23]],"&gt;0,1")</f>
        <v>0</v>
      </c>
      <c r="AC167" s="198">
        <f>IF(OR($F$13="vyberte",$F$13=""),0,Tabuľka2[[#This Row],[Stĺpec14]]-Tabuľka2[[#This Row],[Stĺpec26]])</f>
        <v>0</v>
      </c>
      <c r="AD1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7" s="206">
        <f>IF('Bodovacie kritéria'!$F$15="01 A - BORSKÁ NÍŽINA",Tabuľka2[[#This Row],[Stĺpec25]]/Tabuľka2[[#This Row],[Stĺpec5]],0)</f>
        <v>0</v>
      </c>
      <c r="AF1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7" s="206">
        <f>IFERROR((Tabuľka2[[#This Row],[Stĺpec28]]+Tabuľka2[[#This Row],[Stĺpec25]])/Tabuľka2[[#This Row],[Stĺpec14]],0)</f>
        <v>0</v>
      </c>
      <c r="AH167" s="199">
        <f>Tabuľka2[[#This Row],[Stĺpec28]]+Tabuľka2[[#This Row],[Stĺpec25]]</f>
        <v>0</v>
      </c>
      <c r="AI167" s="206">
        <f>IFERROR(Tabuľka2[[#This Row],[Stĺpec25]]/Tabuľka2[[#This Row],[Stĺpec30]],0)</f>
        <v>0</v>
      </c>
      <c r="AJ167" s="191">
        <f>IFERROR(Tabuľka2[[#This Row],[Stĺpec145]]/Tabuľka2[[#This Row],[Stĺpec14]],0)</f>
        <v>0</v>
      </c>
      <c r="AK167" s="191">
        <f>IFERROR(Tabuľka2[[#This Row],[Stĺpec144]]/Tabuľka2[[#This Row],[Stĺpec14]],0)</f>
        <v>0</v>
      </c>
    </row>
    <row r="168" spans="1:37" x14ac:dyDescent="0.25">
      <c r="A168" s="251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17">
        <f>SUM(Činnosti!$F168:$M168)</f>
        <v>0</v>
      </c>
      <c r="O168" s="261"/>
      <c r="P168" s="269"/>
      <c r="Q168" s="267">
        <f>IF(AND(Tabuľka2[[#This Row],[Stĺpec5]]&gt;0,Tabuľka2[[#This Row],[Stĺpec1]]=""),1,0)</f>
        <v>0</v>
      </c>
      <c r="R168" s="237">
        <f>IF(AND(Tabuľka2[[#This Row],[Stĺpec14]]=0,OR(Tabuľka2[[#This Row],[Stĺpec145]]&gt;0,Tabuľka2[[#This Row],[Stĺpec144]]&gt;0)),1,0)</f>
        <v>0</v>
      </c>
      <c r="S1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8" s="212">
        <f>IF(OR($T$13="vyberte",$T$13=""),0,IF(OR(Tabuľka2[[#This Row],[Stĺpec14]]="",Tabuľka2[[#This Row],[Stĺpec6]]=""),0,Tabuľka2[[#This Row],[Stĺpec6]]/Tabuľka2[[#This Row],[Stĺpec14]]))</f>
        <v>0</v>
      </c>
      <c r="U168" s="212">
        <f>IF(OR($U$13="vyberte",$U$13=""),0,IF(OR(Tabuľka2[[#This Row],[Stĺpec14]]="",Tabuľka2[[#This Row],[Stĺpec7]]=""),0,Tabuľka2[[#This Row],[Stĺpec7]]/Tabuľka2[[#This Row],[Stĺpec14]]))</f>
        <v>0</v>
      </c>
      <c r="V168" s="212">
        <f>IF(OR($V$13="vyberte",$V$13=""),0,IF(OR(Tabuľka2[[#This Row],[Stĺpec14]]="",Tabuľka2[[#This Row],[Stĺpec8]]=0),0,Tabuľka2[[#This Row],[Stĺpec8]]/Tabuľka2[[#This Row],[Stĺpec14]]))</f>
        <v>0</v>
      </c>
      <c r="W168" s="212">
        <f>IF(OR($W$13="vyberte",$W$13=""),0,IF(OR(Tabuľka2[[#This Row],[Stĺpec14]]="",Tabuľka2[[#This Row],[Stĺpec9]]=""),0,Tabuľka2[[#This Row],[Stĺpec9]]/Tabuľka2[[#This Row],[Stĺpec14]]))</f>
        <v>0</v>
      </c>
      <c r="X168" s="212">
        <f>IF(OR($X$13="vyberte",$X$13=""),0,IF(OR(Tabuľka2[[#This Row],[Stĺpec14]]="",Tabuľka2[[#This Row],[Stĺpec10]]=""),0,Tabuľka2[[#This Row],[Stĺpec10]]/Tabuľka2[[#This Row],[Stĺpec14]]))</f>
        <v>0</v>
      </c>
      <c r="Y168" s="212">
        <f>IF(OR($Y$13="vyberte",$Y$13=""),0,IF(OR(Tabuľka2[[#This Row],[Stĺpec14]]="",Tabuľka2[[#This Row],[Stĺpec11]]=""),0,Tabuľka2[[#This Row],[Stĺpec11]]/Tabuľka2[[#This Row],[Stĺpec14]]))</f>
        <v>0</v>
      </c>
      <c r="Z168" s="212">
        <f>IF(OR(Tabuľka2[[#This Row],[Stĺpec14]]="",Tabuľka2[[#This Row],[Stĺpec12]]=""),0,Tabuľka2[[#This Row],[Stĺpec12]]/Tabuľka2[[#This Row],[Stĺpec14]])</f>
        <v>0</v>
      </c>
      <c r="AA168" s="194">
        <f>IF(OR(Tabuľka2[[#This Row],[Stĺpec14]]="",Tabuľka2[[#This Row],[Stĺpec13]]=""),0,Tabuľka2[[#This Row],[Stĺpec13]]/Tabuľka2[[#This Row],[Stĺpec14]])</f>
        <v>0</v>
      </c>
      <c r="AB168" s="193">
        <f>COUNTIF(Tabuľka2[[#This Row],[Stĺpec16]:[Stĺpec23]],"&gt;0,1")</f>
        <v>0</v>
      </c>
      <c r="AC168" s="198">
        <f>IF(OR($F$13="vyberte",$F$13=""),0,Tabuľka2[[#This Row],[Stĺpec14]]-Tabuľka2[[#This Row],[Stĺpec26]])</f>
        <v>0</v>
      </c>
      <c r="AD1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8" s="206">
        <f>IF('Bodovacie kritéria'!$F$15="01 A - BORSKÁ NÍŽINA",Tabuľka2[[#This Row],[Stĺpec25]]/Tabuľka2[[#This Row],[Stĺpec5]],0)</f>
        <v>0</v>
      </c>
      <c r="AF1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8" s="206">
        <f>IFERROR((Tabuľka2[[#This Row],[Stĺpec28]]+Tabuľka2[[#This Row],[Stĺpec25]])/Tabuľka2[[#This Row],[Stĺpec14]],0)</f>
        <v>0</v>
      </c>
      <c r="AH168" s="199">
        <f>Tabuľka2[[#This Row],[Stĺpec28]]+Tabuľka2[[#This Row],[Stĺpec25]]</f>
        <v>0</v>
      </c>
      <c r="AI168" s="206">
        <f>IFERROR(Tabuľka2[[#This Row],[Stĺpec25]]/Tabuľka2[[#This Row],[Stĺpec30]],0)</f>
        <v>0</v>
      </c>
      <c r="AJ168" s="191">
        <f>IFERROR(Tabuľka2[[#This Row],[Stĺpec145]]/Tabuľka2[[#This Row],[Stĺpec14]],0)</f>
        <v>0</v>
      </c>
      <c r="AK168" s="191">
        <f>IFERROR(Tabuľka2[[#This Row],[Stĺpec144]]/Tabuľka2[[#This Row],[Stĺpec14]],0)</f>
        <v>0</v>
      </c>
    </row>
    <row r="169" spans="1:37" x14ac:dyDescent="0.25">
      <c r="A169" s="252"/>
      <c r="B169" s="257"/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18">
        <f>SUM(Činnosti!$F169:$M169)</f>
        <v>0</v>
      </c>
      <c r="O169" s="262"/>
      <c r="P169" s="269"/>
      <c r="Q169" s="267">
        <f>IF(AND(Tabuľka2[[#This Row],[Stĺpec5]]&gt;0,Tabuľka2[[#This Row],[Stĺpec1]]=""),1,0)</f>
        <v>0</v>
      </c>
      <c r="R169" s="237">
        <f>IF(AND(Tabuľka2[[#This Row],[Stĺpec14]]=0,OR(Tabuľka2[[#This Row],[Stĺpec145]]&gt;0,Tabuľka2[[#This Row],[Stĺpec144]]&gt;0)),1,0)</f>
        <v>0</v>
      </c>
      <c r="S1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69" s="212">
        <f>IF(OR($T$13="vyberte",$T$13=""),0,IF(OR(Tabuľka2[[#This Row],[Stĺpec14]]="",Tabuľka2[[#This Row],[Stĺpec6]]=""),0,Tabuľka2[[#This Row],[Stĺpec6]]/Tabuľka2[[#This Row],[Stĺpec14]]))</f>
        <v>0</v>
      </c>
      <c r="U169" s="212">
        <f>IF(OR($U$13="vyberte",$U$13=""),0,IF(OR(Tabuľka2[[#This Row],[Stĺpec14]]="",Tabuľka2[[#This Row],[Stĺpec7]]=""),0,Tabuľka2[[#This Row],[Stĺpec7]]/Tabuľka2[[#This Row],[Stĺpec14]]))</f>
        <v>0</v>
      </c>
      <c r="V169" s="212">
        <f>IF(OR($V$13="vyberte",$V$13=""),0,IF(OR(Tabuľka2[[#This Row],[Stĺpec14]]="",Tabuľka2[[#This Row],[Stĺpec8]]=0),0,Tabuľka2[[#This Row],[Stĺpec8]]/Tabuľka2[[#This Row],[Stĺpec14]]))</f>
        <v>0</v>
      </c>
      <c r="W169" s="212">
        <f>IF(OR($W$13="vyberte",$W$13=""),0,IF(OR(Tabuľka2[[#This Row],[Stĺpec14]]="",Tabuľka2[[#This Row],[Stĺpec9]]=""),0,Tabuľka2[[#This Row],[Stĺpec9]]/Tabuľka2[[#This Row],[Stĺpec14]]))</f>
        <v>0</v>
      </c>
      <c r="X169" s="212">
        <f>IF(OR($X$13="vyberte",$X$13=""),0,IF(OR(Tabuľka2[[#This Row],[Stĺpec14]]="",Tabuľka2[[#This Row],[Stĺpec10]]=""),0,Tabuľka2[[#This Row],[Stĺpec10]]/Tabuľka2[[#This Row],[Stĺpec14]]))</f>
        <v>0</v>
      </c>
      <c r="Y169" s="212">
        <f>IF(OR($Y$13="vyberte",$Y$13=""),0,IF(OR(Tabuľka2[[#This Row],[Stĺpec14]]="",Tabuľka2[[#This Row],[Stĺpec11]]=""),0,Tabuľka2[[#This Row],[Stĺpec11]]/Tabuľka2[[#This Row],[Stĺpec14]]))</f>
        <v>0</v>
      </c>
      <c r="Z169" s="212">
        <f>IF(OR(Tabuľka2[[#This Row],[Stĺpec14]]="",Tabuľka2[[#This Row],[Stĺpec12]]=""),0,Tabuľka2[[#This Row],[Stĺpec12]]/Tabuľka2[[#This Row],[Stĺpec14]])</f>
        <v>0</v>
      </c>
      <c r="AA169" s="194">
        <f>IF(OR(Tabuľka2[[#This Row],[Stĺpec14]]="",Tabuľka2[[#This Row],[Stĺpec13]]=""),0,Tabuľka2[[#This Row],[Stĺpec13]]/Tabuľka2[[#This Row],[Stĺpec14]])</f>
        <v>0</v>
      </c>
      <c r="AB169" s="193">
        <f>COUNTIF(Tabuľka2[[#This Row],[Stĺpec16]:[Stĺpec23]],"&gt;0,1")</f>
        <v>0</v>
      </c>
      <c r="AC169" s="198">
        <f>IF(OR($F$13="vyberte",$F$13=""),0,Tabuľka2[[#This Row],[Stĺpec14]]-Tabuľka2[[#This Row],[Stĺpec26]])</f>
        <v>0</v>
      </c>
      <c r="AD1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69" s="206">
        <f>IF('Bodovacie kritéria'!$F$15="01 A - BORSKÁ NÍŽINA",Tabuľka2[[#This Row],[Stĺpec25]]/Tabuľka2[[#This Row],[Stĺpec5]],0)</f>
        <v>0</v>
      </c>
      <c r="AF1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69" s="206">
        <f>IFERROR((Tabuľka2[[#This Row],[Stĺpec28]]+Tabuľka2[[#This Row],[Stĺpec25]])/Tabuľka2[[#This Row],[Stĺpec14]],0)</f>
        <v>0</v>
      </c>
      <c r="AH169" s="199">
        <f>Tabuľka2[[#This Row],[Stĺpec28]]+Tabuľka2[[#This Row],[Stĺpec25]]</f>
        <v>0</v>
      </c>
      <c r="AI169" s="206">
        <f>IFERROR(Tabuľka2[[#This Row],[Stĺpec25]]/Tabuľka2[[#This Row],[Stĺpec30]],0)</f>
        <v>0</v>
      </c>
      <c r="AJ169" s="191">
        <f>IFERROR(Tabuľka2[[#This Row],[Stĺpec145]]/Tabuľka2[[#This Row],[Stĺpec14]],0)</f>
        <v>0</v>
      </c>
      <c r="AK169" s="191">
        <f>IFERROR(Tabuľka2[[#This Row],[Stĺpec144]]/Tabuľka2[[#This Row],[Stĺpec14]],0)</f>
        <v>0</v>
      </c>
    </row>
    <row r="170" spans="1:37" x14ac:dyDescent="0.25">
      <c r="A170" s="251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17">
        <f>SUM(Činnosti!$F170:$M170)</f>
        <v>0</v>
      </c>
      <c r="O170" s="261"/>
      <c r="P170" s="269"/>
      <c r="Q170" s="267">
        <f>IF(AND(Tabuľka2[[#This Row],[Stĺpec5]]&gt;0,Tabuľka2[[#This Row],[Stĺpec1]]=""),1,0)</f>
        <v>0</v>
      </c>
      <c r="R170" s="237">
        <f>IF(AND(Tabuľka2[[#This Row],[Stĺpec14]]=0,OR(Tabuľka2[[#This Row],[Stĺpec145]]&gt;0,Tabuľka2[[#This Row],[Stĺpec144]]&gt;0)),1,0)</f>
        <v>0</v>
      </c>
      <c r="S1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0" s="212">
        <f>IF(OR($T$13="vyberte",$T$13=""),0,IF(OR(Tabuľka2[[#This Row],[Stĺpec14]]="",Tabuľka2[[#This Row],[Stĺpec6]]=""),0,Tabuľka2[[#This Row],[Stĺpec6]]/Tabuľka2[[#This Row],[Stĺpec14]]))</f>
        <v>0</v>
      </c>
      <c r="U170" s="212">
        <f>IF(OR($U$13="vyberte",$U$13=""),0,IF(OR(Tabuľka2[[#This Row],[Stĺpec14]]="",Tabuľka2[[#This Row],[Stĺpec7]]=""),0,Tabuľka2[[#This Row],[Stĺpec7]]/Tabuľka2[[#This Row],[Stĺpec14]]))</f>
        <v>0</v>
      </c>
      <c r="V170" s="212">
        <f>IF(OR($V$13="vyberte",$V$13=""),0,IF(OR(Tabuľka2[[#This Row],[Stĺpec14]]="",Tabuľka2[[#This Row],[Stĺpec8]]=0),0,Tabuľka2[[#This Row],[Stĺpec8]]/Tabuľka2[[#This Row],[Stĺpec14]]))</f>
        <v>0</v>
      </c>
      <c r="W170" s="212">
        <f>IF(OR($W$13="vyberte",$W$13=""),0,IF(OR(Tabuľka2[[#This Row],[Stĺpec14]]="",Tabuľka2[[#This Row],[Stĺpec9]]=""),0,Tabuľka2[[#This Row],[Stĺpec9]]/Tabuľka2[[#This Row],[Stĺpec14]]))</f>
        <v>0</v>
      </c>
      <c r="X170" s="212">
        <f>IF(OR($X$13="vyberte",$X$13=""),0,IF(OR(Tabuľka2[[#This Row],[Stĺpec14]]="",Tabuľka2[[#This Row],[Stĺpec10]]=""),0,Tabuľka2[[#This Row],[Stĺpec10]]/Tabuľka2[[#This Row],[Stĺpec14]]))</f>
        <v>0</v>
      </c>
      <c r="Y170" s="212">
        <f>IF(OR($Y$13="vyberte",$Y$13=""),0,IF(OR(Tabuľka2[[#This Row],[Stĺpec14]]="",Tabuľka2[[#This Row],[Stĺpec11]]=""),0,Tabuľka2[[#This Row],[Stĺpec11]]/Tabuľka2[[#This Row],[Stĺpec14]]))</f>
        <v>0</v>
      </c>
      <c r="Z170" s="212">
        <f>IF(OR(Tabuľka2[[#This Row],[Stĺpec14]]="",Tabuľka2[[#This Row],[Stĺpec12]]=""),0,Tabuľka2[[#This Row],[Stĺpec12]]/Tabuľka2[[#This Row],[Stĺpec14]])</f>
        <v>0</v>
      </c>
      <c r="AA170" s="194">
        <f>IF(OR(Tabuľka2[[#This Row],[Stĺpec14]]="",Tabuľka2[[#This Row],[Stĺpec13]]=""),0,Tabuľka2[[#This Row],[Stĺpec13]]/Tabuľka2[[#This Row],[Stĺpec14]])</f>
        <v>0</v>
      </c>
      <c r="AB170" s="193">
        <f>COUNTIF(Tabuľka2[[#This Row],[Stĺpec16]:[Stĺpec23]],"&gt;0,1")</f>
        <v>0</v>
      </c>
      <c r="AC170" s="198">
        <f>IF(OR($F$13="vyberte",$F$13=""),0,Tabuľka2[[#This Row],[Stĺpec14]]-Tabuľka2[[#This Row],[Stĺpec26]])</f>
        <v>0</v>
      </c>
      <c r="AD1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0" s="206">
        <f>IF('Bodovacie kritéria'!$F$15="01 A - BORSKÁ NÍŽINA",Tabuľka2[[#This Row],[Stĺpec25]]/Tabuľka2[[#This Row],[Stĺpec5]],0)</f>
        <v>0</v>
      </c>
      <c r="AF1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0" s="206">
        <f>IFERROR((Tabuľka2[[#This Row],[Stĺpec28]]+Tabuľka2[[#This Row],[Stĺpec25]])/Tabuľka2[[#This Row],[Stĺpec14]],0)</f>
        <v>0</v>
      </c>
      <c r="AH170" s="199">
        <f>Tabuľka2[[#This Row],[Stĺpec28]]+Tabuľka2[[#This Row],[Stĺpec25]]</f>
        <v>0</v>
      </c>
      <c r="AI170" s="206">
        <f>IFERROR(Tabuľka2[[#This Row],[Stĺpec25]]/Tabuľka2[[#This Row],[Stĺpec30]],0)</f>
        <v>0</v>
      </c>
      <c r="AJ170" s="191">
        <f>IFERROR(Tabuľka2[[#This Row],[Stĺpec145]]/Tabuľka2[[#This Row],[Stĺpec14]],0)</f>
        <v>0</v>
      </c>
      <c r="AK170" s="191">
        <f>IFERROR(Tabuľka2[[#This Row],[Stĺpec144]]/Tabuľka2[[#This Row],[Stĺpec14]],0)</f>
        <v>0</v>
      </c>
    </row>
    <row r="171" spans="1:37" x14ac:dyDescent="0.25">
      <c r="A171" s="252"/>
      <c r="B171" s="257"/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18">
        <f>SUM(Činnosti!$F171:$M171)</f>
        <v>0</v>
      </c>
      <c r="O171" s="262"/>
      <c r="P171" s="269"/>
      <c r="Q171" s="267">
        <f>IF(AND(Tabuľka2[[#This Row],[Stĺpec5]]&gt;0,Tabuľka2[[#This Row],[Stĺpec1]]=""),1,0)</f>
        <v>0</v>
      </c>
      <c r="R171" s="237">
        <f>IF(AND(Tabuľka2[[#This Row],[Stĺpec14]]=0,OR(Tabuľka2[[#This Row],[Stĺpec145]]&gt;0,Tabuľka2[[#This Row],[Stĺpec144]]&gt;0)),1,0)</f>
        <v>0</v>
      </c>
      <c r="S1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1" s="212">
        <f>IF(OR($T$13="vyberte",$T$13=""),0,IF(OR(Tabuľka2[[#This Row],[Stĺpec14]]="",Tabuľka2[[#This Row],[Stĺpec6]]=""),0,Tabuľka2[[#This Row],[Stĺpec6]]/Tabuľka2[[#This Row],[Stĺpec14]]))</f>
        <v>0</v>
      </c>
      <c r="U171" s="212">
        <f>IF(OR($U$13="vyberte",$U$13=""),0,IF(OR(Tabuľka2[[#This Row],[Stĺpec14]]="",Tabuľka2[[#This Row],[Stĺpec7]]=""),0,Tabuľka2[[#This Row],[Stĺpec7]]/Tabuľka2[[#This Row],[Stĺpec14]]))</f>
        <v>0</v>
      </c>
      <c r="V171" s="212">
        <f>IF(OR($V$13="vyberte",$V$13=""),0,IF(OR(Tabuľka2[[#This Row],[Stĺpec14]]="",Tabuľka2[[#This Row],[Stĺpec8]]=0),0,Tabuľka2[[#This Row],[Stĺpec8]]/Tabuľka2[[#This Row],[Stĺpec14]]))</f>
        <v>0</v>
      </c>
      <c r="W171" s="212">
        <f>IF(OR($W$13="vyberte",$W$13=""),0,IF(OR(Tabuľka2[[#This Row],[Stĺpec14]]="",Tabuľka2[[#This Row],[Stĺpec9]]=""),0,Tabuľka2[[#This Row],[Stĺpec9]]/Tabuľka2[[#This Row],[Stĺpec14]]))</f>
        <v>0</v>
      </c>
      <c r="X171" s="212">
        <f>IF(OR($X$13="vyberte",$X$13=""),0,IF(OR(Tabuľka2[[#This Row],[Stĺpec14]]="",Tabuľka2[[#This Row],[Stĺpec10]]=""),0,Tabuľka2[[#This Row],[Stĺpec10]]/Tabuľka2[[#This Row],[Stĺpec14]]))</f>
        <v>0</v>
      </c>
      <c r="Y171" s="212">
        <f>IF(OR($Y$13="vyberte",$Y$13=""),0,IF(OR(Tabuľka2[[#This Row],[Stĺpec14]]="",Tabuľka2[[#This Row],[Stĺpec11]]=""),0,Tabuľka2[[#This Row],[Stĺpec11]]/Tabuľka2[[#This Row],[Stĺpec14]]))</f>
        <v>0</v>
      </c>
      <c r="Z171" s="212">
        <f>IF(OR(Tabuľka2[[#This Row],[Stĺpec14]]="",Tabuľka2[[#This Row],[Stĺpec12]]=""),0,Tabuľka2[[#This Row],[Stĺpec12]]/Tabuľka2[[#This Row],[Stĺpec14]])</f>
        <v>0</v>
      </c>
      <c r="AA171" s="194">
        <f>IF(OR(Tabuľka2[[#This Row],[Stĺpec14]]="",Tabuľka2[[#This Row],[Stĺpec13]]=""),0,Tabuľka2[[#This Row],[Stĺpec13]]/Tabuľka2[[#This Row],[Stĺpec14]])</f>
        <v>0</v>
      </c>
      <c r="AB171" s="193">
        <f>COUNTIF(Tabuľka2[[#This Row],[Stĺpec16]:[Stĺpec23]],"&gt;0,1")</f>
        <v>0</v>
      </c>
      <c r="AC171" s="198">
        <f>IF(OR($F$13="vyberte",$F$13=""),0,Tabuľka2[[#This Row],[Stĺpec14]]-Tabuľka2[[#This Row],[Stĺpec26]])</f>
        <v>0</v>
      </c>
      <c r="AD1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1" s="206">
        <f>IF('Bodovacie kritéria'!$F$15="01 A - BORSKÁ NÍŽINA",Tabuľka2[[#This Row],[Stĺpec25]]/Tabuľka2[[#This Row],[Stĺpec5]],0)</f>
        <v>0</v>
      </c>
      <c r="AF1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1" s="206">
        <f>IFERROR((Tabuľka2[[#This Row],[Stĺpec28]]+Tabuľka2[[#This Row],[Stĺpec25]])/Tabuľka2[[#This Row],[Stĺpec14]],0)</f>
        <v>0</v>
      </c>
      <c r="AH171" s="199">
        <f>Tabuľka2[[#This Row],[Stĺpec28]]+Tabuľka2[[#This Row],[Stĺpec25]]</f>
        <v>0</v>
      </c>
      <c r="AI171" s="206">
        <f>IFERROR(Tabuľka2[[#This Row],[Stĺpec25]]/Tabuľka2[[#This Row],[Stĺpec30]],0)</f>
        <v>0</v>
      </c>
      <c r="AJ171" s="191">
        <f>IFERROR(Tabuľka2[[#This Row],[Stĺpec145]]/Tabuľka2[[#This Row],[Stĺpec14]],0)</f>
        <v>0</v>
      </c>
      <c r="AK171" s="191">
        <f>IFERROR(Tabuľka2[[#This Row],[Stĺpec144]]/Tabuľka2[[#This Row],[Stĺpec14]],0)</f>
        <v>0</v>
      </c>
    </row>
    <row r="172" spans="1:37" x14ac:dyDescent="0.25">
      <c r="A172" s="251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17">
        <f>SUM(Činnosti!$F172:$M172)</f>
        <v>0</v>
      </c>
      <c r="O172" s="261"/>
      <c r="P172" s="269"/>
      <c r="Q172" s="267">
        <f>IF(AND(Tabuľka2[[#This Row],[Stĺpec5]]&gt;0,Tabuľka2[[#This Row],[Stĺpec1]]=""),1,0)</f>
        <v>0</v>
      </c>
      <c r="R172" s="237">
        <f>IF(AND(Tabuľka2[[#This Row],[Stĺpec14]]=0,OR(Tabuľka2[[#This Row],[Stĺpec145]]&gt;0,Tabuľka2[[#This Row],[Stĺpec144]]&gt;0)),1,0)</f>
        <v>0</v>
      </c>
      <c r="S1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2" s="212">
        <f>IF(OR($T$13="vyberte",$T$13=""),0,IF(OR(Tabuľka2[[#This Row],[Stĺpec14]]="",Tabuľka2[[#This Row],[Stĺpec6]]=""),0,Tabuľka2[[#This Row],[Stĺpec6]]/Tabuľka2[[#This Row],[Stĺpec14]]))</f>
        <v>0</v>
      </c>
      <c r="U172" s="212">
        <f>IF(OR($U$13="vyberte",$U$13=""),0,IF(OR(Tabuľka2[[#This Row],[Stĺpec14]]="",Tabuľka2[[#This Row],[Stĺpec7]]=""),0,Tabuľka2[[#This Row],[Stĺpec7]]/Tabuľka2[[#This Row],[Stĺpec14]]))</f>
        <v>0</v>
      </c>
      <c r="V172" s="212">
        <f>IF(OR($V$13="vyberte",$V$13=""),0,IF(OR(Tabuľka2[[#This Row],[Stĺpec14]]="",Tabuľka2[[#This Row],[Stĺpec8]]=0),0,Tabuľka2[[#This Row],[Stĺpec8]]/Tabuľka2[[#This Row],[Stĺpec14]]))</f>
        <v>0</v>
      </c>
      <c r="W172" s="212">
        <f>IF(OR($W$13="vyberte",$W$13=""),0,IF(OR(Tabuľka2[[#This Row],[Stĺpec14]]="",Tabuľka2[[#This Row],[Stĺpec9]]=""),0,Tabuľka2[[#This Row],[Stĺpec9]]/Tabuľka2[[#This Row],[Stĺpec14]]))</f>
        <v>0</v>
      </c>
      <c r="X172" s="212">
        <f>IF(OR($X$13="vyberte",$X$13=""),0,IF(OR(Tabuľka2[[#This Row],[Stĺpec14]]="",Tabuľka2[[#This Row],[Stĺpec10]]=""),0,Tabuľka2[[#This Row],[Stĺpec10]]/Tabuľka2[[#This Row],[Stĺpec14]]))</f>
        <v>0</v>
      </c>
      <c r="Y172" s="212">
        <f>IF(OR($Y$13="vyberte",$Y$13=""),0,IF(OR(Tabuľka2[[#This Row],[Stĺpec14]]="",Tabuľka2[[#This Row],[Stĺpec11]]=""),0,Tabuľka2[[#This Row],[Stĺpec11]]/Tabuľka2[[#This Row],[Stĺpec14]]))</f>
        <v>0</v>
      </c>
      <c r="Z172" s="212">
        <f>IF(OR(Tabuľka2[[#This Row],[Stĺpec14]]="",Tabuľka2[[#This Row],[Stĺpec12]]=""),0,Tabuľka2[[#This Row],[Stĺpec12]]/Tabuľka2[[#This Row],[Stĺpec14]])</f>
        <v>0</v>
      </c>
      <c r="AA172" s="194">
        <f>IF(OR(Tabuľka2[[#This Row],[Stĺpec14]]="",Tabuľka2[[#This Row],[Stĺpec13]]=""),0,Tabuľka2[[#This Row],[Stĺpec13]]/Tabuľka2[[#This Row],[Stĺpec14]])</f>
        <v>0</v>
      </c>
      <c r="AB172" s="193">
        <f>COUNTIF(Tabuľka2[[#This Row],[Stĺpec16]:[Stĺpec23]],"&gt;0,1")</f>
        <v>0</v>
      </c>
      <c r="AC172" s="198">
        <f>IF(OR($F$13="vyberte",$F$13=""),0,Tabuľka2[[#This Row],[Stĺpec14]]-Tabuľka2[[#This Row],[Stĺpec26]])</f>
        <v>0</v>
      </c>
      <c r="AD1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2" s="206">
        <f>IF('Bodovacie kritéria'!$F$15="01 A - BORSKÁ NÍŽINA",Tabuľka2[[#This Row],[Stĺpec25]]/Tabuľka2[[#This Row],[Stĺpec5]],0)</f>
        <v>0</v>
      </c>
      <c r="AF1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2" s="206">
        <f>IFERROR((Tabuľka2[[#This Row],[Stĺpec28]]+Tabuľka2[[#This Row],[Stĺpec25]])/Tabuľka2[[#This Row],[Stĺpec14]],0)</f>
        <v>0</v>
      </c>
      <c r="AH172" s="199">
        <f>Tabuľka2[[#This Row],[Stĺpec28]]+Tabuľka2[[#This Row],[Stĺpec25]]</f>
        <v>0</v>
      </c>
      <c r="AI172" s="206">
        <f>IFERROR(Tabuľka2[[#This Row],[Stĺpec25]]/Tabuľka2[[#This Row],[Stĺpec30]],0)</f>
        <v>0</v>
      </c>
      <c r="AJ172" s="191">
        <f>IFERROR(Tabuľka2[[#This Row],[Stĺpec145]]/Tabuľka2[[#This Row],[Stĺpec14]],0)</f>
        <v>0</v>
      </c>
      <c r="AK172" s="191">
        <f>IFERROR(Tabuľka2[[#This Row],[Stĺpec144]]/Tabuľka2[[#This Row],[Stĺpec14]],0)</f>
        <v>0</v>
      </c>
    </row>
    <row r="173" spans="1:37" x14ac:dyDescent="0.25">
      <c r="A173" s="252"/>
      <c r="B173" s="257"/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18">
        <f>SUM(Činnosti!$F173:$M173)</f>
        <v>0</v>
      </c>
      <c r="O173" s="262"/>
      <c r="P173" s="269"/>
      <c r="Q173" s="267">
        <f>IF(AND(Tabuľka2[[#This Row],[Stĺpec5]]&gt;0,Tabuľka2[[#This Row],[Stĺpec1]]=""),1,0)</f>
        <v>0</v>
      </c>
      <c r="R173" s="237">
        <f>IF(AND(Tabuľka2[[#This Row],[Stĺpec14]]=0,OR(Tabuľka2[[#This Row],[Stĺpec145]]&gt;0,Tabuľka2[[#This Row],[Stĺpec144]]&gt;0)),1,0)</f>
        <v>0</v>
      </c>
      <c r="S1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3" s="212">
        <f>IF(OR($T$13="vyberte",$T$13=""),0,IF(OR(Tabuľka2[[#This Row],[Stĺpec14]]="",Tabuľka2[[#This Row],[Stĺpec6]]=""),0,Tabuľka2[[#This Row],[Stĺpec6]]/Tabuľka2[[#This Row],[Stĺpec14]]))</f>
        <v>0</v>
      </c>
      <c r="U173" s="212">
        <f>IF(OR($U$13="vyberte",$U$13=""),0,IF(OR(Tabuľka2[[#This Row],[Stĺpec14]]="",Tabuľka2[[#This Row],[Stĺpec7]]=""),0,Tabuľka2[[#This Row],[Stĺpec7]]/Tabuľka2[[#This Row],[Stĺpec14]]))</f>
        <v>0</v>
      </c>
      <c r="V173" s="212">
        <f>IF(OR($V$13="vyberte",$V$13=""),0,IF(OR(Tabuľka2[[#This Row],[Stĺpec14]]="",Tabuľka2[[#This Row],[Stĺpec8]]=0),0,Tabuľka2[[#This Row],[Stĺpec8]]/Tabuľka2[[#This Row],[Stĺpec14]]))</f>
        <v>0</v>
      </c>
      <c r="W173" s="212">
        <f>IF(OR($W$13="vyberte",$W$13=""),0,IF(OR(Tabuľka2[[#This Row],[Stĺpec14]]="",Tabuľka2[[#This Row],[Stĺpec9]]=""),0,Tabuľka2[[#This Row],[Stĺpec9]]/Tabuľka2[[#This Row],[Stĺpec14]]))</f>
        <v>0</v>
      </c>
      <c r="X173" s="212">
        <f>IF(OR($X$13="vyberte",$X$13=""),0,IF(OR(Tabuľka2[[#This Row],[Stĺpec14]]="",Tabuľka2[[#This Row],[Stĺpec10]]=""),0,Tabuľka2[[#This Row],[Stĺpec10]]/Tabuľka2[[#This Row],[Stĺpec14]]))</f>
        <v>0</v>
      </c>
      <c r="Y173" s="212">
        <f>IF(OR($Y$13="vyberte",$Y$13=""),0,IF(OR(Tabuľka2[[#This Row],[Stĺpec14]]="",Tabuľka2[[#This Row],[Stĺpec11]]=""),0,Tabuľka2[[#This Row],[Stĺpec11]]/Tabuľka2[[#This Row],[Stĺpec14]]))</f>
        <v>0</v>
      </c>
      <c r="Z173" s="212">
        <f>IF(OR(Tabuľka2[[#This Row],[Stĺpec14]]="",Tabuľka2[[#This Row],[Stĺpec12]]=""),0,Tabuľka2[[#This Row],[Stĺpec12]]/Tabuľka2[[#This Row],[Stĺpec14]])</f>
        <v>0</v>
      </c>
      <c r="AA173" s="194">
        <f>IF(OR(Tabuľka2[[#This Row],[Stĺpec14]]="",Tabuľka2[[#This Row],[Stĺpec13]]=""),0,Tabuľka2[[#This Row],[Stĺpec13]]/Tabuľka2[[#This Row],[Stĺpec14]])</f>
        <v>0</v>
      </c>
      <c r="AB173" s="193">
        <f>COUNTIF(Tabuľka2[[#This Row],[Stĺpec16]:[Stĺpec23]],"&gt;0,1")</f>
        <v>0</v>
      </c>
      <c r="AC173" s="198">
        <f>IF(OR($F$13="vyberte",$F$13=""),0,Tabuľka2[[#This Row],[Stĺpec14]]-Tabuľka2[[#This Row],[Stĺpec26]])</f>
        <v>0</v>
      </c>
      <c r="AD1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3" s="206">
        <f>IF('Bodovacie kritéria'!$F$15="01 A - BORSKÁ NÍŽINA",Tabuľka2[[#This Row],[Stĺpec25]]/Tabuľka2[[#This Row],[Stĺpec5]],0)</f>
        <v>0</v>
      </c>
      <c r="AF1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3" s="206">
        <f>IFERROR((Tabuľka2[[#This Row],[Stĺpec28]]+Tabuľka2[[#This Row],[Stĺpec25]])/Tabuľka2[[#This Row],[Stĺpec14]],0)</f>
        <v>0</v>
      </c>
      <c r="AH173" s="199">
        <f>Tabuľka2[[#This Row],[Stĺpec28]]+Tabuľka2[[#This Row],[Stĺpec25]]</f>
        <v>0</v>
      </c>
      <c r="AI173" s="206">
        <f>IFERROR(Tabuľka2[[#This Row],[Stĺpec25]]/Tabuľka2[[#This Row],[Stĺpec30]],0)</f>
        <v>0</v>
      </c>
      <c r="AJ173" s="191">
        <f>IFERROR(Tabuľka2[[#This Row],[Stĺpec145]]/Tabuľka2[[#This Row],[Stĺpec14]],0)</f>
        <v>0</v>
      </c>
      <c r="AK173" s="191">
        <f>IFERROR(Tabuľka2[[#This Row],[Stĺpec144]]/Tabuľka2[[#This Row],[Stĺpec14]],0)</f>
        <v>0</v>
      </c>
    </row>
    <row r="174" spans="1:37" x14ac:dyDescent="0.25">
      <c r="A174" s="251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17">
        <f>SUM(Činnosti!$F174:$M174)</f>
        <v>0</v>
      </c>
      <c r="O174" s="261"/>
      <c r="P174" s="269"/>
      <c r="Q174" s="267">
        <f>IF(AND(Tabuľka2[[#This Row],[Stĺpec5]]&gt;0,Tabuľka2[[#This Row],[Stĺpec1]]=""),1,0)</f>
        <v>0</v>
      </c>
      <c r="R174" s="237">
        <f>IF(AND(Tabuľka2[[#This Row],[Stĺpec14]]=0,OR(Tabuľka2[[#This Row],[Stĺpec145]]&gt;0,Tabuľka2[[#This Row],[Stĺpec144]]&gt;0)),1,0)</f>
        <v>0</v>
      </c>
      <c r="S1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4" s="212">
        <f>IF(OR($T$13="vyberte",$T$13=""),0,IF(OR(Tabuľka2[[#This Row],[Stĺpec14]]="",Tabuľka2[[#This Row],[Stĺpec6]]=""),0,Tabuľka2[[#This Row],[Stĺpec6]]/Tabuľka2[[#This Row],[Stĺpec14]]))</f>
        <v>0</v>
      </c>
      <c r="U174" s="212">
        <f>IF(OR($U$13="vyberte",$U$13=""),0,IF(OR(Tabuľka2[[#This Row],[Stĺpec14]]="",Tabuľka2[[#This Row],[Stĺpec7]]=""),0,Tabuľka2[[#This Row],[Stĺpec7]]/Tabuľka2[[#This Row],[Stĺpec14]]))</f>
        <v>0</v>
      </c>
      <c r="V174" s="212">
        <f>IF(OR($V$13="vyberte",$V$13=""),0,IF(OR(Tabuľka2[[#This Row],[Stĺpec14]]="",Tabuľka2[[#This Row],[Stĺpec8]]=0),0,Tabuľka2[[#This Row],[Stĺpec8]]/Tabuľka2[[#This Row],[Stĺpec14]]))</f>
        <v>0</v>
      </c>
      <c r="W174" s="212">
        <f>IF(OR($W$13="vyberte",$W$13=""),0,IF(OR(Tabuľka2[[#This Row],[Stĺpec14]]="",Tabuľka2[[#This Row],[Stĺpec9]]=""),0,Tabuľka2[[#This Row],[Stĺpec9]]/Tabuľka2[[#This Row],[Stĺpec14]]))</f>
        <v>0</v>
      </c>
      <c r="X174" s="212">
        <f>IF(OR($X$13="vyberte",$X$13=""),0,IF(OR(Tabuľka2[[#This Row],[Stĺpec14]]="",Tabuľka2[[#This Row],[Stĺpec10]]=""),0,Tabuľka2[[#This Row],[Stĺpec10]]/Tabuľka2[[#This Row],[Stĺpec14]]))</f>
        <v>0</v>
      </c>
      <c r="Y174" s="212">
        <f>IF(OR($Y$13="vyberte",$Y$13=""),0,IF(OR(Tabuľka2[[#This Row],[Stĺpec14]]="",Tabuľka2[[#This Row],[Stĺpec11]]=""),0,Tabuľka2[[#This Row],[Stĺpec11]]/Tabuľka2[[#This Row],[Stĺpec14]]))</f>
        <v>0</v>
      </c>
      <c r="Z174" s="212">
        <f>IF(OR(Tabuľka2[[#This Row],[Stĺpec14]]="",Tabuľka2[[#This Row],[Stĺpec12]]=""),0,Tabuľka2[[#This Row],[Stĺpec12]]/Tabuľka2[[#This Row],[Stĺpec14]])</f>
        <v>0</v>
      </c>
      <c r="AA174" s="194">
        <f>IF(OR(Tabuľka2[[#This Row],[Stĺpec14]]="",Tabuľka2[[#This Row],[Stĺpec13]]=""),0,Tabuľka2[[#This Row],[Stĺpec13]]/Tabuľka2[[#This Row],[Stĺpec14]])</f>
        <v>0</v>
      </c>
      <c r="AB174" s="193">
        <f>COUNTIF(Tabuľka2[[#This Row],[Stĺpec16]:[Stĺpec23]],"&gt;0,1")</f>
        <v>0</v>
      </c>
      <c r="AC174" s="198">
        <f>IF(OR($F$13="vyberte",$F$13=""),0,Tabuľka2[[#This Row],[Stĺpec14]]-Tabuľka2[[#This Row],[Stĺpec26]])</f>
        <v>0</v>
      </c>
      <c r="AD1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4" s="206">
        <f>IF('Bodovacie kritéria'!$F$15="01 A - BORSKÁ NÍŽINA",Tabuľka2[[#This Row],[Stĺpec25]]/Tabuľka2[[#This Row],[Stĺpec5]],0)</f>
        <v>0</v>
      </c>
      <c r="AF1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4" s="206">
        <f>IFERROR((Tabuľka2[[#This Row],[Stĺpec28]]+Tabuľka2[[#This Row],[Stĺpec25]])/Tabuľka2[[#This Row],[Stĺpec14]],0)</f>
        <v>0</v>
      </c>
      <c r="AH174" s="199">
        <f>Tabuľka2[[#This Row],[Stĺpec28]]+Tabuľka2[[#This Row],[Stĺpec25]]</f>
        <v>0</v>
      </c>
      <c r="AI174" s="206">
        <f>IFERROR(Tabuľka2[[#This Row],[Stĺpec25]]/Tabuľka2[[#This Row],[Stĺpec30]],0)</f>
        <v>0</v>
      </c>
      <c r="AJ174" s="191">
        <f>IFERROR(Tabuľka2[[#This Row],[Stĺpec145]]/Tabuľka2[[#This Row],[Stĺpec14]],0)</f>
        <v>0</v>
      </c>
      <c r="AK174" s="191">
        <f>IFERROR(Tabuľka2[[#This Row],[Stĺpec144]]/Tabuľka2[[#This Row],[Stĺpec14]],0)</f>
        <v>0</v>
      </c>
    </row>
    <row r="175" spans="1:37" x14ac:dyDescent="0.25">
      <c r="A175" s="252"/>
      <c r="B175" s="257"/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18">
        <f>SUM(Činnosti!$F175:$M175)</f>
        <v>0</v>
      </c>
      <c r="O175" s="262"/>
      <c r="P175" s="269"/>
      <c r="Q175" s="267">
        <f>IF(AND(Tabuľka2[[#This Row],[Stĺpec5]]&gt;0,Tabuľka2[[#This Row],[Stĺpec1]]=""),1,0)</f>
        <v>0</v>
      </c>
      <c r="R175" s="237">
        <f>IF(AND(Tabuľka2[[#This Row],[Stĺpec14]]=0,OR(Tabuľka2[[#This Row],[Stĺpec145]]&gt;0,Tabuľka2[[#This Row],[Stĺpec144]]&gt;0)),1,0)</f>
        <v>0</v>
      </c>
      <c r="S1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5" s="212">
        <f>IF(OR($T$13="vyberte",$T$13=""),0,IF(OR(Tabuľka2[[#This Row],[Stĺpec14]]="",Tabuľka2[[#This Row],[Stĺpec6]]=""),0,Tabuľka2[[#This Row],[Stĺpec6]]/Tabuľka2[[#This Row],[Stĺpec14]]))</f>
        <v>0</v>
      </c>
      <c r="U175" s="212">
        <f>IF(OR($U$13="vyberte",$U$13=""),0,IF(OR(Tabuľka2[[#This Row],[Stĺpec14]]="",Tabuľka2[[#This Row],[Stĺpec7]]=""),0,Tabuľka2[[#This Row],[Stĺpec7]]/Tabuľka2[[#This Row],[Stĺpec14]]))</f>
        <v>0</v>
      </c>
      <c r="V175" s="212">
        <f>IF(OR($V$13="vyberte",$V$13=""),0,IF(OR(Tabuľka2[[#This Row],[Stĺpec14]]="",Tabuľka2[[#This Row],[Stĺpec8]]=0),0,Tabuľka2[[#This Row],[Stĺpec8]]/Tabuľka2[[#This Row],[Stĺpec14]]))</f>
        <v>0</v>
      </c>
      <c r="W175" s="212">
        <f>IF(OR($W$13="vyberte",$W$13=""),0,IF(OR(Tabuľka2[[#This Row],[Stĺpec14]]="",Tabuľka2[[#This Row],[Stĺpec9]]=""),0,Tabuľka2[[#This Row],[Stĺpec9]]/Tabuľka2[[#This Row],[Stĺpec14]]))</f>
        <v>0</v>
      </c>
      <c r="X175" s="212">
        <f>IF(OR($X$13="vyberte",$X$13=""),0,IF(OR(Tabuľka2[[#This Row],[Stĺpec14]]="",Tabuľka2[[#This Row],[Stĺpec10]]=""),0,Tabuľka2[[#This Row],[Stĺpec10]]/Tabuľka2[[#This Row],[Stĺpec14]]))</f>
        <v>0</v>
      </c>
      <c r="Y175" s="212">
        <f>IF(OR($Y$13="vyberte",$Y$13=""),0,IF(OR(Tabuľka2[[#This Row],[Stĺpec14]]="",Tabuľka2[[#This Row],[Stĺpec11]]=""),0,Tabuľka2[[#This Row],[Stĺpec11]]/Tabuľka2[[#This Row],[Stĺpec14]]))</f>
        <v>0</v>
      </c>
      <c r="Z175" s="212">
        <f>IF(OR(Tabuľka2[[#This Row],[Stĺpec14]]="",Tabuľka2[[#This Row],[Stĺpec12]]=""),0,Tabuľka2[[#This Row],[Stĺpec12]]/Tabuľka2[[#This Row],[Stĺpec14]])</f>
        <v>0</v>
      </c>
      <c r="AA175" s="194">
        <f>IF(OR(Tabuľka2[[#This Row],[Stĺpec14]]="",Tabuľka2[[#This Row],[Stĺpec13]]=""),0,Tabuľka2[[#This Row],[Stĺpec13]]/Tabuľka2[[#This Row],[Stĺpec14]])</f>
        <v>0</v>
      </c>
      <c r="AB175" s="193">
        <f>COUNTIF(Tabuľka2[[#This Row],[Stĺpec16]:[Stĺpec23]],"&gt;0,1")</f>
        <v>0</v>
      </c>
      <c r="AC175" s="198">
        <f>IF(OR($F$13="vyberte",$F$13=""),0,Tabuľka2[[#This Row],[Stĺpec14]]-Tabuľka2[[#This Row],[Stĺpec26]])</f>
        <v>0</v>
      </c>
      <c r="AD1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5" s="206">
        <f>IF('Bodovacie kritéria'!$F$15="01 A - BORSKÁ NÍŽINA",Tabuľka2[[#This Row],[Stĺpec25]]/Tabuľka2[[#This Row],[Stĺpec5]],0)</f>
        <v>0</v>
      </c>
      <c r="AF1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5" s="206">
        <f>IFERROR((Tabuľka2[[#This Row],[Stĺpec28]]+Tabuľka2[[#This Row],[Stĺpec25]])/Tabuľka2[[#This Row],[Stĺpec14]],0)</f>
        <v>0</v>
      </c>
      <c r="AH175" s="199">
        <f>Tabuľka2[[#This Row],[Stĺpec28]]+Tabuľka2[[#This Row],[Stĺpec25]]</f>
        <v>0</v>
      </c>
      <c r="AI175" s="206">
        <f>IFERROR(Tabuľka2[[#This Row],[Stĺpec25]]/Tabuľka2[[#This Row],[Stĺpec30]],0)</f>
        <v>0</v>
      </c>
      <c r="AJ175" s="191">
        <f>IFERROR(Tabuľka2[[#This Row],[Stĺpec145]]/Tabuľka2[[#This Row],[Stĺpec14]],0)</f>
        <v>0</v>
      </c>
      <c r="AK175" s="191">
        <f>IFERROR(Tabuľka2[[#This Row],[Stĺpec144]]/Tabuľka2[[#This Row],[Stĺpec14]],0)</f>
        <v>0</v>
      </c>
    </row>
    <row r="176" spans="1:37" x14ac:dyDescent="0.25">
      <c r="A176" s="251"/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17">
        <f>SUM(Činnosti!$F176:$M176)</f>
        <v>0</v>
      </c>
      <c r="O176" s="261"/>
      <c r="P176" s="269"/>
      <c r="Q176" s="267">
        <f>IF(AND(Tabuľka2[[#This Row],[Stĺpec5]]&gt;0,Tabuľka2[[#This Row],[Stĺpec1]]=""),1,0)</f>
        <v>0</v>
      </c>
      <c r="R176" s="237">
        <f>IF(AND(Tabuľka2[[#This Row],[Stĺpec14]]=0,OR(Tabuľka2[[#This Row],[Stĺpec145]]&gt;0,Tabuľka2[[#This Row],[Stĺpec144]]&gt;0)),1,0)</f>
        <v>0</v>
      </c>
      <c r="S1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6" s="212">
        <f>IF(OR($T$13="vyberte",$T$13=""),0,IF(OR(Tabuľka2[[#This Row],[Stĺpec14]]="",Tabuľka2[[#This Row],[Stĺpec6]]=""),0,Tabuľka2[[#This Row],[Stĺpec6]]/Tabuľka2[[#This Row],[Stĺpec14]]))</f>
        <v>0</v>
      </c>
      <c r="U176" s="212">
        <f>IF(OR($U$13="vyberte",$U$13=""),0,IF(OR(Tabuľka2[[#This Row],[Stĺpec14]]="",Tabuľka2[[#This Row],[Stĺpec7]]=""),0,Tabuľka2[[#This Row],[Stĺpec7]]/Tabuľka2[[#This Row],[Stĺpec14]]))</f>
        <v>0</v>
      </c>
      <c r="V176" s="212">
        <f>IF(OR($V$13="vyberte",$V$13=""),0,IF(OR(Tabuľka2[[#This Row],[Stĺpec14]]="",Tabuľka2[[#This Row],[Stĺpec8]]=0),0,Tabuľka2[[#This Row],[Stĺpec8]]/Tabuľka2[[#This Row],[Stĺpec14]]))</f>
        <v>0</v>
      </c>
      <c r="W176" s="212">
        <f>IF(OR($W$13="vyberte",$W$13=""),0,IF(OR(Tabuľka2[[#This Row],[Stĺpec14]]="",Tabuľka2[[#This Row],[Stĺpec9]]=""),0,Tabuľka2[[#This Row],[Stĺpec9]]/Tabuľka2[[#This Row],[Stĺpec14]]))</f>
        <v>0</v>
      </c>
      <c r="X176" s="212">
        <f>IF(OR($X$13="vyberte",$X$13=""),0,IF(OR(Tabuľka2[[#This Row],[Stĺpec14]]="",Tabuľka2[[#This Row],[Stĺpec10]]=""),0,Tabuľka2[[#This Row],[Stĺpec10]]/Tabuľka2[[#This Row],[Stĺpec14]]))</f>
        <v>0</v>
      </c>
      <c r="Y176" s="212">
        <f>IF(OR($Y$13="vyberte",$Y$13=""),0,IF(OR(Tabuľka2[[#This Row],[Stĺpec14]]="",Tabuľka2[[#This Row],[Stĺpec11]]=""),0,Tabuľka2[[#This Row],[Stĺpec11]]/Tabuľka2[[#This Row],[Stĺpec14]]))</f>
        <v>0</v>
      </c>
      <c r="Z176" s="212">
        <f>IF(OR(Tabuľka2[[#This Row],[Stĺpec14]]="",Tabuľka2[[#This Row],[Stĺpec12]]=""),0,Tabuľka2[[#This Row],[Stĺpec12]]/Tabuľka2[[#This Row],[Stĺpec14]])</f>
        <v>0</v>
      </c>
      <c r="AA176" s="194">
        <f>IF(OR(Tabuľka2[[#This Row],[Stĺpec14]]="",Tabuľka2[[#This Row],[Stĺpec13]]=""),0,Tabuľka2[[#This Row],[Stĺpec13]]/Tabuľka2[[#This Row],[Stĺpec14]])</f>
        <v>0</v>
      </c>
      <c r="AB176" s="193">
        <f>COUNTIF(Tabuľka2[[#This Row],[Stĺpec16]:[Stĺpec23]],"&gt;0,1")</f>
        <v>0</v>
      </c>
      <c r="AC176" s="198">
        <f>IF(OR($F$13="vyberte",$F$13=""),0,Tabuľka2[[#This Row],[Stĺpec14]]-Tabuľka2[[#This Row],[Stĺpec26]])</f>
        <v>0</v>
      </c>
      <c r="AD1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6" s="206">
        <f>IF('Bodovacie kritéria'!$F$15="01 A - BORSKÁ NÍŽINA",Tabuľka2[[#This Row],[Stĺpec25]]/Tabuľka2[[#This Row],[Stĺpec5]],0)</f>
        <v>0</v>
      </c>
      <c r="AF1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6" s="206">
        <f>IFERROR((Tabuľka2[[#This Row],[Stĺpec28]]+Tabuľka2[[#This Row],[Stĺpec25]])/Tabuľka2[[#This Row],[Stĺpec14]],0)</f>
        <v>0</v>
      </c>
      <c r="AH176" s="199">
        <f>Tabuľka2[[#This Row],[Stĺpec28]]+Tabuľka2[[#This Row],[Stĺpec25]]</f>
        <v>0</v>
      </c>
      <c r="AI176" s="206">
        <f>IFERROR(Tabuľka2[[#This Row],[Stĺpec25]]/Tabuľka2[[#This Row],[Stĺpec30]],0)</f>
        <v>0</v>
      </c>
      <c r="AJ176" s="191">
        <f>IFERROR(Tabuľka2[[#This Row],[Stĺpec145]]/Tabuľka2[[#This Row],[Stĺpec14]],0)</f>
        <v>0</v>
      </c>
      <c r="AK176" s="191">
        <f>IFERROR(Tabuľka2[[#This Row],[Stĺpec144]]/Tabuľka2[[#This Row],[Stĺpec14]],0)</f>
        <v>0</v>
      </c>
    </row>
    <row r="177" spans="1:37" x14ac:dyDescent="0.25">
      <c r="A177" s="252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18">
        <f>SUM(Činnosti!$F177:$M177)</f>
        <v>0</v>
      </c>
      <c r="O177" s="262"/>
      <c r="P177" s="269"/>
      <c r="Q177" s="267">
        <f>IF(AND(Tabuľka2[[#This Row],[Stĺpec5]]&gt;0,Tabuľka2[[#This Row],[Stĺpec1]]=""),1,0)</f>
        <v>0</v>
      </c>
      <c r="R177" s="237">
        <f>IF(AND(Tabuľka2[[#This Row],[Stĺpec14]]=0,OR(Tabuľka2[[#This Row],[Stĺpec145]]&gt;0,Tabuľka2[[#This Row],[Stĺpec144]]&gt;0)),1,0)</f>
        <v>0</v>
      </c>
      <c r="S1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7" s="212">
        <f>IF(OR($T$13="vyberte",$T$13=""),0,IF(OR(Tabuľka2[[#This Row],[Stĺpec14]]="",Tabuľka2[[#This Row],[Stĺpec6]]=""),0,Tabuľka2[[#This Row],[Stĺpec6]]/Tabuľka2[[#This Row],[Stĺpec14]]))</f>
        <v>0</v>
      </c>
      <c r="U177" s="212">
        <f>IF(OR($U$13="vyberte",$U$13=""),0,IF(OR(Tabuľka2[[#This Row],[Stĺpec14]]="",Tabuľka2[[#This Row],[Stĺpec7]]=""),0,Tabuľka2[[#This Row],[Stĺpec7]]/Tabuľka2[[#This Row],[Stĺpec14]]))</f>
        <v>0</v>
      </c>
      <c r="V177" s="212">
        <f>IF(OR($V$13="vyberte",$V$13=""),0,IF(OR(Tabuľka2[[#This Row],[Stĺpec14]]="",Tabuľka2[[#This Row],[Stĺpec8]]=0),0,Tabuľka2[[#This Row],[Stĺpec8]]/Tabuľka2[[#This Row],[Stĺpec14]]))</f>
        <v>0</v>
      </c>
      <c r="W177" s="212">
        <f>IF(OR($W$13="vyberte",$W$13=""),0,IF(OR(Tabuľka2[[#This Row],[Stĺpec14]]="",Tabuľka2[[#This Row],[Stĺpec9]]=""),0,Tabuľka2[[#This Row],[Stĺpec9]]/Tabuľka2[[#This Row],[Stĺpec14]]))</f>
        <v>0</v>
      </c>
      <c r="X177" s="212">
        <f>IF(OR($X$13="vyberte",$X$13=""),0,IF(OR(Tabuľka2[[#This Row],[Stĺpec14]]="",Tabuľka2[[#This Row],[Stĺpec10]]=""),0,Tabuľka2[[#This Row],[Stĺpec10]]/Tabuľka2[[#This Row],[Stĺpec14]]))</f>
        <v>0</v>
      </c>
      <c r="Y177" s="212">
        <f>IF(OR($Y$13="vyberte",$Y$13=""),0,IF(OR(Tabuľka2[[#This Row],[Stĺpec14]]="",Tabuľka2[[#This Row],[Stĺpec11]]=""),0,Tabuľka2[[#This Row],[Stĺpec11]]/Tabuľka2[[#This Row],[Stĺpec14]]))</f>
        <v>0</v>
      </c>
      <c r="Z177" s="212">
        <f>IF(OR(Tabuľka2[[#This Row],[Stĺpec14]]="",Tabuľka2[[#This Row],[Stĺpec12]]=""),0,Tabuľka2[[#This Row],[Stĺpec12]]/Tabuľka2[[#This Row],[Stĺpec14]])</f>
        <v>0</v>
      </c>
      <c r="AA177" s="194">
        <f>IF(OR(Tabuľka2[[#This Row],[Stĺpec14]]="",Tabuľka2[[#This Row],[Stĺpec13]]=""),0,Tabuľka2[[#This Row],[Stĺpec13]]/Tabuľka2[[#This Row],[Stĺpec14]])</f>
        <v>0</v>
      </c>
      <c r="AB177" s="193">
        <f>COUNTIF(Tabuľka2[[#This Row],[Stĺpec16]:[Stĺpec23]],"&gt;0,1")</f>
        <v>0</v>
      </c>
      <c r="AC177" s="198">
        <f>IF(OR($F$13="vyberte",$F$13=""),0,Tabuľka2[[#This Row],[Stĺpec14]]-Tabuľka2[[#This Row],[Stĺpec26]])</f>
        <v>0</v>
      </c>
      <c r="AD1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7" s="206">
        <f>IF('Bodovacie kritéria'!$F$15="01 A - BORSKÁ NÍŽINA",Tabuľka2[[#This Row],[Stĺpec25]]/Tabuľka2[[#This Row],[Stĺpec5]],0)</f>
        <v>0</v>
      </c>
      <c r="AF1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7" s="206">
        <f>IFERROR((Tabuľka2[[#This Row],[Stĺpec28]]+Tabuľka2[[#This Row],[Stĺpec25]])/Tabuľka2[[#This Row],[Stĺpec14]],0)</f>
        <v>0</v>
      </c>
      <c r="AH177" s="199">
        <f>Tabuľka2[[#This Row],[Stĺpec28]]+Tabuľka2[[#This Row],[Stĺpec25]]</f>
        <v>0</v>
      </c>
      <c r="AI177" s="206">
        <f>IFERROR(Tabuľka2[[#This Row],[Stĺpec25]]/Tabuľka2[[#This Row],[Stĺpec30]],0)</f>
        <v>0</v>
      </c>
      <c r="AJ177" s="191">
        <f>IFERROR(Tabuľka2[[#This Row],[Stĺpec145]]/Tabuľka2[[#This Row],[Stĺpec14]],0)</f>
        <v>0</v>
      </c>
      <c r="AK177" s="191">
        <f>IFERROR(Tabuľka2[[#This Row],[Stĺpec144]]/Tabuľka2[[#This Row],[Stĺpec14]],0)</f>
        <v>0</v>
      </c>
    </row>
    <row r="178" spans="1:37" x14ac:dyDescent="0.25">
      <c r="A178" s="251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17">
        <f>SUM(Činnosti!$F178:$M178)</f>
        <v>0</v>
      </c>
      <c r="O178" s="261"/>
      <c r="P178" s="269"/>
      <c r="Q178" s="267">
        <f>IF(AND(Tabuľka2[[#This Row],[Stĺpec5]]&gt;0,Tabuľka2[[#This Row],[Stĺpec1]]=""),1,0)</f>
        <v>0</v>
      </c>
      <c r="R178" s="237">
        <f>IF(AND(Tabuľka2[[#This Row],[Stĺpec14]]=0,OR(Tabuľka2[[#This Row],[Stĺpec145]]&gt;0,Tabuľka2[[#This Row],[Stĺpec144]]&gt;0)),1,0)</f>
        <v>0</v>
      </c>
      <c r="S1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8" s="212">
        <f>IF(OR($T$13="vyberte",$T$13=""),0,IF(OR(Tabuľka2[[#This Row],[Stĺpec14]]="",Tabuľka2[[#This Row],[Stĺpec6]]=""),0,Tabuľka2[[#This Row],[Stĺpec6]]/Tabuľka2[[#This Row],[Stĺpec14]]))</f>
        <v>0</v>
      </c>
      <c r="U178" s="212">
        <f>IF(OR($U$13="vyberte",$U$13=""),0,IF(OR(Tabuľka2[[#This Row],[Stĺpec14]]="",Tabuľka2[[#This Row],[Stĺpec7]]=""),0,Tabuľka2[[#This Row],[Stĺpec7]]/Tabuľka2[[#This Row],[Stĺpec14]]))</f>
        <v>0</v>
      </c>
      <c r="V178" s="212">
        <f>IF(OR($V$13="vyberte",$V$13=""),0,IF(OR(Tabuľka2[[#This Row],[Stĺpec14]]="",Tabuľka2[[#This Row],[Stĺpec8]]=0),0,Tabuľka2[[#This Row],[Stĺpec8]]/Tabuľka2[[#This Row],[Stĺpec14]]))</f>
        <v>0</v>
      </c>
      <c r="W178" s="212">
        <f>IF(OR($W$13="vyberte",$W$13=""),0,IF(OR(Tabuľka2[[#This Row],[Stĺpec14]]="",Tabuľka2[[#This Row],[Stĺpec9]]=""),0,Tabuľka2[[#This Row],[Stĺpec9]]/Tabuľka2[[#This Row],[Stĺpec14]]))</f>
        <v>0</v>
      </c>
      <c r="X178" s="212">
        <f>IF(OR($X$13="vyberte",$X$13=""),0,IF(OR(Tabuľka2[[#This Row],[Stĺpec14]]="",Tabuľka2[[#This Row],[Stĺpec10]]=""),0,Tabuľka2[[#This Row],[Stĺpec10]]/Tabuľka2[[#This Row],[Stĺpec14]]))</f>
        <v>0</v>
      </c>
      <c r="Y178" s="212">
        <f>IF(OR($Y$13="vyberte",$Y$13=""),0,IF(OR(Tabuľka2[[#This Row],[Stĺpec14]]="",Tabuľka2[[#This Row],[Stĺpec11]]=""),0,Tabuľka2[[#This Row],[Stĺpec11]]/Tabuľka2[[#This Row],[Stĺpec14]]))</f>
        <v>0</v>
      </c>
      <c r="Z178" s="212">
        <f>IF(OR(Tabuľka2[[#This Row],[Stĺpec14]]="",Tabuľka2[[#This Row],[Stĺpec12]]=""),0,Tabuľka2[[#This Row],[Stĺpec12]]/Tabuľka2[[#This Row],[Stĺpec14]])</f>
        <v>0</v>
      </c>
      <c r="AA178" s="194">
        <f>IF(OR(Tabuľka2[[#This Row],[Stĺpec14]]="",Tabuľka2[[#This Row],[Stĺpec13]]=""),0,Tabuľka2[[#This Row],[Stĺpec13]]/Tabuľka2[[#This Row],[Stĺpec14]])</f>
        <v>0</v>
      </c>
      <c r="AB178" s="193">
        <f>COUNTIF(Tabuľka2[[#This Row],[Stĺpec16]:[Stĺpec23]],"&gt;0,1")</f>
        <v>0</v>
      </c>
      <c r="AC178" s="198">
        <f>IF(OR($F$13="vyberte",$F$13=""),0,Tabuľka2[[#This Row],[Stĺpec14]]-Tabuľka2[[#This Row],[Stĺpec26]])</f>
        <v>0</v>
      </c>
      <c r="AD1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8" s="206">
        <f>IF('Bodovacie kritéria'!$F$15="01 A - BORSKÁ NÍŽINA",Tabuľka2[[#This Row],[Stĺpec25]]/Tabuľka2[[#This Row],[Stĺpec5]],0)</f>
        <v>0</v>
      </c>
      <c r="AF1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8" s="206">
        <f>IFERROR((Tabuľka2[[#This Row],[Stĺpec28]]+Tabuľka2[[#This Row],[Stĺpec25]])/Tabuľka2[[#This Row],[Stĺpec14]],0)</f>
        <v>0</v>
      </c>
      <c r="AH178" s="199">
        <f>Tabuľka2[[#This Row],[Stĺpec28]]+Tabuľka2[[#This Row],[Stĺpec25]]</f>
        <v>0</v>
      </c>
      <c r="AI178" s="206">
        <f>IFERROR(Tabuľka2[[#This Row],[Stĺpec25]]/Tabuľka2[[#This Row],[Stĺpec30]],0)</f>
        <v>0</v>
      </c>
      <c r="AJ178" s="191">
        <f>IFERROR(Tabuľka2[[#This Row],[Stĺpec145]]/Tabuľka2[[#This Row],[Stĺpec14]],0)</f>
        <v>0</v>
      </c>
      <c r="AK178" s="191">
        <f>IFERROR(Tabuľka2[[#This Row],[Stĺpec144]]/Tabuľka2[[#This Row],[Stĺpec14]],0)</f>
        <v>0</v>
      </c>
    </row>
    <row r="179" spans="1:37" x14ac:dyDescent="0.25">
      <c r="A179" s="252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18">
        <f>SUM(Činnosti!$F179:$M179)</f>
        <v>0</v>
      </c>
      <c r="O179" s="262"/>
      <c r="P179" s="269"/>
      <c r="Q179" s="267">
        <f>IF(AND(Tabuľka2[[#This Row],[Stĺpec5]]&gt;0,Tabuľka2[[#This Row],[Stĺpec1]]=""),1,0)</f>
        <v>0</v>
      </c>
      <c r="R179" s="237">
        <f>IF(AND(Tabuľka2[[#This Row],[Stĺpec14]]=0,OR(Tabuľka2[[#This Row],[Stĺpec145]]&gt;0,Tabuľka2[[#This Row],[Stĺpec144]]&gt;0)),1,0)</f>
        <v>0</v>
      </c>
      <c r="S1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79" s="212">
        <f>IF(OR($T$13="vyberte",$T$13=""),0,IF(OR(Tabuľka2[[#This Row],[Stĺpec14]]="",Tabuľka2[[#This Row],[Stĺpec6]]=""),0,Tabuľka2[[#This Row],[Stĺpec6]]/Tabuľka2[[#This Row],[Stĺpec14]]))</f>
        <v>0</v>
      </c>
      <c r="U179" s="212">
        <f>IF(OR($U$13="vyberte",$U$13=""),0,IF(OR(Tabuľka2[[#This Row],[Stĺpec14]]="",Tabuľka2[[#This Row],[Stĺpec7]]=""),0,Tabuľka2[[#This Row],[Stĺpec7]]/Tabuľka2[[#This Row],[Stĺpec14]]))</f>
        <v>0</v>
      </c>
      <c r="V179" s="212">
        <f>IF(OR($V$13="vyberte",$V$13=""),0,IF(OR(Tabuľka2[[#This Row],[Stĺpec14]]="",Tabuľka2[[#This Row],[Stĺpec8]]=0),0,Tabuľka2[[#This Row],[Stĺpec8]]/Tabuľka2[[#This Row],[Stĺpec14]]))</f>
        <v>0</v>
      </c>
      <c r="W179" s="212">
        <f>IF(OR($W$13="vyberte",$W$13=""),0,IF(OR(Tabuľka2[[#This Row],[Stĺpec14]]="",Tabuľka2[[#This Row],[Stĺpec9]]=""),0,Tabuľka2[[#This Row],[Stĺpec9]]/Tabuľka2[[#This Row],[Stĺpec14]]))</f>
        <v>0</v>
      </c>
      <c r="X179" s="212">
        <f>IF(OR($X$13="vyberte",$X$13=""),0,IF(OR(Tabuľka2[[#This Row],[Stĺpec14]]="",Tabuľka2[[#This Row],[Stĺpec10]]=""),0,Tabuľka2[[#This Row],[Stĺpec10]]/Tabuľka2[[#This Row],[Stĺpec14]]))</f>
        <v>0</v>
      </c>
      <c r="Y179" s="212">
        <f>IF(OR($Y$13="vyberte",$Y$13=""),0,IF(OR(Tabuľka2[[#This Row],[Stĺpec14]]="",Tabuľka2[[#This Row],[Stĺpec11]]=""),0,Tabuľka2[[#This Row],[Stĺpec11]]/Tabuľka2[[#This Row],[Stĺpec14]]))</f>
        <v>0</v>
      </c>
      <c r="Z179" s="212">
        <f>IF(OR(Tabuľka2[[#This Row],[Stĺpec14]]="",Tabuľka2[[#This Row],[Stĺpec12]]=""),0,Tabuľka2[[#This Row],[Stĺpec12]]/Tabuľka2[[#This Row],[Stĺpec14]])</f>
        <v>0</v>
      </c>
      <c r="AA179" s="194">
        <f>IF(OR(Tabuľka2[[#This Row],[Stĺpec14]]="",Tabuľka2[[#This Row],[Stĺpec13]]=""),0,Tabuľka2[[#This Row],[Stĺpec13]]/Tabuľka2[[#This Row],[Stĺpec14]])</f>
        <v>0</v>
      </c>
      <c r="AB179" s="193">
        <f>COUNTIF(Tabuľka2[[#This Row],[Stĺpec16]:[Stĺpec23]],"&gt;0,1")</f>
        <v>0</v>
      </c>
      <c r="AC179" s="198">
        <f>IF(OR($F$13="vyberte",$F$13=""),0,Tabuľka2[[#This Row],[Stĺpec14]]-Tabuľka2[[#This Row],[Stĺpec26]])</f>
        <v>0</v>
      </c>
      <c r="AD1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79" s="206">
        <f>IF('Bodovacie kritéria'!$F$15="01 A - BORSKÁ NÍŽINA",Tabuľka2[[#This Row],[Stĺpec25]]/Tabuľka2[[#This Row],[Stĺpec5]],0)</f>
        <v>0</v>
      </c>
      <c r="AF1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79" s="206">
        <f>IFERROR((Tabuľka2[[#This Row],[Stĺpec28]]+Tabuľka2[[#This Row],[Stĺpec25]])/Tabuľka2[[#This Row],[Stĺpec14]],0)</f>
        <v>0</v>
      </c>
      <c r="AH179" s="199">
        <f>Tabuľka2[[#This Row],[Stĺpec28]]+Tabuľka2[[#This Row],[Stĺpec25]]</f>
        <v>0</v>
      </c>
      <c r="AI179" s="206">
        <f>IFERROR(Tabuľka2[[#This Row],[Stĺpec25]]/Tabuľka2[[#This Row],[Stĺpec30]],0)</f>
        <v>0</v>
      </c>
      <c r="AJ179" s="191">
        <f>IFERROR(Tabuľka2[[#This Row],[Stĺpec145]]/Tabuľka2[[#This Row],[Stĺpec14]],0)</f>
        <v>0</v>
      </c>
      <c r="AK179" s="191">
        <f>IFERROR(Tabuľka2[[#This Row],[Stĺpec144]]/Tabuľka2[[#This Row],[Stĺpec14]],0)</f>
        <v>0</v>
      </c>
    </row>
    <row r="180" spans="1:37" x14ac:dyDescent="0.25">
      <c r="A180" s="251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17">
        <f>SUM(Činnosti!$F180:$M180)</f>
        <v>0</v>
      </c>
      <c r="O180" s="261"/>
      <c r="P180" s="269"/>
      <c r="Q180" s="267">
        <f>IF(AND(Tabuľka2[[#This Row],[Stĺpec5]]&gt;0,Tabuľka2[[#This Row],[Stĺpec1]]=""),1,0)</f>
        <v>0</v>
      </c>
      <c r="R180" s="237">
        <f>IF(AND(Tabuľka2[[#This Row],[Stĺpec14]]=0,OR(Tabuľka2[[#This Row],[Stĺpec145]]&gt;0,Tabuľka2[[#This Row],[Stĺpec144]]&gt;0)),1,0)</f>
        <v>0</v>
      </c>
      <c r="S1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0" s="212">
        <f>IF(OR($T$13="vyberte",$T$13=""),0,IF(OR(Tabuľka2[[#This Row],[Stĺpec14]]="",Tabuľka2[[#This Row],[Stĺpec6]]=""),0,Tabuľka2[[#This Row],[Stĺpec6]]/Tabuľka2[[#This Row],[Stĺpec14]]))</f>
        <v>0</v>
      </c>
      <c r="U180" s="212">
        <f>IF(OR($U$13="vyberte",$U$13=""),0,IF(OR(Tabuľka2[[#This Row],[Stĺpec14]]="",Tabuľka2[[#This Row],[Stĺpec7]]=""),0,Tabuľka2[[#This Row],[Stĺpec7]]/Tabuľka2[[#This Row],[Stĺpec14]]))</f>
        <v>0</v>
      </c>
      <c r="V180" s="212">
        <f>IF(OR($V$13="vyberte",$V$13=""),0,IF(OR(Tabuľka2[[#This Row],[Stĺpec14]]="",Tabuľka2[[#This Row],[Stĺpec8]]=0),0,Tabuľka2[[#This Row],[Stĺpec8]]/Tabuľka2[[#This Row],[Stĺpec14]]))</f>
        <v>0</v>
      </c>
      <c r="W180" s="212">
        <f>IF(OR($W$13="vyberte",$W$13=""),0,IF(OR(Tabuľka2[[#This Row],[Stĺpec14]]="",Tabuľka2[[#This Row],[Stĺpec9]]=""),0,Tabuľka2[[#This Row],[Stĺpec9]]/Tabuľka2[[#This Row],[Stĺpec14]]))</f>
        <v>0</v>
      </c>
      <c r="X180" s="212">
        <f>IF(OR($X$13="vyberte",$X$13=""),0,IF(OR(Tabuľka2[[#This Row],[Stĺpec14]]="",Tabuľka2[[#This Row],[Stĺpec10]]=""),0,Tabuľka2[[#This Row],[Stĺpec10]]/Tabuľka2[[#This Row],[Stĺpec14]]))</f>
        <v>0</v>
      </c>
      <c r="Y180" s="212">
        <f>IF(OR($Y$13="vyberte",$Y$13=""),0,IF(OR(Tabuľka2[[#This Row],[Stĺpec14]]="",Tabuľka2[[#This Row],[Stĺpec11]]=""),0,Tabuľka2[[#This Row],[Stĺpec11]]/Tabuľka2[[#This Row],[Stĺpec14]]))</f>
        <v>0</v>
      </c>
      <c r="Z180" s="212">
        <f>IF(OR(Tabuľka2[[#This Row],[Stĺpec14]]="",Tabuľka2[[#This Row],[Stĺpec12]]=""),0,Tabuľka2[[#This Row],[Stĺpec12]]/Tabuľka2[[#This Row],[Stĺpec14]])</f>
        <v>0</v>
      </c>
      <c r="AA180" s="194">
        <f>IF(OR(Tabuľka2[[#This Row],[Stĺpec14]]="",Tabuľka2[[#This Row],[Stĺpec13]]=""),0,Tabuľka2[[#This Row],[Stĺpec13]]/Tabuľka2[[#This Row],[Stĺpec14]])</f>
        <v>0</v>
      </c>
      <c r="AB180" s="193">
        <f>COUNTIF(Tabuľka2[[#This Row],[Stĺpec16]:[Stĺpec23]],"&gt;0,1")</f>
        <v>0</v>
      </c>
      <c r="AC180" s="198">
        <f>IF(OR($F$13="vyberte",$F$13=""),0,Tabuľka2[[#This Row],[Stĺpec14]]-Tabuľka2[[#This Row],[Stĺpec26]])</f>
        <v>0</v>
      </c>
      <c r="AD1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0" s="206">
        <f>IF('Bodovacie kritéria'!$F$15="01 A - BORSKÁ NÍŽINA",Tabuľka2[[#This Row],[Stĺpec25]]/Tabuľka2[[#This Row],[Stĺpec5]],0)</f>
        <v>0</v>
      </c>
      <c r="AF1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0" s="206">
        <f>IFERROR((Tabuľka2[[#This Row],[Stĺpec28]]+Tabuľka2[[#This Row],[Stĺpec25]])/Tabuľka2[[#This Row],[Stĺpec14]],0)</f>
        <v>0</v>
      </c>
      <c r="AH180" s="199">
        <f>Tabuľka2[[#This Row],[Stĺpec28]]+Tabuľka2[[#This Row],[Stĺpec25]]</f>
        <v>0</v>
      </c>
      <c r="AI180" s="206">
        <f>IFERROR(Tabuľka2[[#This Row],[Stĺpec25]]/Tabuľka2[[#This Row],[Stĺpec30]],0)</f>
        <v>0</v>
      </c>
      <c r="AJ180" s="191">
        <f>IFERROR(Tabuľka2[[#This Row],[Stĺpec145]]/Tabuľka2[[#This Row],[Stĺpec14]],0)</f>
        <v>0</v>
      </c>
      <c r="AK180" s="191">
        <f>IFERROR(Tabuľka2[[#This Row],[Stĺpec144]]/Tabuľka2[[#This Row],[Stĺpec14]],0)</f>
        <v>0</v>
      </c>
    </row>
    <row r="181" spans="1:37" x14ac:dyDescent="0.25">
      <c r="A181" s="252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18">
        <f>SUM(Činnosti!$F181:$M181)</f>
        <v>0</v>
      </c>
      <c r="O181" s="262"/>
      <c r="P181" s="269"/>
      <c r="Q181" s="267">
        <f>IF(AND(Tabuľka2[[#This Row],[Stĺpec5]]&gt;0,Tabuľka2[[#This Row],[Stĺpec1]]=""),1,0)</f>
        <v>0</v>
      </c>
      <c r="R181" s="237">
        <f>IF(AND(Tabuľka2[[#This Row],[Stĺpec14]]=0,OR(Tabuľka2[[#This Row],[Stĺpec145]]&gt;0,Tabuľka2[[#This Row],[Stĺpec144]]&gt;0)),1,0)</f>
        <v>0</v>
      </c>
      <c r="S1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1" s="212">
        <f>IF(OR($T$13="vyberte",$T$13=""),0,IF(OR(Tabuľka2[[#This Row],[Stĺpec14]]="",Tabuľka2[[#This Row],[Stĺpec6]]=""),0,Tabuľka2[[#This Row],[Stĺpec6]]/Tabuľka2[[#This Row],[Stĺpec14]]))</f>
        <v>0</v>
      </c>
      <c r="U181" s="212">
        <f>IF(OR($U$13="vyberte",$U$13=""),0,IF(OR(Tabuľka2[[#This Row],[Stĺpec14]]="",Tabuľka2[[#This Row],[Stĺpec7]]=""),0,Tabuľka2[[#This Row],[Stĺpec7]]/Tabuľka2[[#This Row],[Stĺpec14]]))</f>
        <v>0</v>
      </c>
      <c r="V181" s="212">
        <f>IF(OR($V$13="vyberte",$V$13=""),0,IF(OR(Tabuľka2[[#This Row],[Stĺpec14]]="",Tabuľka2[[#This Row],[Stĺpec8]]=0),0,Tabuľka2[[#This Row],[Stĺpec8]]/Tabuľka2[[#This Row],[Stĺpec14]]))</f>
        <v>0</v>
      </c>
      <c r="W181" s="212">
        <f>IF(OR($W$13="vyberte",$W$13=""),0,IF(OR(Tabuľka2[[#This Row],[Stĺpec14]]="",Tabuľka2[[#This Row],[Stĺpec9]]=""),0,Tabuľka2[[#This Row],[Stĺpec9]]/Tabuľka2[[#This Row],[Stĺpec14]]))</f>
        <v>0</v>
      </c>
      <c r="X181" s="212">
        <f>IF(OR($X$13="vyberte",$X$13=""),0,IF(OR(Tabuľka2[[#This Row],[Stĺpec14]]="",Tabuľka2[[#This Row],[Stĺpec10]]=""),0,Tabuľka2[[#This Row],[Stĺpec10]]/Tabuľka2[[#This Row],[Stĺpec14]]))</f>
        <v>0</v>
      </c>
      <c r="Y181" s="212">
        <f>IF(OR($Y$13="vyberte",$Y$13=""),0,IF(OR(Tabuľka2[[#This Row],[Stĺpec14]]="",Tabuľka2[[#This Row],[Stĺpec11]]=""),0,Tabuľka2[[#This Row],[Stĺpec11]]/Tabuľka2[[#This Row],[Stĺpec14]]))</f>
        <v>0</v>
      </c>
      <c r="Z181" s="212">
        <f>IF(OR(Tabuľka2[[#This Row],[Stĺpec14]]="",Tabuľka2[[#This Row],[Stĺpec12]]=""),0,Tabuľka2[[#This Row],[Stĺpec12]]/Tabuľka2[[#This Row],[Stĺpec14]])</f>
        <v>0</v>
      </c>
      <c r="AA181" s="194">
        <f>IF(OR(Tabuľka2[[#This Row],[Stĺpec14]]="",Tabuľka2[[#This Row],[Stĺpec13]]=""),0,Tabuľka2[[#This Row],[Stĺpec13]]/Tabuľka2[[#This Row],[Stĺpec14]])</f>
        <v>0</v>
      </c>
      <c r="AB181" s="193">
        <f>COUNTIF(Tabuľka2[[#This Row],[Stĺpec16]:[Stĺpec23]],"&gt;0,1")</f>
        <v>0</v>
      </c>
      <c r="AC181" s="198">
        <f>IF(OR($F$13="vyberte",$F$13=""),0,Tabuľka2[[#This Row],[Stĺpec14]]-Tabuľka2[[#This Row],[Stĺpec26]])</f>
        <v>0</v>
      </c>
      <c r="AD1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1" s="206">
        <f>IF('Bodovacie kritéria'!$F$15="01 A - BORSKÁ NÍŽINA",Tabuľka2[[#This Row],[Stĺpec25]]/Tabuľka2[[#This Row],[Stĺpec5]],0)</f>
        <v>0</v>
      </c>
      <c r="AF1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1" s="206">
        <f>IFERROR((Tabuľka2[[#This Row],[Stĺpec28]]+Tabuľka2[[#This Row],[Stĺpec25]])/Tabuľka2[[#This Row],[Stĺpec14]],0)</f>
        <v>0</v>
      </c>
      <c r="AH181" s="199">
        <f>Tabuľka2[[#This Row],[Stĺpec28]]+Tabuľka2[[#This Row],[Stĺpec25]]</f>
        <v>0</v>
      </c>
      <c r="AI181" s="206">
        <f>IFERROR(Tabuľka2[[#This Row],[Stĺpec25]]/Tabuľka2[[#This Row],[Stĺpec30]],0)</f>
        <v>0</v>
      </c>
      <c r="AJ181" s="191">
        <f>IFERROR(Tabuľka2[[#This Row],[Stĺpec145]]/Tabuľka2[[#This Row],[Stĺpec14]],0)</f>
        <v>0</v>
      </c>
      <c r="AK181" s="191">
        <f>IFERROR(Tabuľka2[[#This Row],[Stĺpec144]]/Tabuľka2[[#This Row],[Stĺpec14]],0)</f>
        <v>0</v>
      </c>
    </row>
    <row r="182" spans="1:37" x14ac:dyDescent="0.25">
      <c r="A182" s="251"/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17">
        <f>SUM(Činnosti!$F182:$M182)</f>
        <v>0</v>
      </c>
      <c r="O182" s="261"/>
      <c r="P182" s="269"/>
      <c r="Q182" s="267">
        <f>IF(AND(Tabuľka2[[#This Row],[Stĺpec5]]&gt;0,Tabuľka2[[#This Row],[Stĺpec1]]=""),1,0)</f>
        <v>0</v>
      </c>
      <c r="R182" s="237">
        <f>IF(AND(Tabuľka2[[#This Row],[Stĺpec14]]=0,OR(Tabuľka2[[#This Row],[Stĺpec145]]&gt;0,Tabuľka2[[#This Row],[Stĺpec144]]&gt;0)),1,0)</f>
        <v>0</v>
      </c>
      <c r="S1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2" s="212">
        <f>IF(OR($T$13="vyberte",$T$13=""),0,IF(OR(Tabuľka2[[#This Row],[Stĺpec14]]="",Tabuľka2[[#This Row],[Stĺpec6]]=""),0,Tabuľka2[[#This Row],[Stĺpec6]]/Tabuľka2[[#This Row],[Stĺpec14]]))</f>
        <v>0</v>
      </c>
      <c r="U182" s="212">
        <f>IF(OR($U$13="vyberte",$U$13=""),0,IF(OR(Tabuľka2[[#This Row],[Stĺpec14]]="",Tabuľka2[[#This Row],[Stĺpec7]]=""),0,Tabuľka2[[#This Row],[Stĺpec7]]/Tabuľka2[[#This Row],[Stĺpec14]]))</f>
        <v>0</v>
      </c>
      <c r="V182" s="212">
        <f>IF(OR($V$13="vyberte",$V$13=""),0,IF(OR(Tabuľka2[[#This Row],[Stĺpec14]]="",Tabuľka2[[#This Row],[Stĺpec8]]=0),0,Tabuľka2[[#This Row],[Stĺpec8]]/Tabuľka2[[#This Row],[Stĺpec14]]))</f>
        <v>0</v>
      </c>
      <c r="W182" s="212">
        <f>IF(OR($W$13="vyberte",$W$13=""),0,IF(OR(Tabuľka2[[#This Row],[Stĺpec14]]="",Tabuľka2[[#This Row],[Stĺpec9]]=""),0,Tabuľka2[[#This Row],[Stĺpec9]]/Tabuľka2[[#This Row],[Stĺpec14]]))</f>
        <v>0</v>
      </c>
      <c r="X182" s="212">
        <f>IF(OR($X$13="vyberte",$X$13=""),0,IF(OR(Tabuľka2[[#This Row],[Stĺpec14]]="",Tabuľka2[[#This Row],[Stĺpec10]]=""),0,Tabuľka2[[#This Row],[Stĺpec10]]/Tabuľka2[[#This Row],[Stĺpec14]]))</f>
        <v>0</v>
      </c>
      <c r="Y182" s="212">
        <f>IF(OR($Y$13="vyberte",$Y$13=""),0,IF(OR(Tabuľka2[[#This Row],[Stĺpec14]]="",Tabuľka2[[#This Row],[Stĺpec11]]=""),0,Tabuľka2[[#This Row],[Stĺpec11]]/Tabuľka2[[#This Row],[Stĺpec14]]))</f>
        <v>0</v>
      </c>
      <c r="Z182" s="212">
        <f>IF(OR(Tabuľka2[[#This Row],[Stĺpec14]]="",Tabuľka2[[#This Row],[Stĺpec12]]=""),0,Tabuľka2[[#This Row],[Stĺpec12]]/Tabuľka2[[#This Row],[Stĺpec14]])</f>
        <v>0</v>
      </c>
      <c r="AA182" s="194">
        <f>IF(OR(Tabuľka2[[#This Row],[Stĺpec14]]="",Tabuľka2[[#This Row],[Stĺpec13]]=""),0,Tabuľka2[[#This Row],[Stĺpec13]]/Tabuľka2[[#This Row],[Stĺpec14]])</f>
        <v>0</v>
      </c>
      <c r="AB182" s="193">
        <f>COUNTIF(Tabuľka2[[#This Row],[Stĺpec16]:[Stĺpec23]],"&gt;0,1")</f>
        <v>0</v>
      </c>
      <c r="AC182" s="198">
        <f>IF(OR($F$13="vyberte",$F$13=""),0,Tabuľka2[[#This Row],[Stĺpec14]]-Tabuľka2[[#This Row],[Stĺpec26]])</f>
        <v>0</v>
      </c>
      <c r="AD1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2" s="206">
        <f>IF('Bodovacie kritéria'!$F$15="01 A - BORSKÁ NÍŽINA",Tabuľka2[[#This Row],[Stĺpec25]]/Tabuľka2[[#This Row],[Stĺpec5]],0)</f>
        <v>0</v>
      </c>
      <c r="AF1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2" s="206">
        <f>IFERROR((Tabuľka2[[#This Row],[Stĺpec28]]+Tabuľka2[[#This Row],[Stĺpec25]])/Tabuľka2[[#This Row],[Stĺpec14]],0)</f>
        <v>0</v>
      </c>
      <c r="AH182" s="199">
        <f>Tabuľka2[[#This Row],[Stĺpec28]]+Tabuľka2[[#This Row],[Stĺpec25]]</f>
        <v>0</v>
      </c>
      <c r="AI182" s="206">
        <f>IFERROR(Tabuľka2[[#This Row],[Stĺpec25]]/Tabuľka2[[#This Row],[Stĺpec30]],0)</f>
        <v>0</v>
      </c>
      <c r="AJ182" s="191">
        <f>IFERROR(Tabuľka2[[#This Row],[Stĺpec145]]/Tabuľka2[[#This Row],[Stĺpec14]],0)</f>
        <v>0</v>
      </c>
      <c r="AK182" s="191">
        <f>IFERROR(Tabuľka2[[#This Row],[Stĺpec144]]/Tabuľka2[[#This Row],[Stĺpec14]],0)</f>
        <v>0</v>
      </c>
    </row>
    <row r="183" spans="1:37" x14ac:dyDescent="0.25">
      <c r="A183" s="252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18">
        <f>SUM(Činnosti!$F183:$M183)</f>
        <v>0</v>
      </c>
      <c r="O183" s="262"/>
      <c r="P183" s="269"/>
      <c r="Q183" s="267">
        <f>IF(AND(Tabuľka2[[#This Row],[Stĺpec5]]&gt;0,Tabuľka2[[#This Row],[Stĺpec1]]=""),1,0)</f>
        <v>0</v>
      </c>
      <c r="R183" s="237">
        <f>IF(AND(Tabuľka2[[#This Row],[Stĺpec14]]=0,OR(Tabuľka2[[#This Row],[Stĺpec145]]&gt;0,Tabuľka2[[#This Row],[Stĺpec144]]&gt;0)),1,0)</f>
        <v>0</v>
      </c>
      <c r="S1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3" s="212">
        <f>IF(OR($T$13="vyberte",$T$13=""),0,IF(OR(Tabuľka2[[#This Row],[Stĺpec14]]="",Tabuľka2[[#This Row],[Stĺpec6]]=""),0,Tabuľka2[[#This Row],[Stĺpec6]]/Tabuľka2[[#This Row],[Stĺpec14]]))</f>
        <v>0</v>
      </c>
      <c r="U183" s="212">
        <f>IF(OR($U$13="vyberte",$U$13=""),0,IF(OR(Tabuľka2[[#This Row],[Stĺpec14]]="",Tabuľka2[[#This Row],[Stĺpec7]]=""),0,Tabuľka2[[#This Row],[Stĺpec7]]/Tabuľka2[[#This Row],[Stĺpec14]]))</f>
        <v>0</v>
      </c>
      <c r="V183" s="212">
        <f>IF(OR($V$13="vyberte",$V$13=""),0,IF(OR(Tabuľka2[[#This Row],[Stĺpec14]]="",Tabuľka2[[#This Row],[Stĺpec8]]=0),0,Tabuľka2[[#This Row],[Stĺpec8]]/Tabuľka2[[#This Row],[Stĺpec14]]))</f>
        <v>0</v>
      </c>
      <c r="W183" s="212">
        <f>IF(OR($W$13="vyberte",$W$13=""),0,IF(OR(Tabuľka2[[#This Row],[Stĺpec14]]="",Tabuľka2[[#This Row],[Stĺpec9]]=""),0,Tabuľka2[[#This Row],[Stĺpec9]]/Tabuľka2[[#This Row],[Stĺpec14]]))</f>
        <v>0</v>
      </c>
      <c r="X183" s="212">
        <f>IF(OR($X$13="vyberte",$X$13=""),0,IF(OR(Tabuľka2[[#This Row],[Stĺpec14]]="",Tabuľka2[[#This Row],[Stĺpec10]]=""),0,Tabuľka2[[#This Row],[Stĺpec10]]/Tabuľka2[[#This Row],[Stĺpec14]]))</f>
        <v>0</v>
      </c>
      <c r="Y183" s="212">
        <f>IF(OR($Y$13="vyberte",$Y$13=""),0,IF(OR(Tabuľka2[[#This Row],[Stĺpec14]]="",Tabuľka2[[#This Row],[Stĺpec11]]=""),0,Tabuľka2[[#This Row],[Stĺpec11]]/Tabuľka2[[#This Row],[Stĺpec14]]))</f>
        <v>0</v>
      </c>
      <c r="Z183" s="212">
        <f>IF(OR(Tabuľka2[[#This Row],[Stĺpec14]]="",Tabuľka2[[#This Row],[Stĺpec12]]=""),0,Tabuľka2[[#This Row],[Stĺpec12]]/Tabuľka2[[#This Row],[Stĺpec14]])</f>
        <v>0</v>
      </c>
      <c r="AA183" s="194">
        <f>IF(OR(Tabuľka2[[#This Row],[Stĺpec14]]="",Tabuľka2[[#This Row],[Stĺpec13]]=""),0,Tabuľka2[[#This Row],[Stĺpec13]]/Tabuľka2[[#This Row],[Stĺpec14]])</f>
        <v>0</v>
      </c>
      <c r="AB183" s="193">
        <f>COUNTIF(Tabuľka2[[#This Row],[Stĺpec16]:[Stĺpec23]],"&gt;0,1")</f>
        <v>0</v>
      </c>
      <c r="AC183" s="198">
        <f>IF(OR($F$13="vyberte",$F$13=""),0,Tabuľka2[[#This Row],[Stĺpec14]]-Tabuľka2[[#This Row],[Stĺpec26]])</f>
        <v>0</v>
      </c>
      <c r="AD1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3" s="206">
        <f>IF('Bodovacie kritéria'!$F$15="01 A - BORSKÁ NÍŽINA",Tabuľka2[[#This Row],[Stĺpec25]]/Tabuľka2[[#This Row],[Stĺpec5]],0)</f>
        <v>0</v>
      </c>
      <c r="AF1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3" s="206">
        <f>IFERROR((Tabuľka2[[#This Row],[Stĺpec28]]+Tabuľka2[[#This Row],[Stĺpec25]])/Tabuľka2[[#This Row],[Stĺpec14]],0)</f>
        <v>0</v>
      </c>
      <c r="AH183" s="199">
        <f>Tabuľka2[[#This Row],[Stĺpec28]]+Tabuľka2[[#This Row],[Stĺpec25]]</f>
        <v>0</v>
      </c>
      <c r="AI183" s="206">
        <f>IFERROR(Tabuľka2[[#This Row],[Stĺpec25]]/Tabuľka2[[#This Row],[Stĺpec30]],0)</f>
        <v>0</v>
      </c>
      <c r="AJ183" s="191">
        <f>IFERROR(Tabuľka2[[#This Row],[Stĺpec145]]/Tabuľka2[[#This Row],[Stĺpec14]],0)</f>
        <v>0</v>
      </c>
      <c r="AK183" s="191">
        <f>IFERROR(Tabuľka2[[#This Row],[Stĺpec144]]/Tabuľka2[[#This Row],[Stĺpec14]],0)</f>
        <v>0</v>
      </c>
    </row>
    <row r="184" spans="1:37" x14ac:dyDescent="0.25">
      <c r="A184" s="251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17">
        <f>SUM(Činnosti!$F184:$M184)</f>
        <v>0</v>
      </c>
      <c r="O184" s="261"/>
      <c r="P184" s="269"/>
      <c r="Q184" s="267">
        <f>IF(AND(Tabuľka2[[#This Row],[Stĺpec5]]&gt;0,Tabuľka2[[#This Row],[Stĺpec1]]=""),1,0)</f>
        <v>0</v>
      </c>
      <c r="R184" s="237">
        <f>IF(AND(Tabuľka2[[#This Row],[Stĺpec14]]=0,OR(Tabuľka2[[#This Row],[Stĺpec145]]&gt;0,Tabuľka2[[#This Row],[Stĺpec144]]&gt;0)),1,0)</f>
        <v>0</v>
      </c>
      <c r="S1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4" s="212">
        <f>IF(OR($T$13="vyberte",$T$13=""),0,IF(OR(Tabuľka2[[#This Row],[Stĺpec14]]="",Tabuľka2[[#This Row],[Stĺpec6]]=""),0,Tabuľka2[[#This Row],[Stĺpec6]]/Tabuľka2[[#This Row],[Stĺpec14]]))</f>
        <v>0</v>
      </c>
      <c r="U184" s="212">
        <f>IF(OR($U$13="vyberte",$U$13=""),0,IF(OR(Tabuľka2[[#This Row],[Stĺpec14]]="",Tabuľka2[[#This Row],[Stĺpec7]]=""),0,Tabuľka2[[#This Row],[Stĺpec7]]/Tabuľka2[[#This Row],[Stĺpec14]]))</f>
        <v>0</v>
      </c>
      <c r="V184" s="212">
        <f>IF(OR($V$13="vyberte",$V$13=""),0,IF(OR(Tabuľka2[[#This Row],[Stĺpec14]]="",Tabuľka2[[#This Row],[Stĺpec8]]=0),0,Tabuľka2[[#This Row],[Stĺpec8]]/Tabuľka2[[#This Row],[Stĺpec14]]))</f>
        <v>0</v>
      </c>
      <c r="W184" s="212">
        <f>IF(OR($W$13="vyberte",$W$13=""),0,IF(OR(Tabuľka2[[#This Row],[Stĺpec14]]="",Tabuľka2[[#This Row],[Stĺpec9]]=""),0,Tabuľka2[[#This Row],[Stĺpec9]]/Tabuľka2[[#This Row],[Stĺpec14]]))</f>
        <v>0</v>
      </c>
      <c r="X184" s="212">
        <f>IF(OR($X$13="vyberte",$X$13=""),0,IF(OR(Tabuľka2[[#This Row],[Stĺpec14]]="",Tabuľka2[[#This Row],[Stĺpec10]]=""),0,Tabuľka2[[#This Row],[Stĺpec10]]/Tabuľka2[[#This Row],[Stĺpec14]]))</f>
        <v>0</v>
      </c>
      <c r="Y184" s="212">
        <f>IF(OR($Y$13="vyberte",$Y$13=""),0,IF(OR(Tabuľka2[[#This Row],[Stĺpec14]]="",Tabuľka2[[#This Row],[Stĺpec11]]=""),0,Tabuľka2[[#This Row],[Stĺpec11]]/Tabuľka2[[#This Row],[Stĺpec14]]))</f>
        <v>0</v>
      </c>
      <c r="Z184" s="212">
        <f>IF(OR(Tabuľka2[[#This Row],[Stĺpec14]]="",Tabuľka2[[#This Row],[Stĺpec12]]=""),0,Tabuľka2[[#This Row],[Stĺpec12]]/Tabuľka2[[#This Row],[Stĺpec14]])</f>
        <v>0</v>
      </c>
      <c r="AA184" s="194">
        <f>IF(OR(Tabuľka2[[#This Row],[Stĺpec14]]="",Tabuľka2[[#This Row],[Stĺpec13]]=""),0,Tabuľka2[[#This Row],[Stĺpec13]]/Tabuľka2[[#This Row],[Stĺpec14]])</f>
        <v>0</v>
      </c>
      <c r="AB184" s="193">
        <f>COUNTIF(Tabuľka2[[#This Row],[Stĺpec16]:[Stĺpec23]],"&gt;0,1")</f>
        <v>0</v>
      </c>
      <c r="AC184" s="198">
        <f>IF(OR($F$13="vyberte",$F$13=""),0,Tabuľka2[[#This Row],[Stĺpec14]]-Tabuľka2[[#This Row],[Stĺpec26]])</f>
        <v>0</v>
      </c>
      <c r="AD1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4" s="206">
        <f>IF('Bodovacie kritéria'!$F$15="01 A - BORSKÁ NÍŽINA",Tabuľka2[[#This Row],[Stĺpec25]]/Tabuľka2[[#This Row],[Stĺpec5]],0)</f>
        <v>0</v>
      </c>
      <c r="AF1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4" s="206">
        <f>IFERROR((Tabuľka2[[#This Row],[Stĺpec28]]+Tabuľka2[[#This Row],[Stĺpec25]])/Tabuľka2[[#This Row],[Stĺpec14]],0)</f>
        <v>0</v>
      </c>
      <c r="AH184" s="199">
        <f>Tabuľka2[[#This Row],[Stĺpec28]]+Tabuľka2[[#This Row],[Stĺpec25]]</f>
        <v>0</v>
      </c>
      <c r="AI184" s="206">
        <f>IFERROR(Tabuľka2[[#This Row],[Stĺpec25]]/Tabuľka2[[#This Row],[Stĺpec30]],0)</f>
        <v>0</v>
      </c>
      <c r="AJ184" s="191">
        <f>IFERROR(Tabuľka2[[#This Row],[Stĺpec145]]/Tabuľka2[[#This Row],[Stĺpec14]],0)</f>
        <v>0</v>
      </c>
      <c r="AK184" s="191">
        <f>IFERROR(Tabuľka2[[#This Row],[Stĺpec144]]/Tabuľka2[[#This Row],[Stĺpec14]],0)</f>
        <v>0</v>
      </c>
    </row>
    <row r="185" spans="1:37" x14ac:dyDescent="0.25">
      <c r="A185" s="252"/>
      <c r="B185" s="25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18">
        <f>SUM(Činnosti!$F185:$M185)</f>
        <v>0</v>
      </c>
      <c r="O185" s="262"/>
      <c r="P185" s="269"/>
      <c r="Q185" s="267">
        <f>IF(AND(Tabuľka2[[#This Row],[Stĺpec5]]&gt;0,Tabuľka2[[#This Row],[Stĺpec1]]=""),1,0)</f>
        <v>0</v>
      </c>
      <c r="R185" s="237">
        <f>IF(AND(Tabuľka2[[#This Row],[Stĺpec14]]=0,OR(Tabuľka2[[#This Row],[Stĺpec145]]&gt;0,Tabuľka2[[#This Row],[Stĺpec144]]&gt;0)),1,0)</f>
        <v>0</v>
      </c>
      <c r="S1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5" s="212">
        <f>IF(OR($T$13="vyberte",$T$13=""),0,IF(OR(Tabuľka2[[#This Row],[Stĺpec14]]="",Tabuľka2[[#This Row],[Stĺpec6]]=""),0,Tabuľka2[[#This Row],[Stĺpec6]]/Tabuľka2[[#This Row],[Stĺpec14]]))</f>
        <v>0</v>
      </c>
      <c r="U185" s="212">
        <f>IF(OR($U$13="vyberte",$U$13=""),0,IF(OR(Tabuľka2[[#This Row],[Stĺpec14]]="",Tabuľka2[[#This Row],[Stĺpec7]]=""),0,Tabuľka2[[#This Row],[Stĺpec7]]/Tabuľka2[[#This Row],[Stĺpec14]]))</f>
        <v>0</v>
      </c>
      <c r="V185" s="212">
        <f>IF(OR($V$13="vyberte",$V$13=""),0,IF(OR(Tabuľka2[[#This Row],[Stĺpec14]]="",Tabuľka2[[#This Row],[Stĺpec8]]=0),0,Tabuľka2[[#This Row],[Stĺpec8]]/Tabuľka2[[#This Row],[Stĺpec14]]))</f>
        <v>0</v>
      </c>
      <c r="W185" s="212">
        <f>IF(OR($W$13="vyberte",$W$13=""),0,IF(OR(Tabuľka2[[#This Row],[Stĺpec14]]="",Tabuľka2[[#This Row],[Stĺpec9]]=""),0,Tabuľka2[[#This Row],[Stĺpec9]]/Tabuľka2[[#This Row],[Stĺpec14]]))</f>
        <v>0</v>
      </c>
      <c r="X185" s="212">
        <f>IF(OR($X$13="vyberte",$X$13=""),0,IF(OR(Tabuľka2[[#This Row],[Stĺpec14]]="",Tabuľka2[[#This Row],[Stĺpec10]]=""),0,Tabuľka2[[#This Row],[Stĺpec10]]/Tabuľka2[[#This Row],[Stĺpec14]]))</f>
        <v>0</v>
      </c>
      <c r="Y185" s="212">
        <f>IF(OR($Y$13="vyberte",$Y$13=""),0,IF(OR(Tabuľka2[[#This Row],[Stĺpec14]]="",Tabuľka2[[#This Row],[Stĺpec11]]=""),0,Tabuľka2[[#This Row],[Stĺpec11]]/Tabuľka2[[#This Row],[Stĺpec14]]))</f>
        <v>0</v>
      </c>
      <c r="Z185" s="212">
        <f>IF(OR(Tabuľka2[[#This Row],[Stĺpec14]]="",Tabuľka2[[#This Row],[Stĺpec12]]=""),0,Tabuľka2[[#This Row],[Stĺpec12]]/Tabuľka2[[#This Row],[Stĺpec14]])</f>
        <v>0</v>
      </c>
      <c r="AA185" s="194">
        <f>IF(OR(Tabuľka2[[#This Row],[Stĺpec14]]="",Tabuľka2[[#This Row],[Stĺpec13]]=""),0,Tabuľka2[[#This Row],[Stĺpec13]]/Tabuľka2[[#This Row],[Stĺpec14]])</f>
        <v>0</v>
      </c>
      <c r="AB185" s="193">
        <f>COUNTIF(Tabuľka2[[#This Row],[Stĺpec16]:[Stĺpec23]],"&gt;0,1")</f>
        <v>0</v>
      </c>
      <c r="AC185" s="198">
        <f>IF(OR($F$13="vyberte",$F$13=""),0,Tabuľka2[[#This Row],[Stĺpec14]]-Tabuľka2[[#This Row],[Stĺpec26]])</f>
        <v>0</v>
      </c>
      <c r="AD1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5" s="206">
        <f>IF('Bodovacie kritéria'!$F$15="01 A - BORSKÁ NÍŽINA",Tabuľka2[[#This Row],[Stĺpec25]]/Tabuľka2[[#This Row],[Stĺpec5]],0)</f>
        <v>0</v>
      </c>
      <c r="AF1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5" s="206">
        <f>IFERROR((Tabuľka2[[#This Row],[Stĺpec28]]+Tabuľka2[[#This Row],[Stĺpec25]])/Tabuľka2[[#This Row],[Stĺpec14]],0)</f>
        <v>0</v>
      </c>
      <c r="AH185" s="199">
        <f>Tabuľka2[[#This Row],[Stĺpec28]]+Tabuľka2[[#This Row],[Stĺpec25]]</f>
        <v>0</v>
      </c>
      <c r="AI185" s="206">
        <f>IFERROR(Tabuľka2[[#This Row],[Stĺpec25]]/Tabuľka2[[#This Row],[Stĺpec30]],0)</f>
        <v>0</v>
      </c>
      <c r="AJ185" s="191">
        <f>IFERROR(Tabuľka2[[#This Row],[Stĺpec145]]/Tabuľka2[[#This Row],[Stĺpec14]],0)</f>
        <v>0</v>
      </c>
      <c r="AK185" s="191">
        <f>IFERROR(Tabuľka2[[#This Row],[Stĺpec144]]/Tabuľka2[[#This Row],[Stĺpec14]],0)</f>
        <v>0</v>
      </c>
    </row>
    <row r="186" spans="1:37" x14ac:dyDescent="0.25">
      <c r="A186" s="251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17">
        <f>SUM(Činnosti!$F186:$M186)</f>
        <v>0</v>
      </c>
      <c r="O186" s="261"/>
      <c r="P186" s="269"/>
      <c r="Q186" s="267">
        <f>IF(AND(Tabuľka2[[#This Row],[Stĺpec5]]&gt;0,Tabuľka2[[#This Row],[Stĺpec1]]=""),1,0)</f>
        <v>0</v>
      </c>
      <c r="R186" s="237">
        <f>IF(AND(Tabuľka2[[#This Row],[Stĺpec14]]=0,OR(Tabuľka2[[#This Row],[Stĺpec145]]&gt;0,Tabuľka2[[#This Row],[Stĺpec144]]&gt;0)),1,0)</f>
        <v>0</v>
      </c>
      <c r="S1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6" s="212">
        <f>IF(OR($T$13="vyberte",$T$13=""),0,IF(OR(Tabuľka2[[#This Row],[Stĺpec14]]="",Tabuľka2[[#This Row],[Stĺpec6]]=""),0,Tabuľka2[[#This Row],[Stĺpec6]]/Tabuľka2[[#This Row],[Stĺpec14]]))</f>
        <v>0</v>
      </c>
      <c r="U186" s="212">
        <f>IF(OR($U$13="vyberte",$U$13=""),0,IF(OR(Tabuľka2[[#This Row],[Stĺpec14]]="",Tabuľka2[[#This Row],[Stĺpec7]]=""),0,Tabuľka2[[#This Row],[Stĺpec7]]/Tabuľka2[[#This Row],[Stĺpec14]]))</f>
        <v>0</v>
      </c>
      <c r="V186" s="212">
        <f>IF(OR($V$13="vyberte",$V$13=""),0,IF(OR(Tabuľka2[[#This Row],[Stĺpec14]]="",Tabuľka2[[#This Row],[Stĺpec8]]=0),0,Tabuľka2[[#This Row],[Stĺpec8]]/Tabuľka2[[#This Row],[Stĺpec14]]))</f>
        <v>0</v>
      </c>
      <c r="W186" s="212">
        <f>IF(OR($W$13="vyberte",$W$13=""),0,IF(OR(Tabuľka2[[#This Row],[Stĺpec14]]="",Tabuľka2[[#This Row],[Stĺpec9]]=""),0,Tabuľka2[[#This Row],[Stĺpec9]]/Tabuľka2[[#This Row],[Stĺpec14]]))</f>
        <v>0</v>
      </c>
      <c r="X186" s="212">
        <f>IF(OR($X$13="vyberte",$X$13=""),0,IF(OR(Tabuľka2[[#This Row],[Stĺpec14]]="",Tabuľka2[[#This Row],[Stĺpec10]]=""),0,Tabuľka2[[#This Row],[Stĺpec10]]/Tabuľka2[[#This Row],[Stĺpec14]]))</f>
        <v>0</v>
      </c>
      <c r="Y186" s="212">
        <f>IF(OR($Y$13="vyberte",$Y$13=""),0,IF(OR(Tabuľka2[[#This Row],[Stĺpec14]]="",Tabuľka2[[#This Row],[Stĺpec11]]=""),0,Tabuľka2[[#This Row],[Stĺpec11]]/Tabuľka2[[#This Row],[Stĺpec14]]))</f>
        <v>0</v>
      </c>
      <c r="Z186" s="212">
        <f>IF(OR(Tabuľka2[[#This Row],[Stĺpec14]]="",Tabuľka2[[#This Row],[Stĺpec12]]=""),0,Tabuľka2[[#This Row],[Stĺpec12]]/Tabuľka2[[#This Row],[Stĺpec14]])</f>
        <v>0</v>
      </c>
      <c r="AA186" s="194">
        <f>IF(OR(Tabuľka2[[#This Row],[Stĺpec14]]="",Tabuľka2[[#This Row],[Stĺpec13]]=""),0,Tabuľka2[[#This Row],[Stĺpec13]]/Tabuľka2[[#This Row],[Stĺpec14]])</f>
        <v>0</v>
      </c>
      <c r="AB186" s="193">
        <f>COUNTIF(Tabuľka2[[#This Row],[Stĺpec16]:[Stĺpec23]],"&gt;0,1")</f>
        <v>0</v>
      </c>
      <c r="AC186" s="198">
        <f>IF(OR($F$13="vyberte",$F$13=""),0,Tabuľka2[[#This Row],[Stĺpec14]]-Tabuľka2[[#This Row],[Stĺpec26]])</f>
        <v>0</v>
      </c>
      <c r="AD1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6" s="206">
        <f>IF('Bodovacie kritéria'!$F$15="01 A - BORSKÁ NÍŽINA",Tabuľka2[[#This Row],[Stĺpec25]]/Tabuľka2[[#This Row],[Stĺpec5]],0)</f>
        <v>0</v>
      </c>
      <c r="AF1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6" s="206">
        <f>IFERROR((Tabuľka2[[#This Row],[Stĺpec28]]+Tabuľka2[[#This Row],[Stĺpec25]])/Tabuľka2[[#This Row],[Stĺpec14]],0)</f>
        <v>0</v>
      </c>
      <c r="AH186" s="199">
        <f>Tabuľka2[[#This Row],[Stĺpec28]]+Tabuľka2[[#This Row],[Stĺpec25]]</f>
        <v>0</v>
      </c>
      <c r="AI186" s="206">
        <f>IFERROR(Tabuľka2[[#This Row],[Stĺpec25]]/Tabuľka2[[#This Row],[Stĺpec30]],0)</f>
        <v>0</v>
      </c>
      <c r="AJ186" s="191">
        <f>IFERROR(Tabuľka2[[#This Row],[Stĺpec145]]/Tabuľka2[[#This Row],[Stĺpec14]],0)</f>
        <v>0</v>
      </c>
      <c r="AK186" s="191">
        <f>IFERROR(Tabuľka2[[#This Row],[Stĺpec144]]/Tabuľka2[[#This Row],[Stĺpec14]],0)</f>
        <v>0</v>
      </c>
    </row>
    <row r="187" spans="1:37" x14ac:dyDescent="0.25">
      <c r="A187" s="252"/>
      <c r="B187" s="257"/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18">
        <f>SUM(Činnosti!$F187:$M187)</f>
        <v>0</v>
      </c>
      <c r="O187" s="262"/>
      <c r="P187" s="269"/>
      <c r="Q187" s="267">
        <f>IF(AND(Tabuľka2[[#This Row],[Stĺpec5]]&gt;0,Tabuľka2[[#This Row],[Stĺpec1]]=""),1,0)</f>
        <v>0</v>
      </c>
      <c r="R187" s="237">
        <f>IF(AND(Tabuľka2[[#This Row],[Stĺpec14]]=0,OR(Tabuľka2[[#This Row],[Stĺpec145]]&gt;0,Tabuľka2[[#This Row],[Stĺpec144]]&gt;0)),1,0)</f>
        <v>0</v>
      </c>
      <c r="S1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7" s="212">
        <f>IF(OR($T$13="vyberte",$T$13=""),0,IF(OR(Tabuľka2[[#This Row],[Stĺpec14]]="",Tabuľka2[[#This Row],[Stĺpec6]]=""),0,Tabuľka2[[#This Row],[Stĺpec6]]/Tabuľka2[[#This Row],[Stĺpec14]]))</f>
        <v>0</v>
      </c>
      <c r="U187" s="212">
        <f>IF(OR($U$13="vyberte",$U$13=""),0,IF(OR(Tabuľka2[[#This Row],[Stĺpec14]]="",Tabuľka2[[#This Row],[Stĺpec7]]=""),0,Tabuľka2[[#This Row],[Stĺpec7]]/Tabuľka2[[#This Row],[Stĺpec14]]))</f>
        <v>0</v>
      </c>
      <c r="V187" s="212">
        <f>IF(OR($V$13="vyberte",$V$13=""),0,IF(OR(Tabuľka2[[#This Row],[Stĺpec14]]="",Tabuľka2[[#This Row],[Stĺpec8]]=0),0,Tabuľka2[[#This Row],[Stĺpec8]]/Tabuľka2[[#This Row],[Stĺpec14]]))</f>
        <v>0</v>
      </c>
      <c r="W187" s="212">
        <f>IF(OR($W$13="vyberte",$W$13=""),0,IF(OR(Tabuľka2[[#This Row],[Stĺpec14]]="",Tabuľka2[[#This Row],[Stĺpec9]]=""),0,Tabuľka2[[#This Row],[Stĺpec9]]/Tabuľka2[[#This Row],[Stĺpec14]]))</f>
        <v>0</v>
      </c>
      <c r="X187" s="212">
        <f>IF(OR($X$13="vyberte",$X$13=""),0,IF(OR(Tabuľka2[[#This Row],[Stĺpec14]]="",Tabuľka2[[#This Row],[Stĺpec10]]=""),0,Tabuľka2[[#This Row],[Stĺpec10]]/Tabuľka2[[#This Row],[Stĺpec14]]))</f>
        <v>0</v>
      </c>
      <c r="Y187" s="212">
        <f>IF(OR($Y$13="vyberte",$Y$13=""),0,IF(OR(Tabuľka2[[#This Row],[Stĺpec14]]="",Tabuľka2[[#This Row],[Stĺpec11]]=""),0,Tabuľka2[[#This Row],[Stĺpec11]]/Tabuľka2[[#This Row],[Stĺpec14]]))</f>
        <v>0</v>
      </c>
      <c r="Z187" s="212">
        <f>IF(OR(Tabuľka2[[#This Row],[Stĺpec14]]="",Tabuľka2[[#This Row],[Stĺpec12]]=""),0,Tabuľka2[[#This Row],[Stĺpec12]]/Tabuľka2[[#This Row],[Stĺpec14]])</f>
        <v>0</v>
      </c>
      <c r="AA187" s="194">
        <f>IF(OR(Tabuľka2[[#This Row],[Stĺpec14]]="",Tabuľka2[[#This Row],[Stĺpec13]]=""),0,Tabuľka2[[#This Row],[Stĺpec13]]/Tabuľka2[[#This Row],[Stĺpec14]])</f>
        <v>0</v>
      </c>
      <c r="AB187" s="193">
        <f>COUNTIF(Tabuľka2[[#This Row],[Stĺpec16]:[Stĺpec23]],"&gt;0,1")</f>
        <v>0</v>
      </c>
      <c r="AC187" s="198">
        <f>IF(OR($F$13="vyberte",$F$13=""),0,Tabuľka2[[#This Row],[Stĺpec14]]-Tabuľka2[[#This Row],[Stĺpec26]])</f>
        <v>0</v>
      </c>
      <c r="AD1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7" s="206">
        <f>IF('Bodovacie kritéria'!$F$15="01 A - BORSKÁ NÍŽINA",Tabuľka2[[#This Row],[Stĺpec25]]/Tabuľka2[[#This Row],[Stĺpec5]],0)</f>
        <v>0</v>
      </c>
      <c r="AF1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7" s="206">
        <f>IFERROR((Tabuľka2[[#This Row],[Stĺpec28]]+Tabuľka2[[#This Row],[Stĺpec25]])/Tabuľka2[[#This Row],[Stĺpec14]],0)</f>
        <v>0</v>
      </c>
      <c r="AH187" s="199">
        <f>Tabuľka2[[#This Row],[Stĺpec28]]+Tabuľka2[[#This Row],[Stĺpec25]]</f>
        <v>0</v>
      </c>
      <c r="AI187" s="206">
        <f>IFERROR(Tabuľka2[[#This Row],[Stĺpec25]]/Tabuľka2[[#This Row],[Stĺpec30]],0)</f>
        <v>0</v>
      </c>
      <c r="AJ187" s="191">
        <f>IFERROR(Tabuľka2[[#This Row],[Stĺpec145]]/Tabuľka2[[#This Row],[Stĺpec14]],0)</f>
        <v>0</v>
      </c>
      <c r="AK187" s="191">
        <f>IFERROR(Tabuľka2[[#This Row],[Stĺpec144]]/Tabuľka2[[#This Row],[Stĺpec14]],0)</f>
        <v>0</v>
      </c>
    </row>
    <row r="188" spans="1:37" x14ac:dyDescent="0.25">
      <c r="A188" s="251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17">
        <f>SUM(Činnosti!$F188:$M188)</f>
        <v>0</v>
      </c>
      <c r="O188" s="261"/>
      <c r="P188" s="269"/>
      <c r="Q188" s="267">
        <f>IF(AND(Tabuľka2[[#This Row],[Stĺpec5]]&gt;0,Tabuľka2[[#This Row],[Stĺpec1]]=""),1,0)</f>
        <v>0</v>
      </c>
      <c r="R188" s="237">
        <f>IF(AND(Tabuľka2[[#This Row],[Stĺpec14]]=0,OR(Tabuľka2[[#This Row],[Stĺpec145]]&gt;0,Tabuľka2[[#This Row],[Stĺpec144]]&gt;0)),1,0)</f>
        <v>0</v>
      </c>
      <c r="S1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8" s="212">
        <f>IF(OR($T$13="vyberte",$T$13=""),0,IF(OR(Tabuľka2[[#This Row],[Stĺpec14]]="",Tabuľka2[[#This Row],[Stĺpec6]]=""),0,Tabuľka2[[#This Row],[Stĺpec6]]/Tabuľka2[[#This Row],[Stĺpec14]]))</f>
        <v>0</v>
      </c>
      <c r="U188" s="212">
        <f>IF(OR($U$13="vyberte",$U$13=""),0,IF(OR(Tabuľka2[[#This Row],[Stĺpec14]]="",Tabuľka2[[#This Row],[Stĺpec7]]=""),0,Tabuľka2[[#This Row],[Stĺpec7]]/Tabuľka2[[#This Row],[Stĺpec14]]))</f>
        <v>0</v>
      </c>
      <c r="V188" s="212">
        <f>IF(OR($V$13="vyberte",$V$13=""),0,IF(OR(Tabuľka2[[#This Row],[Stĺpec14]]="",Tabuľka2[[#This Row],[Stĺpec8]]=0),0,Tabuľka2[[#This Row],[Stĺpec8]]/Tabuľka2[[#This Row],[Stĺpec14]]))</f>
        <v>0</v>
      </c>
      <c r="W188" s="212">
        <f>IF(OR($W$13="vyberte",$W$13=""),0,IF(OR(Tabuľka2[[#This Row],[Stĺpec14]]="",Tabuľka2[[#This Row],[Stĺpec9]]=""),0,Tabuľka2[[#This Row],[Stĺpec9]]/Tabuľka2[[#This Row],[Stĺpec14]]))</f>
        <v>0</v>
      </c>
      <c r="X188" s="212">
        <f>IF(OR($X$13="vyberte",$X$13=""),0,IF(OR(Tabuľka2[[#This Row],[Stĺpec14]]="",Tabuľka2[[#This Row],[Stĺpec10]]=""),0,Tabuľka2[[#This Row],[Stĺpec10]]/Tabuľka2[[#This Row],[Stĺpec14]]))</f>
        <v>0</v>
      </c>
      <c r="Y188" s="212">
        <f>IF(OR($Y$13="vyberte",$Y$13=""),0,IF(OR(Tabuľka2[[#This Row],[Stĺpec14]]="",Tabuľka2[[#This Row],[Stĺpec11]]=""),0,Tabuľka2[[#This Row],[Stĺpec11]]/Tabuľka2[[#This Row],[Stĺpec14]]))</f>
        <v>0</v>
      </c>
      <c r="Z188" s="212">
        <f>IF(OR(Tabuľka2[[#This Row],[Stĺpec14]]="",Tabuľka2[[#This Row],[Stĺpec12]]=""),0,Tabuľka2[[#This Row],[Stĺpec12]]/Tabuľka2[[#This Row],[Stĺpec14]])</f>
        <v>0</v>
      </c>
      <c r="AA188" s="194">
        <f>IF(OR(Tabuľka2[[#This Row],[Stĺpec14]]="",Tabuľka2[[#This Row],[Stĺpec13]]=""),0,Tabuľka2[[#This Row],[Stĺpec13]]/Tabuľka2[[#This Row],[Stĺpec14]])</f>
        <v>0</v>
      </c>
      <c r="AB188" s="193">
        <f>COUNTIF(Tabuľka2[[#This Row],[Stĺpec16]:[Stĺpec23]],"&gt;0,1")</f>
        <v>0</v>
      </c>
      <c r="AC188" s="198">
        <f>IF(OR($F$13="vyberte",$F$13=""),0,Tabuľka2[[#This Row],[Stĺpec14]]-Tabuľka2[[#This Row],[Stĺpec26]])</f>
        <v>0</v>
      </c>
      <c r="AD1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8" s="206">
        <f>IF('Bodovacie kritéria'!$F$15="01 A - BORSKÁ NÍŽINA",Tabuľka2[[#This Row],[Stĺpec25]]/Tabuľka2[[#This Row],[Stĺpec5]],0)</f>
        <v>0</v>
      </c>
      <c r="AF1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8" s="206">
        <f>IFERROR((Tabuľka2[[#This Row],[Stĺpec28]]+Tabuľka2[[#This Row],[Stĺpec25]])/Tabuľka2[[#This Row],[Stĺpec14]],0)</f>
        <v>0</v>
      </c>
      <c r="AH188" s="199">
        <f>Tabuľka2[[#This Row],[Stĺpec28]]+Tabuľka2[[#This Row],[Stĺpec25]]</f>
        <v>0</v>
      </c>
      <c r="AI188" s="206">
        <f>IFERROR(Tabuľka2[[#This Row],[Stĺpec25]]/Tabuľka2[[#This Row],[Stĺpec30]],0)</f>
        <v>0</v>
      </c>
      <c r="AJ188" s="191">
        <f>IFERROR(Tabuľka2[[#This Row],[Stĺpec145]]/Tabuľka2[[#This Row],[Stĺpec14]],0)</f>
        <v>0</v>
      </c>
      <c r="AK188" s="191">
        <f>IFERROR(Tabuľka2[[#This Row],[Stĺpec144]]/Tabuľka2[[#This Row],[Stĺpec14]],0)</f>
        <v>0</v>
      </c>
    </row>
    <row r="189" spans="1:37" x14ac:dyDescent="0.25">
      <c r="A189" s="252"/>
      <c r="B189" s="257"/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18">
        <f>SUM(Činnosti!$F189:$M189)</f>
        <v>0</v>
      </c>
      <c r="O189" s="262"/>
      <c r="P189" s="269"/>
      <c r="Q189" s="267">
        <f>IF(AND(Tabuľka2[[#This Row],[Stĺpec5]]&gt;0,Tabuľka2[[#This Row],[Stĺpec1]]=""),1,0)</f>
        <v>0</v>
      </c>
      <c r="R189" s="237">
        <f>IF(AND(Tabuľka2[[#This Row],[Stĺpec14]]=0,OR(Tabuľka2[[#This Row],[Stĺpec145]]&gt;0,Tabuľka2[[#This Row],[Stĺpec144]]&gt;0)),1,0)</f>
        <v>0</v>
      </c>
      <c r="S1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89" s="212">
        <f>IF(OR($T$13="vyberte",$T$13=""),0,IF(OR(Tabuľka2[[#This Row],[Stĺpec14]]="",Tabuľka2[[#This Row],[Stĺpec6]]=""),0,Tabuľka2[[#This Row],[Stĺpec6]]/Tabuľka2[[#This Row],[Stĺpec14]]))</f>
        <v>0</v>
      </c>
      <c r="U189" s="212">
        <f>IF(OR($U$13="vyberte",$U$13=""),0,IF(OR(Tabuľka2[[#This Row],[Stĺpec14]]="",Tabuľka2[[#This Row],[Stĺpec7]]=""),0,Tabuľka2[[#This Row],[Stĺpec7]]/Tabuľka2[[#This Row],[Stĺpec14]]))</f>
        <v>0</v>
      </c>
      <c r="V189" s="212">
        <f>IF(OR($V$13="vyberte",$V$13=""),0,IF(OR(Tabuľka2[[#This Row],[Stĺpec14]]="",Tabuľka2[[#This Row],[Stĺpec8]]=0),0,Tabuľka2[[#This Row],[Stĺpec8]]/Tabuľka2[[#This Row],[Stĺpec14]]))</f>
        <v>0</v>
      </c>
      <c r="W189" s="212">
        <f>IF(OR($W$13="vyberte",$W$13=""),0,IF(OR(Tabuľka2[[#This Row],[Stĺpec14]]="",Tabuľka2[[#This Row],[Stĺpec9]]=""),0,Tabuľka2[[#This Row],[Stĺpec9]]/Tabuľka2[[#This Row],[Stĺpec14]]))</f>
        <v>0</v>
      </c>
      <c r="X189" s="212">
        <f>IF(OR($X$13="vyberte",$X$13=""),0,IF(OR(Tabuľka2[[#This Row],[Stĺpec14]]="",Tabuľka2[[#This Row],[Stĺpec10]]=""),0,Tabuľka2[[#This Row],[Stĺpec10]]/Tabuľka2[[#This Row],[Stĺpec14]]))</f>
        <v>0</v>
      </c>
      <c r="Y189" s="212">
        <f>IF(OR($Y$13="vyberte",$Y$13=""),0,IF(OR(Tabuľka2[[#This Row],[Stĺpec14]]="",Tabuľka2[[#This Row],[Stĺpec11]]=""),0,Tabuľka2[[#This Row],[Stĺpec11]]/Tabuľka2[[#This Row],[Stĺpec14]]))</f>
        <v>0</v>
      </c>
      <c r="Z189" s="212">
        <f>IF(OR(Tabuľka2[[#This Row],[Stĺpec14]]="",Tabuľka2[[#This Row],[Stĺpec12]]=""),0,Tabuľka2[[#This Row],[Stĺpec12]]/Tabuľka2[[#This Row],[Stĺpec14]])</f>
        <v>0</v>
      </c>
      <c r="AA189" s="194">
        <f>IF(OR(Tabuľka2[[#This Row],[Stĺpec14]]="",Tabuľka2[[#This Row],[Stĺpec13]]=""),0,Tabuľka2[[#This Row],[Stĺpec13]]/Tabuľka2[[#This Row],[Stĺpec14]])</f>
        <v>0</v>
      </c>
      <c r="AB189" s="193">
        <f>COUNTIF(Tabuľka2[[#This Row],[Stĺpec16]:[Stĺpec23]],"&gt;0,1")</f>
        <v>0</v>
      </c>
      <c r="AC189" s="198">
        <f>IF(OR($F$13="vyberte",$F$13=""),0,Tabuľka2[[#This Row],[Stĺpec14]]-Tabuľka2[[#This Row],[Stĺpec26]])</f>
        <v>0</v>
      </c>
      <c r="AD1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89" s="206">
        <f>IF('Bodovacie kritéria'!$F$15="01 A - BORSKÁ NÍŽINA",Tabuľka2[[#This Row],[Stĺpec25]]/Tabuľka2[[#This Row],[Stĺpec5]],0)</f>
        <v>0</v>
      </c>
      <c r="AF1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89" s="206">
        <f>IFERROR((Tabuľka2[[#This Row],[Stĺpec28]]+Tabuľka2[[#This Row],[Stĺpec25]])/Tabuľka2[[#This Row],[Stĺpec14]],0)</f>
        <v>0</v>
      </c>
      <c r="AH189" s="199">
        <f>Tabuľka2[[#This Row],[Stĺpec28]]+Tabuľka2[[#This Row],[Stĺpec25]]</f>
        <v>0</v>
      </c>
      <c r="AI189" s="206">
        <f>IFERROR(Tabuľka2[[#This Row],[Stĺpec25]]/Tabuľka2[[#This Row],[Stĺpec30]],0)</f>
        <v>0</v>
      </c>
      <c r="AJ189" s="191">
        <f>IFERROR(Tabuľka2[[#This Row],[Stĺpec145]]/Tabuľka2[[#This Row],[Stĺpec14]],0)</f>
        <v>0</v>
      </c>
      <c r="AK189" s="191">
        <f>IFERROR(Tabuľka2[[#This Row],[Stĺpec144]]/Tabuľka2[[#This Row],[Stĺpec14]],0)</f>
        <v>0</v>
      </c>
    </row>
    <row r="190" spans="1:37" x14ac:dyDescent="0.25">
      <c r="A190" s="251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17">
        <f>SUM(Činnosti!$F190:$M190)</f>
        <v>0</v>
      </c>
      <c r="O190" s="261"/>
      <c r="P190" s="269"/>
      <c r="Q190" s="267">
        <f>IF(AND(Tabuľka2[[#This Row],[Stĺpec5]]&gt;0,Tabuľka2[[#This Row],[Stĺpec1]]=""),1,0)</f>
        <v>0</v>
      </c>
      <c r="R190" s="237">
        <f>IF(AND(Tabuľka2[[#This Row],[Stĺpec14]]=0,OR(Tabuľka2[[#This Row],[Stĺpec145]]&gt;0,Tabuľka2[[#This Row],[Stĺpec144]]&gt;0)),1,0)</f>
        <v>0</v>
      </c>
      <c r="S1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0" s="212">
        <f>IF(OR($T$13="vyberte",$T$13=""),0,IF(OR(Tabuľka2[[#This Row],[Stĺpec14]]="",Tabuľka2[[#This Row],[Stĺpec6]]=""),0,Tabuľka2[[#This Row],[Stĺpec6]]/Tabuľka2[[#This Row],[Stĺpec14]]))</f>
        <v>0</v>
      </c>
      <c r="U190" s="212">
        <f>IF(OR($U$13="vyberte",$U$13=""),0,IF(OR(Tabuľka2[[#This Row],[Stĺpec14]]="",Tabuľka2[[#This Row],[Stĺpec7]]=""),0,Tabuľka2[[#This Row],[Stĺpec7]]/Tabuľka2[[#This Row],[Stĺpec14]]))</f>
        <v>0</v>
      </c>
      <c r="V190" s="212">
        <f>IF(OR($V$13="vyberte",$V$13=""),0,IF(OR(Tabuľka2[[#This Row],[Stĺpec14]]="",Tabuľka2[[#This Row],[Stĺpec8]]=0),0,Tabuľka2[[#This Row],[Stĺpec8]]/Tabuľka2[[#This Row],[Stĺpec14]]))</f>
        <v>0</v>
      </c>
      <c r="W190" s="212">
        <f>IF(OR($W$13="vyberte",$W$13=""),0,IF(OR(Tabuľka2[[#This Row],[Stĺpec14]]="",Tabuľka2[[#This Row],[Stĺpec9]]=""),0,Tabuľka2[[#This Row],[Stĺpec9]]/Tabuľka2[[#This Row],[Stĺpec14]]))</f>
        <v>0</v>
      </c>
      <c r="X190" s="212">
        <f>IF(OR($X$13="vyberte",$X$13=""),0,IF(OR(Tabuľka2[[#This Row],[Stĺpec14]]="",Tabuľka2[[#This Row],[Stĺpec10]]=""),0,Tabuľka2[[#This Row],[Stĺpec10]]/Tabuľka2[[#This Row],[Stĺpec14]]))</f>
        <v>0</v>
      </c>
      <c r="Y190" s="212">
        <f>IF(OR($Y$13="vyberte",$Y$13=""),0,IF(OR(Tabuľka2[[#This Row],[Stĺpec14]]="",Tabuľka2[[#This Row],[Stĺpec11]]=""),0,Tabuľka2[[#This Row],[Stĺpec11]]/Tabuľka2[[#This Row],[Stĺpec14]]))</f>
        <v>0</v>
      </c>
      <c r="Z190" s="212">
        <f>IF(OR(Tabuľka2[[#This Row],[Stĺpec14]]="",Tabuľka2[[#This Row],[Stĺpec12]]=""),0,Tabuľka2[[#This Row],[Stĺpec12]]/Tabuľka2[[#This Row],[Stĺpec14]])</f>
        <v>0</v>
      </c>
      <c r="AA190" s="194">
        <f>IF(OR(Tabuľka2[[#This Row],[Stĺpec14]]="",Tabuľka2[[#This Row],[Stĺpec13]]=""),0,Tabuľka2[[#This Row],[Stĺpec13]]/Tabuľka2[[#This Row],[Stĺpec14]])</f>
        <v>0</v>
      </c>
      <c r="AB190" s="193">
        <f>COUNTIF(Tabuľka2[[#This Row],[Stĺpec16]:[Stĺpec23]],"&gt;0,1")</f>
        <v>0</v>
      </c>
      <c r="AC190" s="198">
        <f>IF(OR($F$13="vyberte",$F$13=""),0,Tabuľka2[[#This Row],[Stĺpec14]]-Tabuľka2[[#This Row],[Stĺpec26]])</f>
        <v>0</v>
      </c>
      <c r="AD1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0" s="206">
        <f>IF('Bodovacie kritéria'!$F$15="01 A - BORSKÁ NÍŽINA",Tabuľka2[[#This Row],[Stĺpec25]]/Tabuľka2[[#This Row],[Stĺpec5]],0)</f>
        <v>0</v>
      </c>
      <c r="AF1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0" s="206">
        <f>IFERROR((Tabuľka2[[#This Row],[Stĺpec28]]+Tabuľka2[[#This Row],[Stĺpec25]])/Tabuľka2[[#This Row],[Stĺpec14]],0)</f>
        <v>0</v>
      </c>
      <c r="AH190" s="199">
        <f>Tabuľka2[[#This Row],[Stĺpec28]]+Tabuľka2[[#This Row],[Stĺpec25]]</f>
        <v>0</v>
      </c>
      <c r="AI190" s="206">
        <f>IFERROR(Tabuľka2[[#This Row],[Stĺpec25]]/Tabuľka2[[#This Row],[Stĺpec30]],0)</f>
        <v>0</v>
      </c>
      <c r="AJ190" s="191">
        <f>IFERROR(Tabuľka2[[#This Row],[Stĺpec145]]/Tabuľka2[[#This Row],[Stĺpec14]],0)</f>
        <v>0</v>
      </c>
      <c r="AK190" s="191">
        <f>IFERROR(Tabuľka2[[#This Row],[Stĺpec144]]/Tabuľka2[[#This Row],[Stĺpec14]],0)</f>
        <v>0</v>
      </c>
    </row>
    <row r="191" spans="1:37" x14ac:dyDescent="0.25">
      <c r="A191" s="252"/>
      <c r="B191" s="257"/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18">
        <f>SUM(Činnosti!$F191:$M191)</f>
        <v>0</v>
      </c>
      <c r="O191" s="262"/>
      <c r="P191" s="269"/>
      <c r="Q191" s="267">
        <f>IF(AND(Tabuľka2[[#This Row],[Stĺpec5]]&gt;0,Tabuľka2[[#This Row],[Stĺpec1]]=""),1,0)</f>
        <v>0</v>
      </c>
      <c r="R191" s="237">
        <f>IF(AND(Tabuľka2[[#This Row],[Stĺpec14]]=0,OR(Tabuľka2[[#This Row],[Stĺpec145]]&gt;0,Tabuľka2[[#This Row],[Stĺpec144]]&gt;0)),1,0)</f>
        <v>0</v>
      </c>
      <c r="S1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1" s="212">
        <f>IF(OR($T$13="vyberte",$T$13=""),0,IF(OR(Tabuľka2[[#This Row],[Stĺpec14]]="",Tabuľka2[[#This Row],[Stĺpec6]]=""),0,Tabuľka2[[#This Row],[Stĺpec6]]/Tabuľka2[[#This Row],[Stĺpec14]]))</f>
        <v>0</v>
      </c>
      <c r="U191" s="212">
        <f>IF(OR($U$13="vyberte",$U$13=""),0,IF(OR(Tabuľka2[[#This Row],[Stĺpec14]]="",Tabuľka2[[#This Row],[Stĺpec7]]=""),0,Tabuľka2[[#This Row],[Stĺpec7]]/Tabuľka2[[#This Row],[Stĺpec14]]))</f>
        <v>0</v>
      </c>
      <c r="V191" s="212">
        <f>IF(OR($V$13="vyberte",$V$13=""),0,IF(OR(Tabuľka2[[#This Row],[Stĺpec14]]="",Tabuľka2[[#This Row],[Stĺpec8]]=0),0,Tabuľka2[[#This Row],[Stĺpec8]]/Tabuľka2[[#This Row],[Stĺpec14]]))</f>
        <v>0</v>
      </c>
      <c r="W191" s="212">
        <f>IF(OR($W$13="vyberte",$W$13=""),0,IF(OR(Tabuľka2[[#This Row],[Stĺpec14]]="",Tabuľka2[[#This Row],[Stĺpec9]]=""),0,Tabuľka2[[#This Row],[Stĺpec9]]/Tabuľka2[[#This Row],[Stĺpec14]]))</f>
        <v>0</v>
      </c>
      <c r="X191" s="212">
        <f>IF(OR($X$13="vyberte",$X$13=""),0,IF(OR(Tabuľka2[[#This Row],[Stĺpec14]]="",Tabuľka2[[#This Row],[Stĺpec10]]=""),0,Tabuľka2[[#This Row],[Stĺpec10]]/Tabuľka2[[#This Row],[Stĺpec14]]))</f>
        <v>0</v>
      </c>
      <c r="Y191" s="212">
        <f>IF(OR($Y$13="vyberte",$Y$13=""),0,IF(OR(Tabuľka2[[#This Row],[Stĺpec14]]="",Tabuľka2[[#This Row],[Stĺpec11]]=""),0,Tabuľka2[[#This Row],[Stĺpec11]]/Tabuľka2[[#This Row],[Stĺpec14]]))</f>
        <v>0</v>
      </c>
      <c r="Z191" s="212">
        <f>IF(OR(Tabuľka2[[#This Row],[Stĺpec14]]="",Tabuľka2[[#This Row],[Stĺpec12]]=""),0,Tabuľka2[[#This Row],[Stĺpec12]]/Tabuľka2[[#This Row],[Stĺpec14]])</f>
        <v>0</v>
      </c>
      <c r="AA191" s="194">
        <f>IF(OR(Tabuľka2[[#This Row],[Stĺpec14]]="",Tabuľka2[[#This Row],[Stĺpec13]]=""),0,Tabuľka2[[#This Row],[Stĺpec13]]/Tabuľka2[[#This Row],[Stĺpec14]])</f>
        <v>0</v>
      </c>
      <c r="AB191" s="193">
        <f>COUNTIF(Tabuľka2[[#This Row],[Stĺpec16]:[Stĺpec23]],"&gt;0,1")</f>
        <v>0</v>
      </c>
      <c r="AC191" s="198">
        <f>IF(OR($F$13="vyberte",$F$13=""),0,Tabuľka2[[#This Row],[Stĺpec14]]-Tabuľka2[[#This Row],[Stĺpec26]])</f>
        <v>0</v>
      </c>
      <c r="AD1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1" s="206">
        <f>IF('Bodovacie kritéria'!$F$15="01 A - BORSKÁ NÍŽINA",Tabuľka2[[#This Row],[Stĺpec25]]/Tabuľka2[[#This Row],[Stĺpec5]],0)</f>
        <v>0</v>
      </c>
      <c r="AF1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1" s="206">
        <f>IFERROR((Tabuľka2[[#This Row],[Stĺpec28]]+Tabuľka2[[#This Row],[Stĺpec25]])/Tabuľka2[[#This Row],[Stĺpec14]],0)</f>
        <v>0</v>
      </c>
      <c r="AH191" s="199">
        <f>Tabuľka2[[#This Row],[Stĺpec28]]+Tabuľka2[[#This Row],[Stĺpec25]]</f>
        <v>0</v>
      </c>
      <c r="AI191" s="206">
        <f>IFERROR(Tabuľka2[[#This Row],[Stĺpec25]]/Tabuľka2[[#This Row],[Stĺpec30]],0)</f>
        <v>0</v>
      </c>
      <c r="AJ191" s="191">
        <f>IFERROR(Tabuľka2[[#This Row],[Stĺpec145]]/Tabuľka2[[#This Row],[Stĺpec14]],0)</f>
        <v>0</v>
      </c>
      <c r="AK191" s="191">
        <f>IFERROR(Tabuľka2[[#This Row],[Stĺpec144]]/Tabuľka2[[#This Row],[Stĺpec14]],0)</f>
        <v>0</v>
      </c>
    </row>
    <row r="192" spans="1:37" x14ac:dyDescent="0.25">
      <c r="A192" s="251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17">
        <f>SUM(Činnosti!$F192:$M192)</f>
        <v>0</v>
      </c>
      <c r="O192" s="261"/>
      <c r="P192" s="269"/>
      <c r="Q192" s="267">
        <f>IF(AND(Tabuľka2[[#This Row],[Stĺpec5]]&gt;0,Tabuľka2[[#This Row],[Stĺpec1]]=""),1,0)</f>
        <v>0</v>
      </c>
      <c r="R192" s="237">
        <f>IF(AND(Tabuľka2[[#This Row],[Stĺpec14]]=0,OR(Tabuľka2[[#This Row],[Stĺpec145]]&gt;0,Tabuľka2[[#This Row],[Stĺpec144]]&gt;0)),1,0)</f>
        <v>0</v>
      </c>
      <c r="S1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2" s="212">
        <f>IF(OR($T$13="vyberte",$T$13=""),0,IF(OR(Tabuľka2[[#This Row],[Stĺpec14]]="",Tabuľka2[[#This Row],[Stĺpec6]]=""),0,Tabuľka2[[#This Row],[Stĺpec6]]/Tabuľka2[[#This Row],[Stĺpec14]]))</f>
        <v>0</v>
      </c>
      <c r="U192" s="212">
        <f>IF(OR($U$13="vyberte",$U$13=""),0,IF(OR(Tabuľka2[[#This Row],[Stĺpec14]]="",Tabuľka2[[#This Row],[Stĺpec7]]=""),0,Tabuľka2[[#This Row],[Stĺpec7]]/Tabuľka2[[#This Row],[Stĺpec14]]))</f>
        <v>0</v>
      </c>
      <c r="V192" s="212">
        <f>IF(OR($V$13="vyberte",$V$13=""),0,IF(OR(Tabuľka2[[#This Row],[Stĺpec14]]="",Tabuľka2[[#This Row],[Stĺpec8]]=0),0,Tabuľka2[[#This Row],[Stĺpec8]]/Tabuľka2[[#This Row],[Stĺpec14]]))</f>
        <v>0</v>
      </c>
      <c r="W192" s="212">
        <f>IF(OR($W$13="vyberte",$W$13=""),0,IF(OR(Tabuľka2[[#This Row],[Stĺpec14]]="",Tabuľka2[[#This Row],[Stĺpec9]]=""),0,Tabuľka2[[#This Row],[Stĺpec9]]/Tabuľka2[[#This Row],[Stĺpec14]]))</f>
        <v>0</v>
      </c>
      <c r="X192" s="212">
        <f>IF(OR($X$13="vyberte",$X$13=""),0,IF(OR(Tabuľka2[[#This Row],[Stĺpec14]]="",Tabuľka2[[#This Row],[Stĺpec10]]=""),0,Tabuľka2[[#This Row],[Stĺpec10]]/Tabuľka2[[#This Row],[Stĺpec14]]))</f>
        <v>0</v>
      </c>
      <c r="Y192" s="212">
        <f>IF(OR($Y$13="vyberte",$Y$13=""),0,IF(OR(Tabuľka2[[#This Row],[Stĺpec14]]="",Tabuľka2[[#This Row],[Stĺpec11]]=""),0,Tabuľka2[[#This Row],[Stĺpec11]]/Tabuľka2[[#This Row],[Stĺpec14]]))</f>
        <v>0</v>
      </c>
      <c r="Z192" s="212">
        <f>IF(OR(Tabuľka2[[#This Row],[Stĺpec14]]="",Tabuľka2[[#This Row],[Stĺpec12]]=""),0,Tabuľka2[[#This Row],[Stĺpec12]]/Tabuľka2[[#This Row],[Stĺpec14]])</f>
        <v>0</v>
      </c>
      <c r="AA192" s="194">
        <f>IF(OR(Tabuľka2[[#This Row],[Stĺpec14]]="",Tabuľka2[[#This Row],[Stĺpec13]]=""),0,Tabuľka2[[#This Row],[Stĺpec13]]/Tabuľka2[[#This Row],[Stĺpec14]])</f>
        <v>0</v>
      </c>
      <c r="AB192" s="193">
        <f>COUNTIF(Tabuľka2[[#This Row],[Stĺpec16]:[Stĺpec23]],"&gt;0,1")</f>
        <v>0</v>
      </c>
      <c r="AC192" s="198">
        <f>IF(OR($F$13="vyberte",$F$13=""),0,Tabuľka2[[#This Row],[Stĺpec14]]-Tabuľka2[[#This Row],[Stĺpec26]])</f>
        <v>0</v>
      </c>
      <c r="AD1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2" s="206">
        <f>IF('Bodovacie kritéria'!$F$15="01 A - BORSKÁ NÍŽINA",Tabuľka2[[#This Row],[Stĺpec25]]/Tabuľka2[[#This Row],[Stĺpec5]],0)</f>
        <v>0</v>
      </c>
      <c r="AF1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2" s="206">
        <f>IFERROR((Tabuľka2[[#This Row],[Stĺpec28]]+Tabuľka2[[#This Row],[Stĺpec25]])/Tabuľka2[[#This Row],[Stĺpec14]],0)</f>
        <v>0</v>
      </c>
      <c r="AH192" s="199">
        <f>Tabuľka2[[#This Row],[Stĺpec28]]+Tabuľka2[[#This Row],[Stĺpec25]]</f>
        <v>0</v>
      </c>
      <c r="AI192" s="206">
        <f>IFERROR(Tabuľka2[[#This Row],[Stĺpec25]]/Tabuľka2[[#This Row],[Stĺpec30]],0)</f>
        <v>0</v>
      </c>
      <c r="AJ192" s="191">
        <f>IFERROR(Tabuľka2[[#This Row],[Stĺpec145]]/Tabuľka2[[#This Row],[Stĺpec14]],0)</f>
        <v>0</v>
      </c>
      <c r="AK192" s="191">
        <f>IFERROR(Tabuľka2[[#This Row],[Stĺpec144]]/Tabuľka2[[#This Row],[Stĺpec14]],0)</f>
        <v>0</v>
      </c>
    </row>
    <row r="193" spans="1:37" x14ac:dyDescent="0.25">
      <c r="A193" s="252"/>
      <c r="B193" s="257"/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18">
        <f>SUM(Činnosti!$F193:$M193)</f>
        <v>0</v>
      </c>
      <c r="O193" s="262"/>
      <c r="P193" s="269"/>
      <c r="Q193" s="267">
        <f>IF(AND(Tabuľka2[[#This Row],[Stĺpec5]]&gt;0,Tabuľka2[[#This Row],[Stĺpec1]]=""),1,0)</f>
        <v>0</v>
      </c>
      <c r="R193" s="237">
        <f>IF(AND(Tabuľka2[[#This Row],[Stĺpec14]]=0,OR(Tabuľka2[[#This Row],[Stĺpec145]]&gt;0,Tabuľka2[[#This Row],[Stĺpec144]]&gt;0)),1,0)</f>
        <v>0</v>
      </c>
      <c r="S1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3" s="212">
        <f>IF(OR($T$13="vyberte",$T$13=""),0,IF(OR(Tabuľka2[[#This Row],[Stĺpec14]]="",Tabuľka2[[#This Row],[Stĺpec6]]=""),0,Tabuľka2[[#This Row],[Stĺpec6]]/Tabuľka2[[#This Row],[Stĺpec14]]))</f>
        <v>0</v>
      </c>
      <c r="U193" s="212">
        <f>IF(OR($U$13="vyberte",$U$13=""),0,IF(OR(Tabuľka2[[#This Row],[Stĺpec14]]="",Tabuľka2[[#This Row],[Stĺpec7]]=""),0,Tabuľka2[[#This Row],[Stĺpec7]]/Tabuľka2[[#This Row],[Stĺpec14]]))</f>
        <v>0</v>
      </c>
      <c r="V193" s="212">
        <f>IF(OR($V$13="vyberte",$V$13=""),0,IF(OR(Tabuľka2[[#This Row],[Stĺpec14]]="",Tabuľka2[[#This Row],[Stĺpec8]]=0),0,Tabuľka2[[#This Row],[Stĺpec8]]/Tabuľka2[[#This Row],[Stĺpec14]]))</f>
        <v>0</v>
      </c>
      <c r="W193" s="212">
        <f>IF(OR($W$13="vyberte",$W$13=""),0,IF(OR(Tabuľka2[[#This Row],[Stĺpec14]]="",Tabuľka2[[#This Row],[Stĺpec9]]=""),0,Tabuľka2[[#This Row],[Stĺpec9]]/Tabuľka2[[#This Row],[Stĺpec14]]))</f>
        <v>0</v>
      </c>
      <c r="X193" s="212">
        <f>IF(OR($X$13="vyberte",$X$13=""),0,IF(OR(Tabuľka2[[#This Row],[Stĺpec14]]="",Tabuľka2[[#This Row],[Stĺpec10]]=""),0,Tabuľka2[[#This Row],[Stĺpec10]]/Tabuľka2[[#This Row],[Stĺpec14]]))</f>
        <v>0</v>
      </c>
      <c r="Y193" s="212">
        <f>IF(OR($Y$13="vyberte",$Y$13=""),0,IF(OR(Tabuľka2[[#This Row],[Stĺpec14]]="",Tabuľka2[[#This Row],[Stĺpec11]]=""),0,Tabuľka2[[#This Row],[Stĺpec11]]/Tabuľka2[[#This Row],[Stĺpec14]]))</f>
        <v>0</v>
      </c>
      <c r="Z193" s="212">
        <f>IF(OR(Tabuľka2[[#This Row],[Stĺpec14]]="",Tabuľka2[[#This Row],[Stĺpec12]]=""),0,Tabuľka2[[#This Row],[Stĺpec12]]/Tabuľka2[[#This Row],[Stĺpec14]])</f>
        <v>0</v>
      </c>
      <c r="AA193" s="194">
        <f>IF(OR(Tabuľka2[[#This Row],[Stĺpec14]]="",Tabuľka2[[#This Row],[Stĺpec13]]=""),0,Tabuľka2[[#This Row],[Stĺpec13]]/Tabuľka2[[#This Row],[Stĺpec14]])</f>
        <v>0</v>
      </c>
      <c r="AB193" s="193">
        <f>COUNTIF(Tabuľka2[[#This Row],[Stĺpec16]:[Stĺpec23]],"&gt;0,1")</f>
        <v>0</v>
      </c>
      <c r="AC193" s="198">
        <f>IF(OR($F$13="vyberte",$F$13=""),0,Tabuľka2[[#This Row],[Stĺpec14]]-Tabuľka2[[#This Row],[Stĺpec26]])</f>
        <v>0</v>
      </c>
      <c r="AD1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3" s="206">
        <f>IF('Bodovacie kritéria'!$F$15="01 A - BORSKÁ NÍŽINA",Tabuľka2[[#This Row],[Stĺpec25]]/Tabuľka2[[#This Row],[Stĺpec5]],0)</f>
        <v>0</v>
      </c>
      <c r="AF1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3" s="206">
        <f>IFERROR((Tabuľka2[[#This Row],[Stĺpec28]]+Tabuľka2[[#This Row],[Stĺpec25]])/Tabuľka2[[#This Row],[Stĺpec14]],0)</f>
        <v>0</v>
      </c>
      <c r="AH193" s="199">
        <f>Tabuľka2[[#This Row],[Stĺpec28]]+Tabuľka2[[#This Row],[Stĺpec25]]</f>
        <v>0</v>
      </c>
      <c r="AI193" s="206">
        <f>IFERROR(Tabuľka2[[#This Row],[Stĺpec25]]/Tabuľka2[[#This Row],[Stĺpec30]],0)</f>
        <v>0</v>
      </c>
      <c r="AJ193" s="191">
        <f>IFERROR(Tabuľka2[[#This Row],[Stĺpec145]]/Tabuľka2[[#This Row],[Stĺpec14]],0)</f>
        <v>0</v>
      </c>
      <c r="AK193" s="191">
        <f>IFERROR(Tabuľka2[[#This Row],[Stĺpec144]]/Tabuľka2[[#This Row],[Stĺpec14]],0)</f>
        <v>0</v>
      </c>
    </row>
    <row r="194" spans="1:37" x14ac:dyDescent="0.25">
      <c r="A194" s="251"/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17">
        <f>SUM(Činnosti!$F194:$M194)</f>
        <v>0</v>
      </c>
      <c r="O194" s="261"/>
      <c r="P194" s="269"/>
      <c r="Q194" s="267">
        <f>IF(AND(Tabuľka2[[#This Row],[Stĺpec5]]&gt;0,Tabuľka2[[#This Row],[Stĺpec1]]=""),1,0)</f>
        <v>0</v>
      </c>
      <c r="R194" s="237">
        <f>IF(AND(Tabuľka2[[#This Row],[Stĺpec14]]=0,OR(Tabuľka2[[#This Row],[Stĺpec145]]&gt;0,Tabuľka2[[#This Row],[Stĺpec144]]&gt;0)),1,0)</f>
        <v>0</v>
      </c>
      <c r="S1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4" s="212">
        <f>IF(OR($T$13="vyberte",$T$13=""),0,IF(OR(Tabuľka2[[#This Row],[Stĺpec14]]="",Tabuľka2[[#This Row],[Stĺpec6]]=""),0,Tabuľka2[[#This Row],[Stĺpec6]]/Tabuľka2[[#This Row],[Stĺpec14]]))</f>
        <v>0</v>
      </c>
      <c r="U194" s="212">
        <f>IF(OR($U$13="vyberte",$U$13=""),0,IF(OR(Tabuľka2[[#This Row],[Stĺpec14]]="",Tabuľka2[[#This Row],[Stĺpec7]]=""),0,Tabuľka2[[#This Row],[Stĺpec7]]/Tabuľka2[[#This Row],[Stĺpec14]]))</f>
        <v>0</v>
      </c>
      <c r="V194" s="212">
        <f>IF(OR($V$13="vyberte",$V$13=""),0,IF(OR(Tabuľka2[[#This Row],[Stĺpec14]]="",Tabuľka2[[#This Row],[Stĺpec8]]=0),0,Tabuľka2[[#This Row],[Stĺpec8]]/Tabuľka2[[#This Row],[Stĺpec14]]))</f>
        <v>0</v>
      </c>
      <c r="W194" s="212">
        <f>IF(OR($W$13="vyberte",$W$13=""),0,IF(OR(Tabuľka2[[#This Row],[Stĺpec14]]="",Tabuľka2[[#This Row],[Stĺpec9]]=""),0,Tabuľka2[[#This Row],[Stĺpec9]]/Tabuľka2[[#This Row],[Stĺpec14]]))</f>
        <v>0</v>
      </c>
      <c r="X194" s="212">
        <f>IF(OR($X$13="vyberte",$X$13=""),0,IF(OR(Tabuľka2[[#This Row],[Stĺpec14]]="",Tabuľka2[[#This Row],[Stĺpec10]]=""),0,Tabuľka2[[#This Row],[Stĺpec10]]/Tabuľka2[[#This Row],[Stĺpec14]]))</f>
        <v>0</v>
      </c>
      <c r="Y194" s="212">
        <f>IF(OR($Y$13="vyberte",$Y$13=""),0,IF(OR(Tabuľka2[[#This Row],[Stĺpec14]]="",Tabuľka2[[#This Row],[Stĺpec11]]=""),0,Tabuľka2[[#This Row],[Stĺpec11]]/Tabuľka2[[#This Row],[Stĺpec14]]))</f>
        <v>0</v>
      </c>
      <c r="Z194" s="212">
        <f>IF(OR(Tabuľka2[[#This Row],[Stĺpec14]]="",Tabuľka2[[#This Row],[Stĺpec12]]=""),0,Tabuľka2[[#This Row],[Stĺpec12]]/Tabuľka2[[#This Row],[Stĺpec14]])</f>
        <v>0</v>
      </c>
      <c r="AA194" s="194">
        <f>IF(OR(Tabuľka2[[#This Row],[Stĺpec14]]="",Tabuľka2[[#This Row],[Stĺpec13]]=""),0,Tabuľka2[[#This Row],[Stĺpec13]]/Tabuľka2[[#This Row],[Stĺpec14]])</f>
        <v>0</v>
      </c>
      <c r="AB194" s="193">
        <f>COUNTIF(Tabuľka2[[#This Row],[Stĺpec16]:[Stĺpec23]],"&gt;0,1")</f>
        <v>0</v>
      </c>
      <c r="AC194" s="198">
        <f>IF(OR($F$13="vyberte",$F$13=""),0,Tabuľka2[[#This Row],[Stĺpec14]]-Tabuľka2[[#This Row],[Stĺpec26]])</f>
        <v>0</v>
      </c>
      <c r="AD1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4" s="206">
        <f>IF('Bodovacie kritéria'!$F$15="01 A - BORSKÁ NÍŽINA",Tabuľka2[[#This Row],[Stĺpec25]]/Tabuľka2[[#This Row],[Stĺpec5]],0)</f>
        <v>0</v>
      </c>
      <c r="AF1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4" s="206">
        <f>IFERROR((Tabuľka2[[#This Row],[Stĺpec28]]+Tabuľka2[[#This Row],[Stĺpec25]])/Tabuľka2[[#This Row],[Stĺpec14]],0)</f>
        <v>0</v>
      </c>
      <c r="AH194" s="199">
        <f>Tabuľka2[[#This Row],[Stĺpec28]]+Tabuľka2[[#This Row],[Stĺpec25]]</f>
        <v>0</v>
      </c>
      <c r="AI194" s="206">
        <f>IFERROR(Tabuľka2[[#This Row],[Stĺpec25]]/Tabuľka2[[#This Row],[Stĺpec30]],0)</f>
        <v>0</v>
      </c>
      <c r="AJ194" s="191">
        <f>IFERROR(Tabuľka2[[#This Row],[Stĺpec145]]/Tabuľka2[[#This Row],[Stĺpec14]],0)</f>
        <v>0</v>
      </c>
      <c r="AK194" s="191">
        <f>IFERROR(Tabuľka2[[#This Row],[Stĺpec144]]/Tabuľka2[[#This Row],[Stĺpec14]],0)</f>
        <v>0</v>
      </c>
    </row>
    <row r="195" spans="1:37" x14ac:dyDescent="0.25">
      <c r="A195" s="252"/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18">
        <f>SUM(Činnosti!$F195:$M195)</f>
        <v>0</v>
      </c>
      <c r="O195" s="262"/>
      <c r="P195" s="269"/>
      <c r="Q195" s="267">
        <f>IF(AND(Tabuľka2[[#This Row],[Stĺpec5]]&gt;0,Tabuľka2[[#This Row],[Stĺpec1]]=""),1,0)</f>
        <v>0</v>
      </c>
      <c r="R195" s="237">
        <f>IF(AND(Tabuľka2[[#This Row],[Stĺpec14]]=0,OR(Tabuľka2[[#This Row],[Stĺpec145]]&gt;0,Tabuľka2[[#This Row],[Stĺpec144]]&gt;0)),1,0)</f>
        <v>0</v>
      </c>
      <c r="S1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5" s="212">
        <f>IF(OR($T$13="vyberte",$T$13=""),0,IF(OR(Tabuľka2[[#This Row],[Stĺpec14]]="",Tabuľka2[[#This Row],[Stĺpec6]]=""),0,Tabuľka2[[#This Row],[Stĺpec6]]/Tabuľka2[[#This Row],[Stĺpec14]]))</f>
        <v>0</v>
      </c>
      <c r="U195" s="212">
        <f>IF(OR($U$13="vyberte",$U$13=""),0,IF(OR(Tabuľka2[[#This Row],[Stĺpec14]]="",Tabuľka2[[#This Row],[Stĺpec7]]=""),0,Tabuľka2[[#This Row],[Stĺpec7]]/Tabuľka2[[#This Row],[Stĺpec14]]))</f>
        <v>0</v>
      </c>
      <c r="V195" s="212">
        <f>IF(OR($V$13="vyberte",$V$13=""),0,IF(OR(Tabuľka2[[#This Row],[Stĺpec14]]="",Tabuľka2[[#This Row],[Stĺpec8]]=0),0,Tabuľka2[[#This Row],[Stĺpec8]]/Tabuľka2[[#This Row],[Stĺpec14]]))</f>
        <v>0</v>
      </c>
      <c r="W195" s="212">
        <f>IF(OR($W$13="vyberte",$W$13=""),0,IF(OR(Tabuľka2[[#This Row],[Stĺpec14]]="",Tabuľka2[[#This Row],[Stĺpec9]]=""),0,Tabuľka2[[#This Row],[Stĺpec9]]/Tabuľka2[[#This Row],[Stĺpec14]]))</f>
        <v>0</v>
      </c>
      <c r="X195" s="212">
        <f>IF(OR($X$13="vyberte",$X$13=""),0,IF(OR(Tabuľka2[[#This Row],[Stĺpec14]]="",Tabuľka2[[#This Row],[Stĺpec10]]=""),0,Tabuľka2[[#This Row],[Stĺpec10]]/Tabuľka2[[#This Row],[Stĺpec14]]))</f>
        <v>0</v>
      </c>
      <c r="Y195" s="212">
        <f>IF(OR($Y$13="vyberte",$Y$13=""),0,IF(OR(Tabuľka2[[#This Row],[Stĺpec14]]="",Tabuľka2[[#This Row],[Stĺpec11]]=""),0,Tabuľka2[[#This Row],[Stĺpec11]]/Tabuľka2[[#This Row],[Stĺpec14]]))</f>
        <v>0</v>
      </c>
      <c r="Z195" s="212">
        <f>IF(OR(Tabuľka2[[#This Row],[Stĺpec14]]="",Tabuľka2[[#This Row],[Stĺpec12]]=""),0,Tabuľka2[[#This Row],[Stĺpec12]]/Tabuľka2[[#This Row],[Stĺpec14]])</f>
        <v>0</v>
      </c>
      <c r="AA195" s="194">
        <f>IF(OR(Tabuľka2[[#This Row],[Stĺpec14]]="",Tabuľka2[[#This Row],[Stĺpec13]]=""),0,Tabuľka2[[#This Row],[Stĺpec13]]/Tabuľka2[[#This Row],[Stĺpec14]])</f>
        <v>0</v>
      </c>
      <c r="AB195" s="193">
        <f>COUNTIF(Tabuľka2[[#This Row],[Stĺpec16]:[Stĺpec23]],"&gt;0,1")</f>
        <v>0</v>
      </c>
      <c r="AC195" s="198">
        <f>IF(OR($F$13="vyberte",$F$13=""),0,Tabuľka2[[#This Row],[Stĺpec14]]-Tabuľka2[[#This Row],[Stĺpec26]])</f>
        <v>0</v>
      </c>
      <c r="AD1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5" s="206">
        <f>IF('Bodovacie kritéria'!$F$15="01 A - BORSKÁ NÍŽINA",Tabuľka2[[#This Row],[Stĺpec25]]/Tabuľka2[[#This Row],[Stĺpec5]],0)</f>
        <v>0</v>
      </c>
      <c r="AF1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5" s="206">
        <f>IFERROR((Tabuľka2[[#This Row],[Stĺpec28]]+Tabuľka2[[#This Row],[Stĺpec25]])/Tabuľka2[[#This Row],[Stĺpec14]],0)</f>
        <v>0</v>
      </c>
      <c r="AH195" s="199">
        <f>Tabuľka2[[#This Row],[Stĺpec28]]+Tabuľka2[[#This Row],[Stĺpec25]]</f>
        <v>0</v>
      </c>
      <c r="AI195" s="206">
        <f>IFERROR(Tabuľka2[[#This Row],[Stĺpec25]]/Tabuľka2[[#This Row],[Stĺpec30]],0)</f>
        <v>0</v>
      </c>
      <c r="AJ195" s="191">
        <f>IFERROR(Tabuľka2[[#This Row],[Stĺpec145]]/Tabuľka2[[#This Row],[Stĺpec14]],0)</f>
        <v>0</v>
      </c>
      <c r="AK195" s="191">
        <f>IFERROR(Tabuľka2[[#This Row],[Stĺpec144]]/Tabuľka2[[#This Row],[Stĺpec14]],0)</f>
        <v>0</v>
      </c>
    </row>
    <row r="196" spans="1:37" x14ac:dyDescent="0.25">
      <c r="A196" s="251"/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17">
        <f>SUM(Činnosti!$F196:$M196)</f>
        <v>0</v>
      </c>
      <c r="O196" s="261"/>
      <c r="P196" s="269"/>
      <c r="Q196" s="267">
        <f>IF(AND(Tabuľka2[[#This Row],[Stĺpec5]]&gt;0,Tabuľka2[[#This Row],[Stĺpec1]]=""),1,0)</f>
        <v>0</v>
      </c>
      <c r="R196" s="237">
        <f>IF(AND(Tabuľka2[[#This Row],[Stĺpec14]]=0,OR(Tabuľka2[[#This Row],[Stĺpec145]]&gt;0,Tabuľka2[[#This Row],[Stĺpec144]]&gt;0)),1,0)</f>
        <v>0</v>
      </c>
      <c r="S1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6" s="212">
        <f>IF(OR($T$13="vyberte",$T$13=""),0,IF(OR(Tabuľka2[[#This Row],[Stĺpec14]]="",Tabuľka2[[#This Row],[Stĺpec6]]=""),0,Tabuľka2[[#This Row],[Stĺpec6]]/Tabuľka2[[#This Row],[Stĺpec14]]))</f>
        <v>0</v>
      </c>
      <c r="U196" s="212">
        <f>IF(OR($U$13="vyberte",$U$13=""),0,IF(OR(Tabuľka2[[#This Row],[Stĺpec14]]="",Tabuľka2[[#This Row],[Stĺpec7]]=""),0,Tabuľka2[[#This Row],[Stĺpec7]]/Tabuľka2[[#This Row],[Stĺpec14]]))</f>
        <v>0</v>
      </c>
      <c r="V196" s="212">
        <f>IF(OR($V$13="vyberte",$V$13=""),0,IF(OR(Tabuľka2[[#This Row],[Stĺpec14]]="",Tabuľka2[[#This Row],[Stĺpec8]]=0),0,Tabuľka2[[#This Row],[Stĺpec8]]/Tabuľka2[[#This Row],[Stĺpec14]]))</f>
        <v>0</v>
      </c>
      <c r="W196" s="212">
        <f>IF(OR($W$13="vyberte",$W$13=""),0,IF(OR(Tabuľka2[[#This Row],[Stĺpec14]]="",Tabuľka2[[#This Row],[Stĺpec9]]=""),0,Tabuľka2[[#This Row],[Stĺpec9]]/Tabuľka2[[#This Row],[Stĺpec14]]))</f>
        <v>0</v>
      </c>
      <c r="X196" s="212">
        <f>IF(OR($X$13="vyberte",$X$13=""),0,IF(OR(Tabuľka2[[#This Row],[Stĺpec14]]="",Tabuľka2[[#This Row],[Stĺpec10]]=""),0,Tabuľka2[[#This Row],[Stĺpec10]]/Tabuľka2[[#This Row],[Stĺpec14]]))</f>
        <v>0</v>
      </c>
      <c r="Y196" s="212">
        <f>IF(OR($Y$13="vyberte",$Y$13=""),0,IF(OR(Tabuľka2[[#This Row],[Stĺpec14]]="",Tabuľka2[[#This Row],[Stĺpec11]]=""),0,Tabuľka2[[#This Row],[Stĺpec11]]/Tabuľka2[[#This Row],[Stĺpec14]]))</f>
        <v>0</v>
      </c>
      <c r="Z196" s="212">
        <f>IF(OR(Tabuľka2[[#This Row],[Stĺpec14]]="",Tabuľka2[[#This Row],[Stĺpec12]]=""),0,Tabuľka2[[#This Row],[Stĺpec12]]/Tabuľka2[[#This Row],[Stĺpec14]])</f>
        <v>0</v>
      </c>
      <c r="AA196" s="194">
        <f>IF(OR(Tabuľka2[[#This Row],[Stĺpec14]]="",Tabuľka2[[#This Row],[Stĺpec13]]=""),0,Tabuľka2[[#This Row],[Stĺpec13]]/Tabuľka2[[#This Row],[Stĺpec14]])</f>
        <v>0</v>
      </c>
      <c r="AB196" s="193">
        <f>COUNTIF(Tabuľka2[[#This Row],[Stĺpec16]:[Stĺpec23]],"&gt;0,1")</f>
        <v>0</v>
      </c>
      <c r="AC196" s="198">
        <f>IF(OR($F$13="vyberte",$F$13=""),0,Tabuľka2[[#This Row],[Stĺpec14]]-Tabuľka2[[#This Row],[Stĺpec26]])</f>
        <v>0</v>
      </c>
      <c r="AD1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6" s="206">
        <f>IF('Bodovacie kritéria'!$F$15="01 A - BORSKÁ NÍŽINA",Tabuľka2[[#This Row],[Stĺpec25]]/Tabuľka2[[#This Row],[Stĺpec5]],0)</f>
        <v>0</v>
      </c>
      <c r="AF1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6" s="206">
        <f>IFERROR((Tabuľka2[[#This Row],[Stĺpec28]]+Tabuľka2[[#This Row],[Stĺpec25]])/Tabuľka2[[#This Row],[Stĺpec14]],0)</f>
        <v>0</v>
      </c>
      <c r="AH196" s="199">
        <f>Tabuľka2[[#This Row],[Stĺpec28]]+Tabuľka2[[#This Row],[Stĺpec25]]</f>
        <v>0</v>
      </c>
      <c r="AI196" s="206">
        <f>IFERROR(Tabuľka2[[#This Row],[Stĺpec25]]/Tabuľka2[[#This Row],[Stĺpec30]],0)</f>
        <v>0</v>
      </c>
      <c r="AJ196" s="191">
        <f>IFERROR(Tabuľka2[[#This Row],[Stĺpec145]]/Tabuľka2[[#This Row],[Stĺpec14]],0)</f>
        <v>0</v>
      </c>
      <c r="AK196" s="191">
        <f>IFERROR(Tabuľka2[[#This Row],[Stĺpec144]]/Tabuľka2[[#This Row],[Stĺpec14]],0)</f>
        <v>0</v>
      </c>
    </row>
    <row r="197" spans="1:37" x14ac:dyDescent="0.25">
      <c r="A197" s="252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18">
        <f>SUM(Činnosti!$F197:$M197)</f>
        <v>0</v>
      </c>
      <c r="O197" s="262"/>
      <c r="P197" s="269"/>
      <c r="Q197" s="267">
        <f>IF(AND(Tabuľka2[[#This Row],[Stĺpec5]]&gt;0,Tabuľka2[[#This Row],[Stĺpec1]]=""),1,0)</f>
        <v>0</v>
      </c>
      <c r="R197" s="237">
        <f>IF(AND(Tabuľka2[[#This Row],[Stĺpec14]]=0,OR(Tabuľka2[[#This Row],[Stĺpec145]]&gt;0,Tabuľka2[[#This Row],[Stĺpec144]]&gt;0)),1,0)</f>
        <v>0</v>
      </c>
      <c r="S1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7" s="212">
        <f>IF(OR($T$13="vyberte",$T$13=""),0,IF(OR(Tabuľka2[[#This Row],[Stĺpec14]]="",Tabuľka2[[#This Row],[Stĺpec6]]=""),0,Tabuľka2[[#This Row],[Stĺpec6]]/Tabuľka2[[#This Row],[Stĺpec14]]))</f>
        <v>0</v>
      </c>
      <c r="U197" s="212">
        <f>IF(OR($U$13="vyberte",$U$13=""),0,IF(OR(Tabuľka2[[#This Row],[Stĺpec14]]="",Tabuľka2[[#This Row],[Stĺpec7]]=""),0,Tabuľka2[[#This Row],[Stĺpec7]]/Tabuľka2[[#This Row],[Stĺpec14]]))</f>
        <v>0</v>
      </c>
      <c r="V197" s="212">
        <f>IF(OR($V$13="vyberte",$V$13=""),0,IF(OR(Tabuľka2[[#This Row],[Stĺpec14]]="",Tabuľka2[[#This Row],[Stĺpec8]]=0),0,Tabuľka2[[#This Row],[Stĺpec8]]/Tabuľka2[[#This Row],[Stĺpec14]]))</f>
        <v>0</v>
      </c>
      <c r="W197" s="212">
        <f>IF(OR($W$13="vyberte",$W$13=""),0,IF(OR(Tabuľka2[[#This Row],[Stĺpec14]]="",Tabuľka2[[#This Row],[Stĺpec9]]=""),0,Tabuľka2[[#This Row],[Stĺpec9]]/Tabuľka2[[#This Row],[Stĺpec14]]))</f>
        <v>0</v>
      </c>
      <c r="X197" s="212">
        <f>IF(OR($X$13="vyberte",$X$13=""),0,IF(OR(Tabuľka2[[#This Row],[Stĺpec14]]="",Tabuľka2[[#This Row],[Stĺpec10]]=""),0,Tabuľka2[[#This Row],[Stĺpec10]]/Tabuľka2[[#This Row],[Stĺpec14]]))</f>
        <v>0</v>
      </c>
      <c r="Y197" s="212">
        <f>IF(OR($Y$13="vyberte",$Y$13=""),0,IF(OR(Tabuľka2[[#This Row],[Stĺpec14]]="",Tabuľka2[[#This Row],[Stĺpec11]]=""),0,Tabuľka2[[#This Row],[Stĺpec11]]/Tabuľka2[[#This Row],[Stĺpec14]]))</f>
        <v>0</v>
      </c>
      <c r="Z197" s="212">
        <f>IF(OR(Tabuľka2[[#This Row],[Stĺpec14]]="",Tabuľka2[[#This Row],[Stĺpec12]]=""),0,Tabuľka2[[#This Row],[Stĺpec12]]/Tabuľka2[[#This Row],[Stĺpec14]])</f>
        <v>0</v>
      </c>
      <c r="AA197" s="194">
        <f>IF(OR(Tabuľka2[[#This Row],[Stĺpec14]]="",Tabuľka2[[#This Row],[Stĺpec13]]=""),0,Tabuľka2[[#This Row],[Stĺpec13]]/Tabuľka2[[#This Row],[Stĺpec14]])</f>
        <v>0</v>
      </c>
      <c r="AB197" s="193">
        <f>COUNTIF(Tabuľka2[[#This Row],[Stĺpec16]:[Stĺpec23]],"&gt;0,1")</f>
        <v>0</v>
      </c>
      <c r="AC197" s="198">
        <f>IF(OR($F$13="vyberte",$F$13=""),0,Tabuľka2[[#This Row],[Stĺpec14]]-Tabuľka2[[#This Row],[Stĺpec26]])</f>
        <v>0</v>
      </c>
      <c r="AD1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7" s="206">
        <f>IF('Bodovacie kritéria'!$F$15="01 A - BORSKÁ NÍŽINA",Tabuľka2[[#This Row],[Stĺpec25]]/Tabuľka2[[#This Row],[Stĺpec5]],0)</f>
        <v>0</v>
      </c>
      <c r="AF1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7" s="206">
        <f>IFERROR((Tabuľka2[[#This Row],[Stĺpec28]]+Tabuľka2[[#This Row],[Stĺpec25]])/Tabuľka2[[#This Row],[Stĺpec14]],0)</f>
        <v>0</v>
      </c>
      <c r="AH197" s="199">
        <f>Tabuľka2[[#This Row],[Stĺpec28]]+Tabuľka2[[#This Row],[Stĺpec25]]</f>
        <v>0</v>
      </c>
      <c r="AI197" s="206">
        <f>IFERROR(Tabuľka2[[#This Row],[Stĺpec25]]/Tabuľka2[[#This Row],[Stĺpec30]],0)</f>
        <v>0</v>
      </c>
      <c r="AJ197" s="191">
        <f>IFERROR(Tabuľka2[[#This Row],[Stĺpec145]]/Tabuľka2[[#This Row],[Stĺpec14]],0)</f>
        <v>0</v>
      </c>
      <c r="AK197" s="191">
        <f>IFERROR(Tabuľka2[[#This Row],[Stĺpec144]]/Tabuľka2[[#This Row],[Stĺpec14]],0)</f>
        <v>0</v>
      </c>
    </row>
    <row r="198" spans="1:37" x14ac:dyDescent="0.25">
      <c r="A198" s="251"/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17">
        <f>SUM(Činnosti!$F198:$M198)</f>
        <v>0</v>
      </c>
      <c r="O198" s="261"/>
      <c r="P198" s="269"/>
      <c r="Q198" s="267">
        <f>IF(AND(Tabuľka2[[#This Row],[Stĺpec5]]&gt;0,Tabuľka2[[#This Row],[Stĺpec1]]=""),1,0)</f>
        <v>0</v>
      </c>
      <c r="R198" s="237">
        <f>IF(AND(Tabuľka2[[#This Row],[Stĺpec14]]=0,OR(Tabuľka2[[#This Row],[Stĺpec145]]&gt;0,Tabuľka2[[#This Row],[Stĺpec144]]&gt;0)),1,0)</f>
        <v>0</v>
      </c>
      <c r="S1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8" s="212">
        <f>IF(OR($T$13="vyberte",$T$13=""),0,IF(OR(Tabuľka2[[#This Row],[Stĺpec14]]="",Tabuľka2[[#This Row],[Stĺpec6]]=""),0,Tabuľka2[[#This Row],[Stĺpec6]]/Tabuľka2[[#This Row],[Stĺpec14]]))</f>
        <v>0</v>
      </c>
      <c r="U198" s="212">
        <f>IF(OR($U$13="vyberte",$U$13=""),0,IF(OR(Tabuľka2[[#This Row],[Stĺpec14]]="",Tabuľka2[[#This Row],[Stĺpec7]]=""),0,Tabuľka2[[#This Row],[Stĺpec7]]/Tabuľka2[[#This Row],[Stĺpec14]]))</f>
        <v>0</v>
      </c>
      <c r="V198" s="212">
        <f>IF(OR($V$13="vyberte",$V$13=""),0,IF(OR(Tabuľka2[[#This Row],[Stĺpec14]]="",Tabuľka2[[#This Row],[Stĺpec8]]=0),0,Tabuľka2[[#This Row],[Stĺpec8]]/Tabuľka2[[#This Row],[Stĺpec14]]))</f>
        <v>0</v>
      </c>
      <c r="W198" s="212">
        <f>IF(OR($W$13="vyberte",$W$13=""),0,IF(OR(Tabuľka2[[#This Row],[Stĺpec14]]="",Tabuľka2[[#This Row],[Stĺpec9]]=""),0,Tabuľka2[[#This Row],[Stĺpec9]]/Tabuľka2[[#This Row],[Stĺpec14]]))</f>
        <v>0</v>
      </c>
      <c r="X198" s="212">
        <f>IF(OR($X$13="vyberte",$X$13=""),0,IF(OR(Tabuľka2[[#This Row],[Stĺpec14]]="",Tabuľka2[[#This Row],[Stĺpec10]]=""),0,Tabuľka2[[#This Row],[Stĺpec10]]/Tabuľka2[[#This Row],[Stĺpec14]]))</f>
        <v>0</v>
      </c>
      <c r="Y198" s="212">
        <f>IF(OR($Y$13="vyberte",$Y$13=""),0,IF(OR(Tabuľka2[[#This Row],[Stĺpec14]]="",Tabuľka2[[#This Row],[Stĺpec11]]=""),0,Tabuľka2[[#This Row],[Stĺpec11]]/Tabuľka2[[#This Row],[Stĺpec14]]))</f>
        <v>0</v>
      </c>
      <c r="Z198" s="212">
        <f>IF(OR(Tabuľka2[[#This Row],[Stĺpec14]]="",Tabuľka2[[#This Row],[Stĺpec12]]=""),0,Tabuľka2[[#This Row],[Stĺpec12]]/Tabuľka2[[#This Row],[Stĺpec14]])</f>
        <v>0</v>
      </c>
      <c r="AA198" s="194">
        <f>IF(OR(Tabuľka2[[#This Row],[Stĺpec14]]="",Tabuľka2[[#This Row],[Stĺpec13]]=""),0,Tabuľka2[[#This Row],[Stĺpec13]]/Tabuľka2[[#This Row],[Stĺpec14]])</f>
        <v>0</v>
      </c>
      <c r="AB198" s="193">
        <f>COUNTIF(Tabuľka2[[#This Row],[Stĺpec16]:[Stĺpec23]],"&gt;0,1")</f>
        <v>0</v>
      </c>
      <c r="AC198" s="198">
        <f>IF(OR($F$13="vyberte",$F$13=""),0,Tabuľka2[[#This Row],[Stĺpec14]]-Tabuľka2[[#This Row],[Stĺpec26]])</f>
        <v>0</v>
      </c>
      <c r="AD1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8" s="206">
        <f>IF('Bodovacie kritéria'!$F$15="01 A - BORSKÁ NÍŽINA",Tabuľka2[[#This Row],[Stĺpec25]]/Tabuľka2[[#This Row],[Stĺpec5]],0)</f>
        <v>0</v>
      </c>
      <c r="AF1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8" s="206">
        <f>IFERROR((Tabuľka2[[#This Row],[Stĺpec28]]+Tabuľka2[[#This Row],[Stĺpec25]])/Tabuľka2[[#This Row],[Stĺpec14]],0)</f>
        <v>0</v>
      </c>
      <c r="AH198" s="199">
        <f>Tabuľka2[[#This Row],[Stĺpec28]]+Tabuľka2[[#This Row],[Stĺpec25]]</f>
        <v>0</v>
      </c>
      <c r="AI198" s="206">
        <f>IFERROR(Tabuľka2[[#This Row],[Stĺpec25]]/Tabuľka2[[#This Row],[Stĺpec30]],0)</f>
        <v>0</v>
      </c>
      <c r="AJ198" s="191">
        <f>IFERROR(Tabuľka2[[#This Row],[Stĺpec145]]/Tabuľka2[[#This Row],[Stĺpec14]],0)</f>
        <v>0</v>
      </c>
      <c r="AK198" s="191">
        <f>IFERROR(Tabuľka2[[#This Row],[Stĺpec144]]/Tabuľka2[[#This Row],[Stĺpec14]],0)</f>
        <v>0</v>
      </c>
    </row>
    <row r="199" spans="1:37" x14ac:dyDescent="0.25">
      <c r="A199" s="252"/>
      <c r="B199" s="257"/>
      <c r="C199" s="257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18">
        <f>SUM(Činnosti!$F199:$M199)</f>
        <v>0</v>
      </c>
      <c r="O199" s="262"/>
      <c r="P199" s="269"/>
      <c r="Q199" s="267">
        <f>IF(AND(Tabuľka2[[#This Row],[Stĺpec5]]&gt;0,Tabuľka2[[#This Row],[Stĺpec1]]=""),1,0)</f>
        <v>0</v>
      </c>
      <c r="R199" s="237">
        <f>IF(AND(Tabuľka2[[#This Row],[Stĺpec14]]=0,OR(Tabuľka2[[#This Row],[Stĺpec145]]&gt;0,Tabuľka2[[#This Row],[Stĺpec144]]&gt;0)),1,0)</f>
        <v>0</v>
      </c>
      <c r="S1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199" s="212">
        <f>IF(OR($T$13="vyberte",$T$13=""),0,IF(OR(Tabuľka2[[#This Row],[Stĺpec14]]="",Tabuľka2[[#This Row],[Stĺpec6]]=""),0,Tabuľka2[[#This Row],[Stĺpec6]]/Tabuľka2[[#This Row],[Stĺpec14]]))</f>
        <v>0</v>
      </c>
      <c r="U199" s="212">
        <f>IF(OR($U$13="vyberte",$U$13=""),0,IF(OR(Tabuľka2[[#This Row],[Stĺpec14]]="",Tabuľka2[[#This Row],[Stĺpec7]]=""),0,Tabuľka2[[#This Row],[Stĺpec7]]/Tabuľka2[[#This Row],[Stĺpec14]]))</f>
        <v>0</v>
      </c>
      <c r="V199" s="212">
        <f>IF(OR($V$13="vyberte",$V$13=""),0,IF(OR(Tabuľka2[[#This Row],[Stĺpec14]]="",Tabuľka2[[#This Row],[Stĺpec8]]=0),0,Tabuľka2[[#This Row],[Stĺpec8]]/Tabuľka2[[#This Row],[Stĺpec14]]))</f>
        <v>0</v>
      </c>
      <c r="W199" s="212">
        <f>IF(OR($W$13="vyberte",$W$13=""),0,IF(OR(Tabuľka2[[#This Row],[Stĺpec14]]="",Tabuľka2[[#This Row],[Stĺpec9]]=""),0,Tabuľka2[[#This Row],[Stĺpec9]]/Tabuľka2[[#This Row],[Stĺpec14]]))</f>
        <v>0</v>
      </c>
      <c r="X199" s="212">
        <f>IF(OR($X$13="vyberte",$X$13=""),0,IF(OR(Tabuľka2[[#This Row],[Stĺpec14]]="",Tabuľka2[[#This Row],[Stĺpec10]]=""),0,Tabuľka2[[#This Row],[Stĺpec10]]/Tabuľka2[[#This Row],[Stĺpec14]]))</f>
        <v>0</v>
      </c>
      <c r="Y199" s="212">
        <f>IF(OR($Y$13="vyberte",$Y$13=""),0,IF(OR(Tabuľka2[[#This Row],[Stĺpec14]]="",Tabuľka2[[#This Row],[Stĺpec11]]=""),0,Tabuľka2[[#This Row],[Stĺpec11]]/Tabuľka2[[#This Row],[Stĺpec14]]))</f>
        <v>0</v>
      </c>
      <c r="Z199" s="212">
        <f>IF(OR(Tabuľka2[[#This Row],[Stĺpec14]]="",Tabuľka2[[#This Row],[Stĺpec12]]=""),0,Tabuľka2[[#This Row],[Stĺpec12]]/Tabuľka2[[#This Row],[Stĺpec14]])</f>
        <v>0</v>
      </c>
      <c r="AA199" s="194">
        <f>IF(OR(Tabuľka2[[#This Row],[Stĺpec14]]="",Tabuľka2[[#This Row],[Stĺpec13]]=""),0,Tabuľka2[[#This Row],[Stĺpec13]]/Tabuľka2[[#This Row],[Stĺpec14]])</f>
        <v>0</v>
      </c>
      <c r="AB199" s="193">
        <f>COUNTIF(Tabuľka2[[#This Row],[Stĺpec16]:[Stĺpec23]],"&gt;0,1")</f>
        <v>0</v>
      </c>
      <c r="AC199" s="198">
        <f>IF(OR($F$13="vyberte",$F$13=""),0,Tabuľka2[[#This Row],[Stĺpec14]]-Tabuľka2[[#This Row],[Stĺpec26]])</f>
        <v>0</v>
      </c>
      <c r="AD1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199" s="206">
        <f>IF('Bodovacie kritéria'!$F$15="01 A - BORSKÁ NÍŽINA",Tabuľka2[[#This Row],[Stĺpec25]]/Tabuľka2[[#This Row],[Stĺpec5]],0)</f>
        <v>0</v>
      </c>
      <c r="AF1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199" s="206">
        <f>IFERROR((Tabuľka2[[#This Row],[Stĺpec28]]+Tabuľka2[[#This Row],[Stĺpec25]])/Tabuľka2[[#This Row],[Stĺpec14]],0)</f>
        <v>0</v>
      </c>
      <c r="AH199" s="199">
        <f>Tabuľka2[[#This Row],[Stĺpec28]]+Tabuľka2[[#This Row],[Stĺpec25]]</f>
        <v>0</v>
      </c>
      <c r="AI199" s="206">
        <f>IFERROR(Tabuľka2[[#This Row],[Stĺpec25]]/Tabuľka2[[#This Row],[Stĺpec30]],0)</f>
        <v>0</v>
      </c>
      <c r="AJ199" s="191">
        <f>IFERROR(Tabuľka2[[#This Row],[Stĺpec145]]/Tabuľka2[[#This Row],[Stĺpec14]],0)</f>
        <v>0</v>
      </c>
      <c r="AK199" s="191">
        <f>IFERROR(Tabuľka2[[#This Row],[Stĺpec144]]/Tabuľka2[[#This Row],[Stĺpec14]],0)</f>
        <v>0</v>
      </c>
    </row>
    <row r="200" spans="1:37" x14ac:dyDescent="0.25">
      <c r="A200" s="251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17">
        <f>SUM(Činnosti!$F200:$M200)</f>
        <v>0</v>
      </c>
      <c r="O200" s="261"/>
      <c r="P200" s="269"/>
      <c r="Q200" s="267">
        <f>IF(AND(Tabuľka2[[#This Row],[Stĺpec5]]&gt;0,Tabuľka2[[#This Row],[Stĺpec1]]=""),1,0)</f>
        <v>0</v>
      </c>
      <c r="R200" s="237">
        <f>IF(AND(Tabuľka2[[#This Row],[Stĺpec14]]=0,OR(Tabuľka2[[#This Row],[Stĺpec145]]&gt;0,Tabuľka2[[#This Row],[Stĺpec144]]&gt;0)),1,0)</f>
        <v>0</v>
      </c>
      <c r="S2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0" s="212">
        <f>IF(OR($T$13="vyberte",$T$13=""),0,IF(OR(Tabuľka2[[#This Row],[Stĺpec14]]="",Tabuľka2[[#This Row],[Stĺpec6]]=""),0,Tabuľka2[[#This Row],[Stĺpec6]]/Tabuľka2[[#This Row],[Stĺpec14]]))</f>
        <v>0</v>
      </c>
      <c r="U200" s="212">
        <f>IF(OR($U$13="vyberte",$U$13=""),0,IF(OR(Tabuľka2[[#This Row],[Stĺpec14]]="",Tabuľka2[[#This Row],[Stĺpec7]]=""),0,Tabuľka2[[#This Row],[Stĺpec7]]/Tabuľka2[[#This Row],[Stĺpec14]]))</f>
        <v>0</v>
      </c>
      <c r="V200" s="212">
        <f>IF(OR($V$13="vyberte",$V$13=""),0,IF(OR(Tabuľka2[[#This Row],[Stĺpec14]]="",Tabuľka2[[#This Row],[Stĺpec8]]=0),0,Tabuľka2[[#This Row],[Stĺpec8]]/Tabuľka2[[#This Row],[Stĺpec14]]))</f>
        <v>0</v>
      </c>
      <c r="W200" s="212">
        <f>IF(OR($W$13="vyberte",$W$13=""),0,IF(OR(Tabuľka2[[#This Row],[Stĺpec14]]="",Tabuľka2[[#This Row],[Stĺpec9]]=""),0,Tabuľka2[[#This Row],[Stĺpec9]]/Tabuľka2[[#This Row],[Stĺpec14]]))</f>
        <v>0</v>
      </c>
      <c r="X200" s="212">
        <f>IF(OR($X$13="vyberte",$X$13=""),0,IF(OR(Tabuľka2[[#This Row],[Stĺpec14]]="",Tabuľka2[[#This Row],[Stĺpec10]]=""),0,Tabuľka2[[#This Row],[Stĺpec10]]/Tabuľka2[[#This Row],[Stĺpec14]]))</f>
        <v>0</v>
      </c>
      <c r="Y200" s="212">
        <f>IF(OR($Y$13="vyberte",$Y$13=""),0,IF(OR(Tabuľka2[[#This Row],[Stĺpec14]]="",Tabuľka2[[#This Row],[Stĺpec11]]=""),0,Tabuľka2[[#This Row],[Stĺpec11]]/Tabuľka2[[#This Row],[Stĺpec14]]))</f>
        <v>0</v>
      </c>
      <c r="Z200" s="212">
        <f>IF(OR(Tabuľka2[[#This Row],[Stĺpec14]]="",Tabuľka2[[#This Row],[Stĺpec12]]=""),0,Tabuľka2[[#This Row],[Stĺpec12]]/Tabuľka2[[#This Row],[Stĺpec14]])</f>
        <v>0</v>
      </c>
      <c r="AA200" s="194">
        <f>IF(OR(Tabuľka2[[#This Row],[Stĺpec14]]="",Tabuľka2[[#This Row],[Stĺpec13]]=""),0,Tabuľka2[[#This Row],[Stĺpec13]]/Tabuľka2[[#This Row],[Stĺpec14]])</f>
        <v>0</v>
      </c>
      <c r="AB200" s="193">
        <f>COUNTIF(Tabuľka2[[#This Row],[Stĺpec16]:[Stĺpec23]],"&gt;0,1")</f>
        <v>0</v>
      </c>
      <c r="AC200" s="198">
        <f>IF(OR($F$13="vyberte",$F$13=""),0,Tabuľka2[[#This Row],[Stĺpec14]]-Tabuľka2[[#This Row],[Stĺpec26]])</f>
        <v>0</v>
      </c>
      <c r="AD2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0" s="206">
        <f>IF('Bodovacie kritéria'!$F$15="01 A - BORSKÁ NÍŽINA",Tabuľka2[[#This Row],[Stĺpec25]]/Tabuľka2[[#This Row],[Stĺpec5]],0)</f>
        <v>0</v>
      </c>
      <c r="AF2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0" s="206">
        <f>IFERROR((Tabuľka2[[#This Row],[Stĺpec28]]+Tabuľka2[[#This Row],[Stĺpec25]])/Tabuľka2[[#This Row],[Stĺpec14]],0)</f>
        <v>0</v>
      </c>
      <c r="AH200" s="199">
        <f>Tabuľka2[[#This Row],[Stĺpec28]]+Tabuľka2[[#This Row],[Stĺpec25]]</f>
        <v>0</v>
      </c>
      <c r="AI200" s="206">
        <f>IFERROR(Tabuľka2[[#This Row],[Stĺpec25]]/Tabuľka2[[#This Row],[Stĺpec30]],0)</f>
        <v>0</v>
      </c>
      <c r="AJ200" s="191">
        <f>IFERROR(Tabuľka2[[#This Row],[Stĺpec145]]/Tabuľka2[[#This Row],[Stĺpec14]],0)</f>
        <v>0</v>
      </c>
      <c r="AK200" s="191">
        <f>IFERROR(Tabuľka2[[#This Row],[Stĺpec144]]/Tabuľka2[[#This Row],[Stĺpec14]],0)</f>
        <v>0</v>
      </c>
    </row>
    <row r="201" spans="1:37" x14ac:dyDescent="0.25">
      <c r="A201" s="252"/>
      <c r="B201" s="257"/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18">
        <f>SUM(Činnosti!$F201:$M201)</f>
        <v>0</v>
      </c>
      <c r="O201" s="262"/>
      <c r="P201" s="269"/>
      <c r="Q201" s="267">
        <f>IF(AND(Tabuľka2[[#This Row],[Stĺpec5]]&gt;0,Tabuľka2[[#This Row],[Stĺpec1]]=""),1,0)</f>
        <v>0</v>
      </c>
      <c r="R201" s="237">
        <f>IF(AND(Tabuľka2[[#This Row],[Stĺpec14]]=0,OR(Tabuľka2[[#This Row],[Stĺpec145]]&gt;0,Tabuľka2[[#This Row],[Stĺpec144]]&gt;0)),1,0)</f>
        <v>0</v>
      </c>
      <c r="S2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1" s="212">
        <f>IF(OR($T$13="vyberte",$T$13=""),0,IF(OR(Tabuľka2[[#This Row],[Stĺpec14]]="",Tabuľka2[[#This Row],[Stĺpec6]]=""),0,Tabuľka2[[#This Row],[Stĺpec6]]/Tabuľka2[[#This Row],[Stĺpec14]]))</f>
        <v>0</v>
      </c>
      <c r="U201" s="212">
        <f>IF(OR($U$13="vyberte",$U$13=""),0,IF(OR(Tabuľka2[[#This Row],[Stĺpec14]]="",Tabuľka2[[#This Row],[Stĺpec7]]=""),0,Tabuľka2[[#This Row],[Stĺpec7]]/Tabuľka2[[#This Row],[Stĺpec14]]))</f>
        <v>0</v>
      </c>
      <c r="V201" s="212">
        <f>IF(OR($V$13="vyberte",$V$13=""),0,IF(OR(Tabuľka2[[#This Row],[Stĺpec14]]="",Tabuľka2[[#This Row],[Stĺpec8]]=0),0,Tabuľka2[[#This Row],[Stĺpec8]]/Tabuľka2[[#This Row],[Stĺpec14]]))</f>
        <v>0</v>
      </c>
      <c r="W201" s="212">
        <f>IF(OR($W$13="vyberte",$W$13=""),0,IF(OR(Tabuľka2[[#This Row],[Stĺpec14]]="",Tabuľka2[[#This Row],[Stĺpec9]]=""),0,Tabuľka2[[#This Row],[Stĺpec9]]/Tabuľka2[[#This Row],[Stĺpec14]]))</f>
        <v>0</v>
      </c>
      <c r="X201" s="212">
        <f>IF(OR($X$13="vyberte",$X$13=""),0,IF(OR(Tabuľka2[[#This Row],[Stĺpec14]]="",Tabuľka2[[#This Row],[Stĺpec10]]=""),0,Tabuľka2[[#This Row],[Stĺpec10]]/Tabuľka2[[#This Row],[Stĺpec14]]))</f>
        <v>0</v>
      </c>
      <c r="Y201" s="212">
        <f>IF(OR($Y$13="vyberte",$Y$13=""),0,IF(OR(Tabuľka2[[#This Row],[Stĺpec14]]="",Tabuľka2[[#This Row],[Stĺpec11]]=""),0,Tabuľka2[[#This Row],[Stĺpec11]]/Tabuľka2[[#This Row],[Stĺpec14]]))</f>
        <v>0</v>
      </c>
      <c r="Z201" s="212">
        <f>IF(OR(Tabuľka2[[#This Row],[Stĺpec14]]="",Tabuľka2[[#This Row],[Stĺpec12]]=""),0,Tabuľka2[[#This Row],[Stĺpec12]]/Tabuľka2[[#This Row],[Stĺpec14]])</f>
        <v>0</v>
      </c>
      <c r="AA201" s="194">
        <f>IF(OR(Tabuľka2[[#This Row],[Stĺpec14]]="",Tabuľka2[[#This Row],[Stĺpec13]]=""),0,Tabuľka2[[#This Row],[Stĺpec13]]/Tabuľka2[[#This Row],[Stĺpec14]])</f>
        <v>0</v>
      </c>
      <c r="AB201" s="193">
        <f>COUNTIF(Tabuľka2[[#This Row],[Stĺpec16]:[Stĺpec23]],"&gt;0,1")</f>
        <v>0</v>
      </c>
      <c r="AC201" s="198">
        <f>IF(OR($F$13="vyberte",$F$13=""),0,Tabuľka2[[#This Row],[Stĺpec14]]-Tabuľka2[[#This Row],[Stĺpec26]])</f>
        <v>0</v>
      </c>
      <c r="AD2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1" s="206">
        <f>IF('Bodovacie kritéria'!$F$15="01 A - BORSKÁ NÍŽINA",Tabuľka2[[#This Row],[Stĺpec25]]/Tabuľka2[[#This Row],[Stĺpec5]],0)</f>
        <v>0</v>
      </c>
      <c r="AF2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1" s="206">
        <f>IFERROR((Tabuľka2[[#This Row],[Stĺpec28]]+Tabuľka2[[#This Row],[Stĺpec25]])/Tabuľka2[[#This Row],[Stĺpec14]],0)</f>
        <v>0</v>
      </c>
      <c r="AH201" s="199">
        <f>Tabuľka2[[#This Row],[Stĺpec28]]+Tabuľka2[[#This Row],[Stĺpec25]]</f>
        <v>0</v>
      </c>
      <c r="AI201" s="206">
        <f>IFERROR(Tabuľka2[[#This Row],[Stĺpec25]]/Tabuľka2[[#This Row],[Stĺpec30]],0)</f>
        <v>0</v>
      </c>
      <c r="AJ201" s="191">
        <f>IFERROR(Tabuľka2[[#This Row],[Stĺpec145]]/Tabuľka2[[#This Row],[Stĺpec14]],0)</f>
        <v>0</v>
      </c>
      <c r="AK201" s="191">
        <f>IFERROR(Tabuľka2[[#This Row],[Stĺpec144]]/Tabuľka2[[#This Row],[Stĺpec14]],0)</f>
        <v>0</v>
      </c>
    </row>
    <row r="202" spans="1:37" x14ac:dyDescent="0.25">
      <c r="A202" s="251"/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17">
        <f>SUM(Činnosti!$F202:$M202)</f>
        <v>0</v>
      </c>
      <c r="O202" s="261"/>
      <c r="P202" s="269"/>
      <c r="Q202" s="267">
        <f>IF(AND(Tabuľka2[[#This Row],[Stĺpec5]]&gt;0,Tabuľka2[[#This Row],[Stĺpec1]]=""),1,0)</f>
        <v>0</v>
      </c>
      <c r="R202" s="237">
        <f>IF(AND(Tabuľka2[[#This Row],[Stĺpec14]]=0,OR(Tabuľka2[[#This Row],[Stĺpec145]]&gt;0,Tabuľka2[[#This Row],[Stĺpec144]]&gt;0)),1,0)</f>
        <v>0</v>
      </c>
      <c r="S2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2" s="212">
        <f>IF(OR($T$13="vyberte",$T$13=""),0,IF(OR(Tabuľka2[[#This Row],[Stĺpec14]]="",Tabuľka2[[#This Row],[Stĺpec6]]=""),0,Tabuľka2[[#This Row],[Stĺpec6]]/Tabuľka2[[#This Row],[Stĺpec14]]))</f>
        <v>0</v>
      </c>
      <c r="U202" s="212">
        <f>IF(OR($U$13="vyberte",$U$13=""),0,IF(OR(Tabuľka2[[#This Row],[Stĺpec14]]="",Tabuľka2[[#This Row],[Stĺpec7]]=""),0,Tabuľka2[[#This Row],[Stĺpec7]]/Tabuľka2[[#This Row],[Stĺpec14]]))</f>
        <v>0</v>
      </c>
      <c r="V202" s="212">
        <f>IF(OR($V$13="vyberte",$V$13=""),0,IF(OR(Tabuľka2[[#This Row],[Stĺpec14]]="",Tabuľka2[[#This Row],[Stĺpec8]]=0),0,Tabuľka2[[#This Row],[Stĺpec8]]/Tabuľka2[[#This Row],[Stĺpec14]]))</f>
        <v>0</v>
      </c>
      <c r="W202" s="212">
        <f>IF(OR($W$13="vyberte",$W$13=""),0,IF(OR(Tabuľka2[[#This Row],[Stĺpec14]]="",Tabuľka2[[#This Row],[Stĺpec9]]=""),0,Tabuľka2[[#This Row],[Stĺpec9]]/Tabuľka2[[#This Row],[Stĺpec14]]))</f>
        <v>0</v>
      </c>
      <c r="X202" s="212">
        <f>IF(OR($X$13="vyberte",$X$13=""),0,IF(OR(Tabuľka2[[#This Row],[Stĺpec14]]="",Tabuľka2[[#This Row],[Stĺpec10]]=""),0,Tabuľka2[[#This Row],[Stĺpec10]]/Tabuľka2[[#This Row],[Stĺpec14]]))</f>
        <v>0</v>
      </c>
      <c r="Y202" s="212">
        <f>IF(OR($Y$13="vyberte",$Y$13=""),0,IF(OR(Tabuľka2[[#This Row],[Stĺpec14]]="",Tabuľka2[[#This Row],[Stĺpec11]]=""),0,Tabuľka2[[#This Row],[Stĺpec11]]/Tabuľka2[[#This Row],[Stĺpec14]]))</f>
        <v>0</v>
      </c>
      <c r="Z202" s="212">
        <f>IF(OR(Tabuľka2[[#This Row],[Stĺpec14]]="",Tabuľka2[[#This Row],[Stĺpec12]]=""),0,Tabuľka2[[#This Row],[Stĺpec12]]/Tabuľka2[[#This Row],[Stĺpec14]])</f>
        <v>0</v>
      </c>
      <c r="AA202" s="194">
        <f>IF(OR(Tabuľka2[[#This Row],[Stĺpec14]]="",Tabuľka2[[#This Row],[Stĺpec13]]=""),0,Tabuľka2[[#This Row],[Stĺpec13]]/Tabuľka2[[#This Row],[Stĺpec14]])</f>
        <v>0</v>
      </c>
      <c r="AB202" s="193">
        <f>COUNTIF(Tabuľka2[[#This Row],[Stĺpec16]:[Stĺpec23]],"&gt;0,1")</f>
        <v>0</v>
      </c>
      <c r="AC202" s="198">
        <f>IF(OR($F$13="vyberte",$F$13=""),0,Tabuľka2[[#This Row],[Stĺpec14]]-Tabuľka2[[#This Row],[Stĺpec26]])</f>
        <v>0</v>
      </c>
      <c r="AD2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2" s="206">
        <f>IF('Bodovacie kritéria'!$F$15="01 A - BORSKÁ NÍŽINA",Tabuľka2[[#This Row],[Stĺpec25]]/Tabuľka2[[#This Row],[Stĺpec5]],0)</f>
        <v>0</v>
      </c>
      <c r="AF2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2" s="206">
        <f>IFERROR((Tabuľka2[[#This Row],[Stĺpec28]]+Tabuľka2[[#This Row],[Stĺpec25]])/Tabuľka2[[#This Row],[Stĺpec14]],0)</f>
        <v>0</v>
      </c>
      <c r="AH202" s="199">
        <f>Tabuľka2[[#This Row],[Stĺpec28]]+Tabuľka2[[#This Row],[Stĺpec25]]</f>
        <v>0</v>
      </c>
      <c r="AI202" s="206">
        <f>IFERROR(Tabuľka2[[#This Row],[Stĺpec25]]/Tabuľka2[[#This Row],[Stĺpec30]],0)</f>
        <v>0</v>
      </c>
      <c r="AJ202" s="191">
        <f>IFERROR(Tabuľka2[[#This Row],[Stĺpec145]]/Tabuľka2[[#This Row],[Stĺpec14]],0)</f>
        <v>0</v>
      </c>
      <c r="AK202" s="191">
        <f>IFERROR(Tabuľka2[[#This Row],[Stĺpec144]]/Tabuľka2[[#This Row],[Stĺpec14]],0)</f>
        <v>0</v>
      </c>
    </row>
    <row r="203" spans="1:37" x14ac:dyDescent="0.25">
      <c r="A203" s="252"/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18">
        <f>SUM(Činnosti!$F203:$M203)</f>
        <v>0</v>
      </c>
      <c r="O203" s="262"/>
      <c r="P203" s="269"/>
      <c r="Q203" s="267">
        <f>IF(AND(Tabuľka2[[#This Row],[Stĺpec5]]&gt;0,Tabuľka2[[#This Row],[Stĺpec1]]=""),1,0)</f>
        <v>0</v>
      </c>
      <c r="R203" s="237">
        <f>IF(AND(Tabuľka2[[#This Row],[Stĺpec14]]=0,OR(Tabuľka2[[#This Row],[Stĺpec145]]&gt;0,Tabuľka2[[#This Row],[Stĺpec144]]&gt;0)),1,0)</f>
        <v>0</v>
      </c>
      <c r="S2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3" s="212">
        <f>IF(OR($T$13="vyberte",$T$13=""),0,IF(OR(Tabuľka2[[#This Row],[Stĺpec14]]="",Tabuľka2[[#This Row],[Stĺpec6]]=""),0,Tabuľka2[[#This Row],[Stĺpec6]]/Tabuľka2[[#This Row],[Stĺpec14]]))</f>
        <v>0</v>
      </c>
      <c r="U203" s="212">
        <f>IF(OR($U$13="vyberte",$U$13=""),0,IF(OR(Tabuľka2[[#This Row],[Stĺpec14]]="",Tabuľka2[[#This Row],[Stĺpec7]]=""),0,Tabuľka2[[#This Row],[Stĺpec7]]/Tabuľka2[[#This Row],[Stĺpec14]]))</f>
        <v>0</v>
      </c>
      <c r="V203" s="212">
        <f>IF(OR($V$13="vyberte",$V$13=""),0,IF(OR(Tabuľka2[[#This Row],[Stĺpec14]]="",Tabuľka2[[#This Row],[Stĺpec8]]=0),0,Tabuľka2[[#This Row],[Stĺpec8]]/Tabuľka2[[#This Row],[Stĺpec14]]))</f>
        <v>0</v>
      </c>
      <c r="W203" s="212">
        <f>IF(OR($W$13="vyberte",$W$13=""),0,IF(OR(Tabuľka2[[#This Row],[Stĺpec14]]="",Tabuľka2[[#This Row],[Stĺpec9]]=""),0,Tabuľka2[[#This Row],[Stĺpec9]]/Tabuľka2[[#This Row],[Stĺpec14]]))</f>
        <v>0</v>
      </c>
      <c r="X203" s="212">
        <f>IF(OR($X$13="vyberte",$X$13=""),0,IF(OR(Tabuľka2[[#This Row],[Stĺpec14]]="",Tabuľka2[[#This Row],[Stĺpec10]]=""),0,Tabuľka2[[#This Row],[Stĺpec10]]/Tabuľka2[[#This Row],[Stĺpec14]]))</f>
        <v>0</v>
      </c>
      <c r="Y203" s="212">
        <f>IF(OR($Y$13="vyberte",$Y$13=""),0,IF(OR(Tabuľka2[[#This Row],[Stĺpec14]]="",Tabuľka2[[#This Row],[Stĺpec11]]=""),0,Tabuľka2[[#This Row],[Stĺpec11]]/Tabuľka2[[#This Row],[Stĺpec14]]))</f>
        <v>0</v>
      </c>
      <c r="Z203" s="212">
        <f>IF(OR(Tabuľka2[[#This Row],[Stĺpec14]]="",Tabuľka2[[#This Row],[Stĺpec12]]=""),0,Tabuľka2[[#This Row],[Stĺpec12]]/Tabuľka2[[#This Row],[Stĺpec14]])</f>
        <v>0</v>
      </c>
      <c r="AA203" s="194">
        <f>IF(OR(Tabuľka2[[#This Row],[Stĺpec14]]="",Tabuľka2[[#This Row],[Stĺpec13]]=""),0,Tabuľka2[[#This Row],[Stĺpec13]]/Tabuľka2[[#This Row],[Stĺpec14]])</f>
        <v>0</v>
      </c>
      <c r="AB203" s="193">
        <f>COUNTIF(Tabuľka2[[#This Row],[Stĺpec16]:[Stĺpec23]],"&gt;0,1")</f>
        <v>0</v>
      </c>
      <c r="AC203" s="198">
        <f>IF(OR($F$13="vyberte",$F$13=""),0,Tabuľka2[[#This Row],[Stĺpec14]]-Tabuľka2[[#This Row],[Stĺpec26]])</f>
        <v>0</v>
      </c>
      <c r="AD2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3" s="206">
        <f>IF('Bodovacie kritéria'!$F$15="01 A - BORSKÁ NÍŽINA",Tabuľka2[[#This Row],[Stĺpec25]]/Tabuľka2[[#This Row],[Stĺpec5]],0)</f>
        <v>0</v>
      </c>
      <c r="AF2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3" s="206">
        <f>IFERROR((Tabuľka2[[#This Row],[Stĺpec28]]+Tabuľka2[[#This Row],[Stĺpec25]])/Tabuľka2[[#This Row],[Stĺpec14]],0)</f>
        <v>0</v>
      </c>
      <c r="AH203" s="199">
        <f>Tabuľka2[[#This Row],[Stĺpec28]]+Tabuľka2[[#This Row],[Stĺpec25]]</f>
        <v>0</v>
      </c>
      <c r="AI203" s="206">
        <f>IFERROR(Tabuľka2[[#This Row],[Stĺpec25]]/Tabuľka2[[#This Row],[Stĺpec30]],0)</f>
        <v>0</v>
      </c>
      <c r="AJ203" s="191">
        <f>IFERROR(Tabuľka2[[#This Row],[Stĺpec145]]/Tabuľka2[[#This Row],[Stĺpec14]],0)</f>
        <v>0</v>
      </c>
      <c r="AK203" s="191">
        <f>IFERROR(Tabuľka2[[#This Row],[Stĺpec144]]/Tabuľka2[[#This Row],[Stĺpec14]],0)</f>
        <v>0</v>
      </c>
    </row>
    <row r="204" spans="1:37" x14ac:dyDescent="0.25">
      <c r="A204" s="251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17">
        <f>SUM(Činnosti!$F204:$M204)</f>
        <v>0</v>
      </c>
      <c r="O204" s="261"/>
      <c r="P204" s="269"/>
      <c r="Q204" s="267">
        <f>IF(AND(Tabuľka2[[#This Row],[Stĺpec5]]&gt;0,Tabuľka2[[#This Row],[Stĺpec1]]=""),1,0)</f>
        <v>0</v>
      </c>
      <c r="R204" s="237">
        <f>IF(AND(Tabuľka2[[#This Row],[Stĺpec14]]=0,OR(Tabuľka2[[#This Row],[Stĺpec145]]&gt;0,Tabuľka2[[#This Row],[Stĺpec144]]&gt;0)),1,0)</f>
        <v>0</v>
      </c>
      <c r="S2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4" s="212">
        <f>IF(OR($T$13="vyberte",$T$13=""),0,IF(OR(Tabuľka2[[#This Row],[Stĺpec14]]="",Tabuľka2[[#This Row],[Stĺpec6]]=""),0,Tabuľka2[[#This Row],[Stĺpec6]]/Tabuľka2[[#This Row],[Stĺpec14]]))</f>
        <v>0</v>
      </c>
      <c r="U204" s="212">
        <f>IF(OR($U$13="vyberte",$U$13=""),0,IF(OR(Tabuľka2[[#This Row],[Stĺpec14]]="",Tabuľka2[[#This Row],[Stĺpec7]]=""),0,Tabuľka2[[#This Row],[Stĺpec7]]/Tabuľka2[[#This Row],[Stĺpec14]]))</f>
        <v>0</v>
      </c>
      <c r="V204" s="212">
        <f>IF(OR($V$13="vyberte",$V$13=""),0,IF(OR(Tabuľka2[[#This Row],[Stĺpec14]]="",Tabuľka2[[#This Row],[Stĺpec8]]=0),0,Tabuľka2[[#This Row],[Stĺpec8]]/Tabuľka2[[#This Row],[Stĺpec14]]))</f>
        <v>0</v>
      </c>
      <c r="W204" s="212">
        <f>IF(OR($W$13="vyberte",$W$13=""),0,IF(OR(Tabuľka2[[#This Row],[Stĺpec14]]="",Tabuľka2[[#This Row],[Stĺpec9]]=""),0,Tabuľka2[[#This Row],[Stĺpec9]]/Tabuľka2[[#This Row],[Stĺpec14]]))</f>
        <v>0</v>
      </c>
      <c r="X204" s="212">
        <f>IF(OR($X$13="vyberte",$X$13=""),0,IF(OR(Tabuľka2[[#This Row],[Stĺpec14]]="",Tabuľka2[[#This Row],[Stĺpec10]]=""),0,Tabuľka2[[#This Row],[Stĺpec10]]/Tabuľka2[[#This Row],[Stĺpec14]]))</f>
        <v>0</v>
      </c>
      <c r="Y204" s="212">
        <f>IF(OR($Y$13="vyberte",$Y$13=""),0,IF(OR(Tabuľka2[[#This Row],[Stĺpec14]]="",Tabuľka2[[#This Row],[Stĺpec11]]=""),0,Tabuľka2[[#This Row],[Stĺpec11]]/Tabuľka2[[#This Row],[Stĺpec14]]))</f>
        <v>0</v>
      </c>
      <c r="Z204" s="212">
        <f>IF(OR(Tabuľka2[[#This Row],[Stĺpec14]]="",Tabuľka2[[#This Row],[Stĺpec12]]=""),0,Tabuľka2[[#This Row],[Stĺpec12]]/Tabuľka2[[#This Row],[Stĺpec14]])</f>
        <v>0</v>
      </c>
      <c r="AA204" s="194">
        <f>IF(OR(Tabuľka2[[#This Row],[Stĺpec14]]="",Tabuľka2[[#This Row],[Stĺpec13]]=""),0,Tabuľka2[[#This Row],[Stĺpec13]]/Tabuľka2[[#This Row],[Stĺpec14]])</f>
        <v>0</v>
      </c>
      <c r="AB204" s="193">
        <f>COUNTIF(Tabuľka2[[#This Row],[Stĺpec16]:[Stĺpec23]],"&gt;0,1")</f>
        <v>0</v>
      </c>
      <c r="AC204" s="198">
        <f>IF(OR($F$13="vyberte",$F$13=""),0,Tabuľka2[[#This Row],[Stĺpec14]]-Tabuľka2[[#This Row],[Stĺpec26]])</f>
        <v>0</v>
      </c>
      <c r="AD2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4" s="206">
        <f>IF('Bodovacie kritéria'!$F$15="01 A - BORSKÁ NÍŽINA",Tabuľka2[[#This Row],[Stĺpec25]]/Tabuľka2[[#This Row],[Stĺpec5]],0)</f>
        <v>0</v>
      </c>
      <c r="AF2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4" s="206">
        <f>IFERROR((Tabuľka2[[#This Row],[Stĺpec28]]+Tabuľka2[[#This Row],[Stĺpec25]])/Tabuľka2[[#This Row],[Stĺpec14]],0)</f>
        <v>0</v>
      </c>
      <c r="AH204" s="199">
        <f>Tabuľka2[[#This Row],[Stĺpec28]]+Tabuľka2[[#This Row],[Stĺpec25]]</f>
        <v>0</v>
      </c>
      <c r="AI204" s="206">
        <f>IFERROR(Tabuľka2[[#This Row],[Stĺpec25]]/Tabuľka2[[#This Row],[Stĺpec30]],0)</f>
        <v>0</v>
      </c>
      <c r="AJ204" s="191">
        <f>IFERROR(Tabuľka2[[#This Row],[Stĺpec145]]/Tabuľka2[[#This Row],[Stĺpec14]],0)</f>
        <v>0</v>
      </c>
      <c r="AK204" s="191">
        <f>IFERROR(Tabuľka2[[#This Row],[Stĺpec144]]/Tabuľka2[[#This Row],[Stĺpec14]],0)</f>
        <v>0</v>
      </c>
    </row>
    <row r="205" spans="1:37" x14ac:dyDescent="0.25">
      <c r="A205" s="252"/>
      <c r="B205" s="257"/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18">
        <f>SUM(Činnosti!$F205:$M205)</f>
        <v>0</v>
      </c>
      <c r="O205" s="262"/>
      <c r="P205" s="269"/>
      <c r="Q205" s="267">
        <f>IF(AND(Tabuľka2[[#This Row],[Stĺpec5]]&gt;0,Tabuľka2[[#This Row],[Stĺpec1]]=""),1,0)</f>
        <v>0</v>
      </c>
      <c r="R205" s="237">
        <f>IF(AND(Tabuľka2[[#This Row],[Stĺpec14]]=0,OR(Tabuľka2[[#This Row],[Stĺpec145]]&gt;0,Tabuľka2[[#This Row],[Stĺpec144]]&gt;0)),1,0)</f>
        <v>0</v>
      </c>
      <c r="S2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5" s="212">
        <f>IF(OR($T$13="vyberte",$T$13=""),0,IF(OR(Tabuľka2[[#This Row],[Stĺpec14]]="",Tabuľka2[[#This Row],[Stĺpec6]]=""),0,Tabuľka2[[#This Row],[Stĺpec6]]/Tabuľka2[[#This Row],[Stĺpec14]]))</f>
        <v>0</v>
      </c>
      <c r="U205" s="212">
        <f>IF(OR($U$13="vyberte",$U$13=""),0,IF(OR(Tabuľka2[[#This Row],[Stĺpec14]]="",Tabuľka2[[#This Row],[Stĺpec7]]=""),0,Tabuľka2[[#This Row],[Stĺpec7]]/Tabuľka2[[#This Row],[Stĺpec14]]))</f>
        <v>0</v>
      </c>
      <c r="V205" s="212">
        <f>IF(OR($V$13="vyberte",$V$13=""),0,IF(OR(Tabuľka2[[#This Row],[Stĺpec14]]="",Tabuľka2[[#This Row],[Stĺpec8]]=0),0,Tabuľka2[[#This Row],[Stĺpec8]]/Tabuľka2[[#This Row],[Stĺpec14]]))</f>
        <v>0</v>
      </c>
      <c r="W205" s="212">
        <f>IF(OR($W$13="vyberte",$W$13=""),0,IF(OR(Tabuľka2[[#This Row],[Stĺpec14]]="",Tabuľka2[[#This Row],[Stĺpec9]]=""),0,Tabuľka2[[#This Row],[Stĺpec9]]/Tabuľka2[[#This Row],[Stĺpec14]]))</f>
        <v>0</v>
      </c>
      <c r="X205" s="212">
        <f>IF(OR($X$13="vyberte",$X$13=""),0,IF(OR(Tabuľka2[[#This Row],[Stĺpec14]]="",Tabuľka2[[#This Row],[Stĺpec10]]=""),0,Tabuľka2[[#This Row],[Stĺpec10]]/Tabuľka2[[#This Row],[Stĺpec14]]))</f>
        <v>0</v>
      </c>
      <c r="Y205" s="212">
        <f>IF(OR($Y$13="vyberte",$Y$13=""),0,IF(OR(Tabuľka2[[#This Row],[Stĺpec14]]="",Tabuľka2[[#This Row],[Stĺpec11]]=""),0,Tabuľka2[[#This Row],[Stĺpec11]]/Tabuľka2[[#This Row],[Stĺpec14]]))</f>
        <v>0</v>
      </c>
      <c r="Z205" s="212">
        <f>IF(OR(Tabuľka2[[#This Row],[Stĺpec14]]="",Tabuľka2[[#This Row],[Stĺpec12]]=""),0,Tabuľka2[[#This Row],[Stĺpec12]]/Tabuľka2[[#This Row],[Stĺpec14]])</f>
        <v>0</v>
      </c>
      <c r="AA205" s="194">
        <f>IF(OR(Tabuľka2[[#This Row],[Stĺpec14]]="",Tabuľka2[[#This Row],[Stĺpec13]]=""),0,Tabuľka2[[#This Row],[Stĺpec13]]/Tabuľka2[[#This Row],[Stĺpec14]])</f>
        <v>0</v>
      </c>
      <c r="AB205" s="193">
        <f>COUNTIF(Tabuľka2[[#This Row],[Stĺpec16]:[Stĺpec23]],"&gt;0,1")</f>
        <v>0</v>
      </c>
      <c r="AC205" s="198">
        <f>IF(OR($F$13="vyberte",$F$13=""),0,Tabuľka2[[#This Row],[Stĺpec14]]-Tabuľka2[[#This Row],[Stĺpec26]])</f>
        <v>0</v>
      </c>
      <c r="AD2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5" s="206">
        <f>IF('Bodovacie kritéria'!$F$15="01 A - BORSKÁ NÍŽINA",Tabuľka2[[#This Row],[Stĺpec25]]/Tabuľka2[[#This Row],[Stĺpec5]],0)</f>
        <v>0</v>
      </c>
      <c r="AF2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5" s="206">
        <f>IFERROR((Tabuľka2[[#This Row],[Stĺpec28]]+Tabuľka2[[#This Row],[Stĺpec25]])/Tabuľka2[[#This Row],[Stĺpec14]],0)</f>
        <v>0</v>
      </c>
      <c r="AH205" s="199">
        <f>Tabuľka2[[#This Row],[Stĺpec28]]+Tabuľka2[[#This Row],[Stĺpec25]]</f>
        <v>0</v>
      </c>
      <c r="AI205" s="206">
        <f>IFERROR(Tabuľka2[[#This Row],[Stĺpec25]]/Tabuľka2[[#This Row],[Stĺpec30]],0)</f>
        <v>0</v>
      </c>
      <c r="AJ205" s="191">
        <f>IFERROR(Tabuľka2[[#This Row],[Stĺpec145]]/Tabuľka2[[#This Row],[Stĺpec14]],0)</f>
        <v>0</v>
      </c>
      <c r="AK205" s="191">
        <f>IFERROR(Tabuľka2[[#This Row],[Stĺpec144]]/Tabuľka2[[#This Row],[Stĺpec14]],0)</f>
        <v>0</v>
      </c>
    </row>
    <row r="206" spans="1:37" x14ac:dyDescent="0.25">
      <c r="A206" s="251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17">
        <f>SUM(Činnosti!$F206:$M206)</f>
        <v>0</v>
      </c>
      <c r="O206" s="261"/>
      <c r="P206" s="269"/>
      <c r="Q206" s="267">
        <f>IF(AND(Tabuľka2[[#This Row],[Stĺpec5]]&gt;0,Tabuľka2[[#This Row],[Stĺpec1]]=""),1,0)</f>
        <v>0</v>
      </c>
      <c r="R206" s="237">
        <f>IF(AND(Tabuľka2[[#This Row],[Stĺpec14]]=0,OR(Tabuľka2[[#This Row],[Stĺpec145]]&gt;0,Tabuľka2[[#This Row],[Stĺpec144]]&gt;0)),1,0)</f>
        <v>0</v>
      </c>
      <c r="S2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6" s="212">
        <f>IF(OR($T$13="vyberte",$T$13=""),0,IF(OR(Tabuľka2[[#This Row],[Stĺpec14]]="",Tabuľka2[[#This Row],[Stĺpec6]]=""),0,Tabuľka2[[#This Row],[Stĺpec6]]/Tabuľka2[[#This Row],[Stĺpec14]]))</f>
        <v>0</v>
      </c>
      <c r="U206" s="212">
        <f>IF(OR($U$13="vyberte",$U$13=""),0,IF(OR(Tabuľka2[[#This Row],[Stĺpec14]]="",Tabuľka2[[#This Row],[Stĺpec7]]=""),0,Tabuľka2[[#This Row],[Stĺpec7]]/Tabuľka2[[#This Row],[Stĺpec14]]))</f>
        <v>0</v>
      </c>
      <c r="V206" s="212">
        <f>IF(OR($V$13="vyberte",$V$13=""),0,IF(OR(Tabuľka2[[#This Row],[Stĺpec14]]="",Tabuľka2[[#This Row],[Stĺpec8]]=0),0,Tabuľka2[[#This Row],[Stĺpec8]]/Tabuľka2[[#This Row],[Stĺpec14]]))</f>
        <v>0</v>
      </c>
      <c r="W206" s="212">
        <f>IF(OR($W$13="vyberte",$W$13=""),0,IF(OR(Tabuľka2[[#This Row],[Stĺpec14]]="",Tabuľka2[[#This Row],[Stĺpec9]]=""),0,Tabuľka2[[#This Row],[Stĺpec9]]/Tabuľka2[[#This Row],[Stĺpec14]]))</f>
        <v>0</v>
      </c>
      <c r="X206" s="212">
        <f>IF(OR($X$13="vyberte",$X$13=""),0,IF(OR(Tabuľka2[[#This Row],[Stĺpec14]]="",Tabuľka2[[#This Row],[Stĺpec10]]=""),0,Tabuľka2[[#This Row],[Stĺpec10]]/Tabuľka2[[#This Row],[Stĺpec14]]))</f>
        <v>0</v>
      </c>
      <c r="Y206" s="212">
        <f>IF(OR($Y$13="vyberte",$Y$13=""),0,IF(OR(Tabuľka2[[#This Row],[Stĺpec14]]="",Tabuľka2[[#This Row],[Stĺpec11]]=""),0,Tabuľka2[[#This Row],[Stĺpec11]]/Tabuľka2[[#This Row],[Stĺpec14]]))</f>
        <v>0</v>
      </c>
      <c r="Z206" s="212">
        <f>IF(OR(Tabuľka2[[#This Row],[Stĺpec14]]="",Tabuľka2[[#This Row],[Stĺpec12]]=""),0,Tabuľka2[[#This Row],[Stĺpec12]]/Tabuľka2[[#This Row],[Stĺpec14]])</f>
        <v>0</v>
      </c>
      <c r="AA206" s="194">
        <f>IF(OR(Tabuľka2[[#This Row],[Stĺpec14]]="",Tabuľka2[[#This Row],[Stĺpec13]]=""),0,Tabuľka2[[#This Row],[Stĺpec13]]/Tabuľka2[[#This Row],[Stĺpec14]])</f>
        <v>0</v>
      </c>
      <c r="AB206" s="193">
        <f>COUNTIF(Tabuľka2[[#This Row],[Stĺpec16]:[Stĺpec23]],"&gt;0,1")</f>
        <v>0</v>
      </c>
      <c r="AC206" s="198">
        <f>IF(OR($F$13="vyberte",$F$13=""),0,Tabuľka2[[#This Row],[Stĺpec14]]-Tabuľka2[[#This Row],[Stĺpec26]])</f>
        <v>0</v>
      </c>
      <c r="AD2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6" s="206">
        <f>IF('Bodovacie kritéria'!$F$15="01 A - BORSKÁ NÍŽINA",Tabuľka2[[#This Row],[Stĺpec25]]/Tabuľka2[[#This Row],[Stĺpec5]],0)</f>
        <v>0</v>
      </c>
      <c r="AF2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6" s="206">
        <f>IFERROR((Tabuľka2[[#This Row],[Stĺpec28]]+Tabuľka2[[#This Row],[Stĺpec25]])/Tabuľka2[[#This Row],[Stĺpec14]],0)</f>
        <v>0</v>
      </c>
      <c r="AH206" s="199">
        <f>Tabuľka2[[#This Row],[Stĺpec28]]+Tabuľka2[[#This Row],[Stĺpec25]]</f>
        <v>0</v>
      </c>
      <c r="AI206" s="206">
        <f>IFERROR(Tabuľka2[[#This Row],[Stĺpec25]]/Tabuľka2[[#This Row],[Stĺpec30]],0)</f>
        <v>0</v>
      </c>
      <c r="AJ206" s="191">
        <f>IFERROR(Tabuľka2[[#This Row],[Stĺpec145]]/Tabuľka2[[#This Row],[Stĺpec14]],0)</f>
        <v>0</v>
      </c>
      <c r="AK206" s="191">
        <f>IFERROR(Tabuľka2[[#This Row],[Stĺpec144]]/Tabuľka2[[#This Row],[Stĺpec14]],0)</f>
        <v>0</v>
      </c>
    </row>
    <row r="207" spans="1:37" x14ac:dyDescent="0.25">
      <c r="A207" s="252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18">
        <f>SUM(Činnosti!$F207:$M207)</f>
        <v>0</v>
      </c>
      <c r="O207" s="262"/>
      <c r="P207" s="269"/>
      <c r="Q207" s="267">
        <f>IF(AND(Tabuľka2[[#This Row],[Stĺpec5]]&gt;0,Tabuľka2[[#This Row],[Stĺpec1]]=""),1,0)</f>
        <v>0</v>
      </c>
      <c r="R207" s="237">
        <f>IF(AND(Tabuľka2[[#This Row],[Stĺpec14]]=0,OR(Tabuľka2[[#This Row],[Stĺpec145]]&gt;0,Tabuľka2[[#This Row],[Stĺpec144]]&gt;0)),1,0)</f>
        <v>0</v>
      </c>
      <c r="S2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7" s="212">
        <f>IF(OR($T$13="vyberte",$T$13=""),0,IF(OR(Tabuľka2[[#This Row],[Stĺpec14]]="",Tabuľka2[[#This Row],[Stĺpec6]]=""),0,Tabuľka2[[#This Row],[Stĺpec6]]/Tabuľka2[[#This Row],[Stĺpec14]]))</f>
        <v>0</v>
      </c>
      <c r="U207" s="212">
        <f>IF(OR($U$13="vyberte",$U$13=""),0,IF(OR(Tabuľka2[[#This Row],[Stĺpec14]]="",Tabuľka2[[#This Row],[Stĺpec7]]=""),0,Tabuľka2[[#This Row],[Stĺpec7]]/Tabuľka2[[#This Row],[Stĺpec14]]))</f>
        <v>0</v>
      </c>
      <c r="V207" s="212">
        <f>IF(OR($V$13="vyberte",$V$13=""),0,IF(OR(Tabuľka2[[#This Row],[Stĺpec14]]="",Tabuľka2[[#This Row],[Stĺpec8]]=0),0,Tabuľka2[[#This Row],[Stĺpec8]]/Tabuľka2[[#This Row],[Stĺpec14]]))</f>
        <v>0</v>
      </c>
      <c r="W207" s="212">
        <f>IF(OR($W$13="vyberte",$W$13=""),0,IF(OR(Tabuľka2[[#This Row],[Stĺpec14]]="",Tabuľka2[[#This Row],[Stĺpec9]]=""),0,Tabuľka2[[#This Row],[Stĺpec9]]/Tabuľka2[[#This Row],[Stĺpec14]]))</f>
        <v>0</v>
      </c>
      <c r="X207" s="212">
        <f>IF(OR($X$13="vyberte",$X$13=""),0,IF(OR(Tabuľka2[[#This Row],[Stĺpec14]]="",Tabuľka2[[#This Row],[Stĺpec10]]=""),0,Tabuľka2[[#This Row],[Stĺpec10]]/Tabuľka2[[#This Row],[Stĺpec14]]))</f>
        <v>0</v>
      </c>
      <c r="Y207" s="212">
        <f>IF(OR($Y$13="vyberte",$Y$13=""),0,IF(OR(Tabuľka2[[#This Row],[Stĺpec14]]="",Tabuľka2[[#This Row],[Stĺpec11]]=""),0,Tabuľka2[[#This Row],[Stĺpec11]]/Tabuľka2[[#This Row],[Stĺpec14]]))</f>
        <v>0</v>
      </c>
      <c r="Z207" s="212">
        <f>IF(OR(Tabuľka2[[#This Row],[Stĺpec14]]="",Tabuľka2[[#This Row],[Stĺpec12]]=""),0,Tabuľka2[[#This Row],[Stĺpec12]]/Tabuľka2[[#This Row],[Stĺpec14]])</f>
        <v>0</v>
      </c>
      <c r="AA207" s="194">
        <f>IF(OR(Tabuľka2[[#This Row],[Stĺpec14]]="",Tabuľka2[[#This Row],[Stĺpec13]]=""),0,Tabuľka2[[#This Row],[Stĺpec13]]/Tabuľka2[[#This Row],[Stĺpec14]])</f>
        <v>0</v>
      </c>
      <c r="AB207" s="193">
        <f>COUNTIF(Tabuľka2[[#This Row],[Stĺpec16]:[Stĺpec23]],"&gt;0,1")</f>
        <v>0</v>
      </c>
      <c r="AC207" s="198">
        <f>IF(OR($F$13="vyberte",$F$13=""),0,Tabuľka2[[#This Row],[Stĺpec14]]-Tabuľka2[[#This Row],[Stĺpec26]])</f>
        <v>0</v>
      </c>
      <c r="AD2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7" s="206">
        <f>IF('Bodovacie kritéria'!$F$15="01 A - BORSKÁ NÍŽINA",Tabuľka2[[#This Row],[Stĺpec25]]/Tabuľka2[[#This Row],[Stĺpec5]],0)</f>
        <v>0</v>
      </c>
      <c r="AF2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7" s="206">
        <f>IFERROR((Tabuľka2[[#This Row],[Stĺpec28]]+Tabuľka2[[#This Row],[Stĺpec25]])/Tabuľka2[[#This Row],[Stĺpec14]],0)</f>
        <v>0</v>
      </c>
      <c r="AH207" s="199">
        <f>Tabuľka2[[#This Row],[Stĺpec28]]+Tabuľka2[[#This Row],[Stĺpec25]]</f>
        <v>0</v>
      </c>
      <c r="AI207" s="206">
        <f>IFERROR(Tabuľka2[[#This Row],[Stĺpec25]]/Tabuľka2[[#This Row],[Stĺpec30]],0)</f>
        <v>0</v>
      </c>
      <c r="AJ207" s="191">
        <f>IFERROR(Tabuľka2[[#This Row],[Stĺpec145]]/Tabuľka2[[#This Row],[Stĺpec14]],0)</f>
        <v>0</v>
      </c>
      <c r="AK207" s="191">
        <f>IFERROR(Tabuľka2[[#This Row],[Stĺpec144]]/Tabuľka2[[#This Row],[Stĺpec14]],0)</f>
        <v>0</v>
      </c>
    </row>
    <row r="208" spans="1:37" x14ac:dyDescent="0.25">
      <c r="A208" s="251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17">
        <f>SUM(Činnosti!$F208:$M208)</f>
        <v>0</v>
      </c>
      <c r="O208" s="261"/>
      <c r="P208" s="269"/>
      <c r="Q208" s="267">
        <f>IF(AND(Tabuľka2[[#This Row],[Stĺpec5]]&gt;0,Tabuľka2[[#This Row],[Stĺpec1]]=""),1,0)</f>
        <v>0</v>
      </c>
      <c r="R208" s="237">
        <f>IF(AND(Tabuľka2[[#This Row],[Stĺpec14]]=0,OR(Tabuľka2[[#This Row],[Stĺpec145]]&gt;0,Tabuľka2[[#This Row],[Stĺpec144]]&gt;0)),1,0)</f>
        <v>0</v>
      </c>
      <c r="S2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8" s="212">
        <f>IF(OR($T$13="vyberte",$T$13=""),0,IF(OR(Tabuľka2[[#This Row],[Stĺpec14]]="",Tabuľka2[[#This Row],[Stĺpec6]]=""),0,Tabuľka2[[#This Row],[Stĺpec6]]/Tabuľka2[[#This Row],[Stĺpec14]]))</f>
        <v>0</v>
      </c>
      <c r="U208" s="212">
        <f>IF(OR($U$13="vyberte",$U$13=""),0,IF(OR(Tabuľka2[[#This Row],[Stĺpec14]]="",Tabuľka2[[#This Row],[Stĺpec7]]=""),0,Tabuľka2[[#This Row],[Stĺpec7]]/Tabuľka2[[#This Row],[Stĺpec14]]))</f>
        <v>0</v>
      </c>
      <c r="V208" s="212">
        <f>IF(OR($V$13="vyberte",$V$13=""),0,IF(OR(Tabuľka2[[#This Row],[Stĺpec14]]="",Tabuľka2[[#This Row],[Stĺpec8]]=0),0,Tabuľka2[[#This Row],[Stĺpec8]]/Tabuľka2[[#This Row],[Stĺpec14]]))</f>
        <v>0</v>
      </c>
      <c r="W208" s="212">
        <f>IF(OR($W$13="vyberte",$W$13=""),0,IF(OR(Tabuľka2[[#This Row],[Stĺpec14]]="",Tabuľka2[[#This Row],[Stĺpec9]]=""),0,Tabuľka2[[#This Row],[Stĺpec9]]/Tabuľka2[[#This Row],[Stĺpec14]]))</f>
        <v>0</v>
      </c>
      <c r="X208" s="212">
        <f>IF(OR($X$13="vyberte",$X$13=""),0,IF(OR(Tabuľka2[[#This Row],[Stĺpec14]]="",Tabuľka2[[#This Row],[Stĺpec10]]=""),0,Tabuľka2[[#This Row],[Stĺpec10]]/Tabuľka2[[#This Row],[Stĺpec14]]))</f>
        <v>0</v>
      </c>
      <c r="Y208" s="212">
        <f>IF(OR($Y$13="vyberte",$Y$13=""),0,IF(OR(Tabuľka2[[#This Row],[Stĺpec14]]="",Tabuľka2[[#This Row],[Stĺpec11]]=""),0,Tabuľka2[[#This Row],[Stĺpec11]]/Tabuľka2[[#This Row],[Stĺpec14]]))</f>
        <v>0</v>
      </c>
      <c r="Z208" s="212">
        <f>IF(OR(Tabuľka2[[#This Row],[Stĺpec14]]="",Tabuľka2[[#This Row],[Stĺpec12]]=""),0,Tabuľka2[[#This Row],[Stĺpec12]]/Tabuľka2[[#This Row],[Stĺpec14]])</f>
        <v>0</v>
      </c>
      <c r="AA208" s="194">
        <f>IF(OR(Tabuľka2[[#This Row],[Stĺpec14]]="",Tabuľka2[[#This Row],[Stĺpec13]]=""),0,Tabuľka2[[#This Row],[Stĺpec13]]/Tabuľka2[[#This Row],[Stĺpec14]])</f>
        <v>0</v>
      </c>
      <c r="AB208" s="193">
        <f>COUNTIF(Tabuľka2[[#This Row],[Stĺpec16]:[Stĺpec23]],"&gt;0,1")</f>
        <v>0</v>
      </c>
      <c r="AC208" s="198">
        <f>IF(OR($F$13="vyberte",$F$13=""),0,Tabuľka2[[#This Row],[Stĺpec14]]-Tabuľka2[[#This Row],[Stĺpec26]])</f>
        <v>0</v>
      </c>
      <c r="AD2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8" s="206">
        <f>IF('Bodovacie kritéria'!$F$15="01 A - BORSKÁ NÍŽINA",Tabuľka2[[#This Row],[Stĺpec25]]/Tabuľka2[[#This Row],[Stĺpec5]],0)</f>
        <v>0</v>
      </c>
      <c r="AF2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8" s="206">
        <f>IFERROR((Tabuľka2[[#This Row],[Stĺpec28]]+Tabuľka2[[#This Row],[Stĺpec25]])/Tabuľka2[[#This Row],[Stĺpec14]],0)</f>
        <v>0</v>
      </c>
      <c r="AH208" s="199">
        <f>Tabuľka2[[#This Row],[Stĺpec28]]+Tabuľka2[[#This Row],[Stĺpec25]]</f>
        <v>0</v>
      </c>
      <c r="AI208" s="206">
        <f>IFERROR(Tabuľka2[[#This Row],[Stĺpec25]]/Tabuľka2[[#This Row],[Stĺpec30]],0)</f>
        <v>0</v>
      </c>
      <c r="AJ208" s="191">
        <f>IFERROR(Tabuľka2[[#This Row],[Stĺpec145]]/Tabuľka2[[#This Row],[Stĺpec14]],0)</f>
        <v>0</v>
      </c>
      <c r="AK208" s="191">
        <f>IFERROR(Tabuľka2[[#This Row],[Stĺpec144]]/Tabuľka2[[#This Row],[Stĺpec14]],0)</f>
        <v>0</v>
      </c>
    </row>
    <row r="209" spans="1:37" x14ac:dyDescent="0.25">
      <c r="A209" s="252"/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18">
        <f>SUM(Činnosti!$F209:$M209)</f>
        <v>0</v>
      </c>
      <c r="O209" s="262"/>
      <c r="P209" s="269"/>
      <c r="Q209" s="267">
        <f>IF(AND(Tabuľka2[[#This Row],[Stĺpec5]]&gt;0,Tabuľka2[[#This Row],[Stĺpec1]]=""),1,0)</f>
        <v>0</v>
      </c>
      <c r="R209" s="237">
        <f>IF(AND(Tabuľka2[[#This Row],[Stĺpec14]]=0,OR(Tabuľka2[[#This Row],[Stĺpec145]]&gt;0,Tabuľka2[[#This Row],[Stĺpec144]]&gt;0)),1,0)</f>
        <v>0</v>
      </c>
      <c r="S2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09" s="212">
        <f>IF(OR($T$13="vyberte",$T$13=""),0,IF(OR(Tabuľka2[[#This Row],[Stĺpec14]]="",Tabuľka2[[#This Row],[Stĺpec6]]=""),0,Tabuľka2[[#This Row],[Stĺpec6]]/Tabuľka2[[#This Row],[Stĺpec14]]))</f>
        <v>0</v>
      </c>
      <c r="U209" s="212">
        <f>IF(OR($U$13="vyberte",$U$13=""),0,IF(OR(Tabuľka2[[#This Row],[Stĺpec14]]="",Tabuľka2[[#This Row],[Stĺpec7]]=""),0,Tabuľka2[[#This Row],[Stĺpec7]]/Tabuľka2[[#This Row],[Stĺpec14]]))</f>
        <v>0</v>
      </c>
      <c r="V209" s="212">
        <f>IF(OR($V$13="vyberte",$V$13=""),0,IF(OR(Tabuľka2[[#This Row],[Stĺpec14]]="",Tabuľka2[[#This Row],[Stĺpec8]]=0),0,Tabuľka2[[#This Row],[Stĺpec8]]/Tabuľka2[[#This Row],[Stĺpec14]]))</f>
        <v>0</v>
      </c>
      <c r="W209" s="212">
        <f>IF(OR($W$13="vyberte",$W$13=""),0,IF(OR(Tabuľka2[[#This Row],[Stĺpec14]]="",Tabuľka2[[#This Row],[Stĺpec9]]=""),0,Tabuľka2[[#This Row],[Stĺpec9]]/Tabuľka2[[#This Row],[Stĺpec14]]))</f>
        <v>0</v>
      </c>
      <c r="X209" s="212">
        <f>IF(OR($X$13="vyberte",$X$13=""),0,IF(OR(Tabuľka2[[#This Row],[Stĺpec14]]="",Tabuľka2[[#This Row],[Stĺpec10]]=""),0,Tabuľka2[[#This Row],[Stĺpec10]]/Tabuľka2[[#This Row],[Stĺpec14]]))</f>
        <v>0</v>
      </c>
      <c r="Y209" s="212">
        <f>IF(OR($Y$13="vyberte",$Y$13=""),0,IF(OR(Tabuľka2[[#This Row],[Stĺpec14]]="",Tabuľka2[[#This Row],[Stĺpec11]]=""),0,Tabuľka2[[#This Row],[Stĺpec11]]/Tabuľka2[[#This Row],[Stĺpec14]]))</f>
        <v>0</v>
      </c>
      <c r="Z209" s="212">
        <f>IF(OR(Tabuľka2[[#This Row],[Stĺpec14]]="",Tabuľka2[[#This Row],[Stĺpec12]]=""),0,Tabuľka2[[#This Row],[Stĺpec12]]/Tabuľka2[[#This Row],[Stĺpec14]])</f>
        <v>0</v>
      </c>
      <c r="AA209" s="194">
        <f>IF(OR(Tabuľka2[[#This Row],[Stĺpec14]]="",Tabuľka2[[#This Row],[Stĺpec13]]=""),0,Tabuľka2[[#This Row],[Stĺpec13]]/Tabuľka2[[#This Row],[Stĺpec14]])</f>
        <v>0</v>
      </c>
      <c r="AB209" s="193">
        <f>COUNTIF(Tabuľka2[[#This Row],[Stĺpec16]:[Stĺpec23]],"&gt;0,1")</f>
        <v>0</v>
      </c>
      <c r="AC209" s="198">
        <f>IF(OR($F$13="vyberte",$F$13=""),0,Tabuľka2[[#This Row],[Stĺpec14]]-Tabuľka2[[#This Row],[Stĺpec26]])</f>
        <v>0</v>
      </c>
      <c r="AD2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09" s="206">
        <f>IF('Bodovacie kritéria'!$F$15="01 A - BORSKÁ NÍŽINA",Tabuľka2[[#This Row],[Stĺpec25]]/Tabuľka2[[#This Row],[Stĺpec5]],0)</f>
        <v>0</v>
      </c>
      <c r="AF2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09" s="206">
        <f>IFERROR((Tabuľka2[[#This Row],[Stĺpec28]]+Tabuľka2[[#This Row],[Stĺpec25]])/Tabuľka2[[#This Row],[Stĺpec14]],0)</f>
        <v>0</v>
      </c>
      <c r="AH209" s="199">
        <f>Tabuľka2[[#This Row],[Stĺpec28]]+Tabuľka2[[#This Row],[Stĺpec25]]</f>
        <v>0</v>
      </c>
      <c r="AI209" s="206">
        <f>IFERROR(Tabuľka2[[#This Row],[Stĺpec25]]/Tabuľka2[[#This Row],[Stĺpec30]],0)</f>
        <v>0</v>
      </c>
      <c r="AJ209" s="191">
        <f>IFERROR(Tabuľka2[[#This Row],[Stĺpec145]]/Tabuľka2[[#This Row],[Stĺpec14]],0)</f>
        <v>0</v>
      </c>
      <c r="AK209" s="191">
        <f>IFERROR(Tabuľka2[[#This Row],[Stĺpec144]]/Tabuľka2[[#This Row],[Stĺpec14]],0)</f>
        <v>0</v>
      </c>
    </row>
    <row r="210" spans="1:37" x14ac:dyDescent="0.25">
      <c r="A210" s="251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17">
        <f>SUM(Činnosti!$F210:$M210)</f>
        <v>0</v>
      </c>
      <c r="O210" s="261"/>
      <c r="P210" s="269"/>
      <c r="Q210" s="267">
        <f>IF(AND(Tabuľka2[[#This Row],[Stĺpec5]]&gt;0,Tabuľka2[[#This Row],[Stĺpec1]]=""),1,0)</f>
        <v>0</v>
      </c>
      <c r="R210" s="237">
        <f>IF(AND(Tabuľka2[[#This Row],[Stĺpec14]]=0,OR(Tabuľka2[[#This Row],[Stĺpec145]]&gt;0,Tabuľka2[[#This Row],[Stĺpec144]]&gt;0)),1,0)</f>
        <v>0</v>
      </c>
      <c r="S2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0" s="212">
        <f>IF(OR($T$13="vyberte",$T$13=""),0,IF(OR(Tabuľka2[[#This Row],[Stĺpec14]]="",Tabuľka2[[#This Row],[Stĺpec6]]=""),0,Tabuľka2[[#This Row],[Stĺpec6]]/Tabuľka2[[#This Row],[Stĺpec14]]))</f>
        <v>0</v>
      </c>
      <c r="U210" s="212">
        <f>IF(OR($U$13="vyberte",$U$13=""),0,IF(OR(Tabuľka2[[#This Row],[Stĺpec14]]="",Tabuľka2[[#This Row],[Stĺpec7]]=""),0,Tabuľka2[[#This Row],[Stĺpec7]]/Tabuľka2[[#This Row],[Stĺpec14]]))</f>
        <v>0</v>
      </c>
      <c r="V210" s="212">
        <f>IF(OR($V$13="vyberte",$V$13=""),0,IF(OR(Tabuľka2[[#This Row],[Stĺpec14]]="",Tabuľka2[[#This Row],[Stĺpec8]]=0),0,Tabuľka2[[#This Row],[Stĺpec8]]/Tabuľka2[[#This Row],[Stĺpec14]]))</f>
        <v>0</v>
      </c>
      <c r="W210" s="212">
        <f>IF(OR($W$13="vyberte",$W$13=""),0,IF(OR(Tabuľka2[[#This Row],[Stĺpec14]]="",Tabuľka2[[#This Row],[Stĺpec9]]=""),0,Tabuľka2[[#This Row],[Stĺpec9]]/Tabuľka2[[#This Row],[Stĺpec14]]))</f>
        <v>0</v>
      </c>
      <c r="X210" s="212">
        <f>IF(OR($X$13="vyberte",$X$13=""),0,IF(OR(Tabuľka2[[#This Row],[Stĺpec14]]="",Tabuľka2[[#This Row],[Stĺpec10]]=""),0,Tabuľka2[[#This Row],[Stĺpec10]]/Tabuľka2[[#This Row],[Stĺpec14]]))</f>
        <v>0</v>
      </c>
      <c r="Y210" s="212">
        <f>IF(OR($Y$13="vyberte",$Y$13=""),0,IF(OR(Tabuľka2[[#This Row],[Stĺpec14]]="",Tabuľka2[[#This Row],[Stĺpec11]]=""),0,Tabuľka2[[#This Row],[Stĺpec11]]/Tabuľka2[[#This Row],[Stĺpec14]]))</f>
        <v>0</v>
      </c>
      <c r="Z210" s="212">
        <f>IF(OR(Tabuľka2[[#This Row],[Stĺpec14]]="",Tabuľka2[[#This Row],[Stĺpec12]]=""),0,Tabuľka2[[#This Row],[Stĺpec12]]/Tabuľka2[[#This Row],[Stĺpec14]])</f>
        <v>0</v>
      </c>
      <c r="AA210" s="194">
        <f>IF(OR(Tabuľka2[[#This Row],[Stĺpec14]]="",Tabuľka2[[#This Row],[Stĺpec13]]=""),0,Tabuľka2[[#This Row],[Stĺpec13]]/Tabuľka2[[#This Row],[Stĺpec14]])</f>
        <v>0</v>
      </c>
      <c r="AB210" s="193">
        <f>COUNTIF(Tabuľka2[[#This Row],[Stĺpec16]:[Stĺpec23]],"&gt;0,1")</f>
        <v>0</v>
      </c>
      <c r="AC210" s="198">
        <f>IF(OR($F$13="vyberte",$F$13=""),0,Tabuľka2[[#This Row],[Stĺpec14]]-Tabuľka2[[#This Row],[Stĺpec26]])</f>
        <v>0</v>
      </c>
      <c r="AD2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0" s="206">
        <f>IF('Bodovacie kritéria'!$F$15="01 A - BORSKÁ NÍŽINA",Tabuľka2[[#This Row],[Stĺpec25]]/Tabuľka2[[#This Row],[Stĺpec5]],0)</f>
        <v>0</v>
      </c>
      <c r="AF2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0" s="206">
        <f>IFERROR((Tabuľka2[[#This Row],[Stĺpec28]]+Tabuľka2[[#This Row],[Stĺpec25]])/Tabuľka2[[#This Row],[Stĺpec14]],0)</f>
        <v>0</v>
      </c>
      <c r="AH210" s="199">
        <f>Tabuľka2[[#This Row],[Stĺpec28]]+Tabuľka2[[#This Row],[Stĺpec25]]</f>
        <v>0</v>
      </c>
      <c r="AI210" s="206">
        <f>IFERROR(Tabuľka2[[#This Row],[Stĺpec25]]/Tabuľka2[[#This Row],[Stĺpec30]],0)</f>
        <v>0</v>
      </c>
      <c r="AJ210" s="191">
        <f>IFERROR(Tabuľka2[[#This Row],[Stĺpec145]]/Tabuľka2[[#This Row],[Stĺpec14]],0)</f>
        <v>0</v>
      </c>
      <c r="AK210" s="191">
        <f>IFERROR(Tabuľka2[[#This Row],[Stĺpec144]]/Tabuľka2[[#This Row],[Stĺpec14]],0)</f>
        <v>0</v>
      </c>
    </row>
    <row r="211" spans="1:37" x14ac:dyDescent="0.25">
      <c r="A211" s="252"/>
      <c r="B211" s="257"/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18">
        <f>SUM(Činnosti!$F211:$M211)</f>
        <v>0</v>
      </c>
      <c r="O211" s="262"/>
      <c r="P211" s="269"/>
      <c r="Q211" s="267">
        <f>IF(AND(Tabuľka2[[#This Row],[Stĺpec5]]&gt;0,Tabuľka2[[#This Row],[Stĺpec1]]=""),1,0)</f>
        <v>0</v>
      </c>
      <c r="R211" s="237">
        <f>IF(AND(Tabuľka2[[#This Row],[Stĺpec14]]=0,OR(Tabuľka2[[#This Row],[Stĺpec145]]&gt;0,Tabuľka2[[#This Row],[Stĺpec144]]&gt;0)),1,0)</f>
        <v>0</v>
      </c>
      <c r="S2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1" s="212">
        <f>IF(OR($T$13="vyberte",$T$13=""),0,IF(OR(Tabuľka2[[#This Row],[Stĺpec14]]="",Tabuľka2[[#This Row],[Stĺpec6]]=""),0,Tabuľka2[[#This Row],[Stĺpec6]]/Tabuľka2[[#This Row],[Stĺpec14]]))</f>
        <v>0</v>
      </c>
      <c r="U211" s="212">
        <f>IF(OR($U$13="vyberte",$U$13=""),0,IF(OR(Tabuľka2[[#This Row],[Stĺpec14]]="",Tabuľka2[[#This Row],[Stĺpec7]]=""),0,Tabuľka2[[#This Row],[Stĺpec7]]/Tabuľka2[[#This Row],[Stĺpec14]]))</f>
        <v>0</v>
      </c>
      <c r="V211" s="212">
        <f>IF(OR($V$13="vyberte",$V$13=""),0,IF(OR(Tabuľka2[[#This Row],[Stĺpec14]]="",Tabuľka2[[#This Row],[Stĺpec8]]=0),0,Tabuľka2[[#This Row],[Stĺpec8]]/Tabuľka2[[#This Row],[Stĺpec14]]))</f>
        <v>0</v>
      </c>
      <c r="W211" s="212">
        <f>IF(OR($W$13="vyberte",$W$13=""),0,IF(OR(Tabuľka2[[#This Row],[Stĺpec14]]="",Tabuľka2[[#This Row],[Stĺpec9]]=""),0,Tabuľka2[[#This Row],[Stĺpec9]]/Tabuľka2[[#This Row],[Stĺpec14]]))</f>
        <v>0</v>
      </c>
      <c r="X211" s="212">
        <f>IF(OR($X$13="vyberte",$X$13=""),0,IF(OR(Tabuľka2[[#This Row],[Stĺpec14]]="",Tabuľka2[[#This Row],[Stĺpec10]]=""),0,Tabuľka2[[#This Row],[Stĺpec10]]/Tabuľka2[[#This Row],[Stĺpec14]]))</f>
        <v>0</v>
      </c>
      <c r="Y211" s="212">
        <f>IF(OR($Y$13="vyberte",$Y$13=""),0,IF(OR(Tabuľka2[[#This Row],[Stĺpec14]]="",Tabuľka2[[#This Row],[Stĺpec11]]=""),0,Tabuľka2[[#This Row],[Stĺpec11]]/Tabuľka2[[#This Row],[Stĺpec14]]))</f>
        <v>0</v>
      </c>
      <c r="Z211" s="212">
        <f>IF(OR(Tabuľka2[[#This Row],[Stĺpec14]]="",Tabuľka2[[#This Row],[Stĺpec12]]=""),0,Tabuľka2[[#This Row],[Stĺpec12]]/Tabuľka2[[#This Row],[Stĺpec14]])</f>
        <v>0</v>
      </c>
      <c r="AA211" s="194">
        <f>IF(OR(Tabuľka2[[#This Row],[Stĺpec14]]="",Tabuľka2[[#This Row],[Stĺpec13]]=""),0,Tabuľka2[[#This Row],[Stĺpec13]]/Tabuľka2[[#This Row],[Stĺpec14]])</f>
        <v>0</v>
      </c>
      <c r="AB211" s="193">
        <f>COUNTIF(Tabuľka2[[#This Row],[Stĺpec16]:[Stĺpec23]],"&gt;0,1")</f>
        <v>0</v>
      </c>
      <c r="AC211" s="198">
        <f>IF(OR($F$13="vyberte",$F$13=""),0,Tabuľka2[[#This Row],[Stĺpec14]]-Tabuľka2[[#This Row],[Stĺpec26]])</f>
        <v>0</v>
      </c>
      <c r="AD2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1" s="206">
        <f>IF('Bodovacie kritéria'!$F$15="01 A - BORSKÁ NÍŽINA",Tabuľka2[[#This Row],[Stĺpec25]]/Tabuľka2[[#This Row],[Stĺpec5]],0)</f>
        <v>0</v>
      </c>
      <c r="AF2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1" s="206">
        <f>IFERROR((Tabuľka2[[#This Row],[Stĺpec28]]+Tabuľka2[[#This Row],[Stĺpec25]])/Tabuľka2[[#This Row],[Stĺpec14]],0)</f>
        <v>0</v>
      </c>
      <c r="AH211" s="199">
        <f>Tabuľka2[[#This Row],[Stĺpec28]]+Tabuľka2[[#This Row],[Stĺpec25]]</f>
        <v>0</v>
      </c>
      <c r="AI211" s="206">
        <f>IFERROR(Tabuľka2[[#This Row],[Stĺpec25]]/Tabuľka2[[#This Row],[Stĺpec30]],0)</f>
        <v>0</v>
      </c>
      <c r="AJ211" s="191">
        <f>IFERROR(Tabuľka2[[#This Row],[Stĺpec145]]/Tabuľka2[[#This Row],[Stĺpec14]],0)</f>
        <v>0</v>
      </c>
      <c r="AK211" s="191">
        <f>IFERROR(Tabuľka2[[#This Row],[Stĺpec144]]/Tabuľka2[[#This Row],[Stĺpec14]],0)</f>
        <v>0</v>
      </c>
    </row>
    <row r="212" spans="1:37" x14ac:dyDescent="0.25">
      <c r="A212" s="251"/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17">
        <f>SUM(Činnosti!$F212:$M212)</f>
        <v>0</v>
      </c>
      <c r="O212" s="261"/>
      <c r="P212" s="269"/>
      <c r="Q212" s="267">
        <f>IF(AND(Tabuľka2[[#This Row],[Stĺpec5]]&gt;0,Tabuľka2[[#This Row],[Stĺpec1]]=""),1,0)</f>
        <v>0</v>
      </c>
      <c r="R212" s="237">
        <f>IF(AND(Tabuľka2[[#This Row],[Stĺpec14]]=0,OR(Tabuľka2[[#This Row],[Stĺpec145]]&gt;0,Tabuľka2[[#This Row],[Stĺpec144]]&gt;0)),1,0)</f>
        <v>0</v>
      </c>
      <c r="S2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2" s="212">
        <f>IF(OR($T$13="vyberte",$T$13=""),0,IF(OR(Tabuľka2[[#This Row],[Stĺpec14]]="",Tabuľka2[[#This Row],[Stĺpec6]]=""),0,Tabuľka2[[#This Row],[Stĺpec6]]/Tabuľka2[[#This Row],[Stĺpec14]]))</f>
        <v>0</v>
      </c>
      <c r="U212" s="212">
        <f>IF(OR($U$13="vyberte",$U$13=""),0,IF(OR(Tabuľka2[[#This Row],[Stĺpec14]]="",Tabuľka2[[#This Row],[Stĺpec7]]=""),0,Tabuľka2[[#This Row],[Stĺpec7]]/Tabuľka2[[#This Row],[Stĺpec14]]))</f>
        <v>0</v>
      </c>
      <c r="V212" s="212">
        <f>IF(OR($V$13="vyberte",$V$13=""),0,IF(OR(Tabuľka2[[#This Row],[Stĺpec14]]="",Tabuľka2[[#This Row],[Stĺpec8]]=0),0,Tabuľka2[[#This Row],[Stĺpec8]]/Tabuľka2[[#This Row],[Stĺpec14]]))</f>
        <v>0</v>
      </c>
      <c r="W212" s="212">
        <f>IF(OR($W$13="vyberte",$W$13=""),0,IF(OR(Tabuľka2[[#This Row],[Stĺpec14]]="",Tabuľka2[[#This Row],[Stĺpec9]]=""),0,Tabuľka2[[#This Row],[Stĺpec9]]/Tabuľka2[[#This Row],[Stĺpec14]]))</f>
        <v>0</v>
      </c>
      <c r="X212" s="212">
        <f>IF(OR($X$13="vyberte",$X$13=""),0,IF(OR(Tabuľka2[[#This Row],[Stĺpec14]]="",Tabuľka2[[#This Row],[Stĺpec10]]=""),0,Tabuľka2[[#This Row],[Stĺpec10]]/Tabuľka2[[#This Row],[Stĺpec14]]))</f>
        <v>0</v>
      </c>
      <c r="Y212" s="212">
        <f>IF(OR($Y$13="vyberte",$Y$13=""),0,IF(OR(Tabuľka2[[#This Row],[Stĺpec14]]="",Tabuľka2[[#This Row],[Stĺpec11]]=""),0,Tabuľka2[[#This Row],[Stĺpec11]]/Tabuľka2[[#This Row],[Stĺpec14]]))</f>
        <v>0</v>
      </c>
      <c r="Z212" s="212">
        <f>IF(OR(Tabuľka2[[#This Row],[Stĺpec14]]="",Tabuľka2[[#This Row],[Stĺpec12]]=""),0,Tabuľka2[[#This Row],[Stĺpec12]]/Tabuľka2[[#This Row],[Stĺpec14]])</f>
        <v>0</v>
      </c>
      <c r="AA212" s="194">
        <f>IF(OR(Tabuľka2[[#This Row],[Stĺpec14]]="",Tabuľka2[[#This Row],[Stĺpec13]]=""),0,Tabuľka2[[#This Row],[Stĺpec13]]/Tabuľka2[[#This Row],[Stĺpec14]])</f>
        <v>0</v>
      </c>
      <c r="AB212" s="193">
        <f>COUNTIF(Tabuľka2[[#This Row],[Stĺpec16]:[Stĺpec23]],"&gt;0,1")</f>
        <v>0</v>
      </c>
      <c r="AC212" s="198">
        <f>IF(OR($F$13="vyberte",$F$13=""),0,Tabuľka2[[#This Row],[Stĺpec14]]-Tabuľka2[[#This Row],[Stĺpec26]])</f>
        <v>0</v>
      </c>
      <c r="AD2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2" s="206">
        <f>IF('Bodovacie kritéria'!$F$15="01 A - BORSKÁ NÍŽINA",Tabuľka2[[#This Row],[Stĺpec25]]/Tabuľka2[[#This Row],[Stĺpec5]],0)</f>
        <v>0</v>
      </c>
      <c r="AF2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2" s="206">
        <f>IFERROR((Tabuľka2[[#This Row],[Stĺpec28]]+Tabuľka2[[#This Row],[Stĺpec25]])/Tabuľka2[[#This Row],[Stĺpec14]],0)</f>
        <v>0</v>
      </c>
      <c r="AH212" s="199">
        <f>Tabuľka2[[#This Row],[Stĺpec28]]+Tabuľka2[[#This Row],[Stĺpec25]]</f>
        <v>0</v>
      </c>
      <c r="AI212" s="206">
        <f>IFERROR(Tabuľka2[[#This Row],[Stĺpec25]]/Tabuľka2[[#This Row],[Stĺpec30]],0)</f>
        <v>0</v>
      </c>
      <c r="AJ212" s="191">
        <f>IFERROR(Tabuľka2[[#This Row],[Stĺpec145]]/Tabuľka2[[#This Row],[Stĺpec14]],0)</f>
        <v>0</v>
      </c>
      <c r="AK212" s="191">
        <f>IFERROR(Tabuľka2[[#This Row],[Stĺpec144]]/Tabuľka2[[#This Row],[Stĺpec14]],0)</f>
        <v>0</v>
      </c>
    </row>
    <row r="213" spans="1:37" x14ac:dyDescent="0.25">
      <c r="A213" s="252"/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18">
        <f>SUM(Činnosti!$F213:$M213)</f>
        <v>0</v>
      </c>
      <c r="O213" s="262"/>
      <c r="P213" s="269"/>
      <c r="Q213" s="267">
        <f>IF(AND(Tabuľka2[[#This Row],[Stĺpec5]]&gt;0,Tabuľka2[[#This Row],[Stĺpec1]]=""),1,0)</f>
        <v>0</v>
      </c>
      <c r="R213" s="237">
        <f>IF(AND(Tabuľka2[[#This Row],[Stĺpec14]]=0,OR(Tabuľka2[[#This Row],[Stĺpec145]]&gt;0,Tabuľka2[[#This Row],[Stĺpec144]]&gt;0)),1,0)</f>
        <v>0</v>
      </c>
      <c r="S2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3" s="212">
        <f>IF(OR($T$13="vyberte",$T$13=""),0,IF(OR(Tabuľka2[[#This Row],[Stĺpec14]]="",Tabuľka2[[#This Row],[Stĺpec6]]=""),0,Tabuľka2[[#This Row],[Stĺpec6]]/Tabuľka2[[#This Row],[Stĺpec14]]))</f>
        <v>0</v>
      </c>
      <c r="U213" s="212">
        <f>IF(OR($U$13="vyberte",$U$13=""),0,IF(OR(Tabuľka2[[#This Row],[Stĺpec14]]="",Tabuľka2[[#This Row],[Stĺpec7]]=""),0,Tabuľka2[[#This Row],[Stĺpec7]]/Tabuľka2[[#This Row],[Stĺpec14]]))</f>
        <v>0</v>
      </c>
      <c r="V213" s="212">
        <f>IF(OR($V$13="vyberte",$V$13=""),0,IF(OR(Tabuľka2[[#This Row],[Stĺpec14]]="",Tabuľka2[[#This Row],[Stĺpec8]]=0),0,Tabuľka2[[#This Row],[Stĺpec8]]/Tabuľka2[[#This Row],[Stĺpec14]]))</f>
        <v>0</v>
      </c>
      <c r="W213" s="212">
        <f>IF(OR($W$13="vyberte",$W$13=""),0,IF(OR(Tabuľka2[[#This Row],[Stĺpec14]]="",Tabuľka2[[#This Row],[Stĺpec9]]=""),0,Tabuľka2[[#This Row],[Stĺpec9]]/Tabuľka2[[#This Row],[Stĺpec14]]))</f>
        <v>0</v>
      </c>
      <c r="X213" s="212">
        <f>IF(OR($X$13="vyberte",$X$13=""),0,IF(OR(Tabuľka2[[#This Row],[Stĺpec14]]="",Tabuľka2[[#This Row],[Stĺpec10]]=""),0,Tabuľka2[[#This Row],[Stĺpec10]]/Tabuľka2[[#This Row],[Stĺpec14]]))</f>
        <v>0</v>
      </c>
      <c r="Y213" s="212">
        <f>IF(OR($Y$13="vyberte",$Y$13=""),0,IF(OR(Tabuľka2[[#This Row],[Stĺpec14]]="",Tabuľka2[[#This Row],[Stĺpec11]]=""),0,Tabuľka2[[#This Row],[Stĺpec11]]/Tabuľka2[[#This Row],[Stĺpec14]]))</f>
        <v>0</v>
      </c>
      <c r="Z213" s="212">
        <f>IF(OR(Tabuľka2[[#This Row],[Stĺpec14]]="",Tabuľka2[[#This Row],[Stĺpec12]]=""),0,Tabuľka2[[#This Row],[Stĺpec12]]/Tabuľka2[[#This Row],[Stĺpec14]])</f>
        <v>0</v>
      </c>
      <c r="AA213" s="194">
        <f>IF(OR(Tabuľka2[[#This Row],[Stĺpec14]]="",Tabuľka2[[#This Row],[Stĺpec13]]=""),0,Tabuľka2[[#This Row],[Stĺpec13]]/Tabuľka2[[#This Row],[Stĺpec14]])</f>
        <v>0</v>
      </c>
      <c r="AB213" s="193">
        <f>COUNTIF(Tabuľka2[[#This Row],[Stĺpec16]:[Stĺpec23]],"&gt;0,1")</f>
        <v>0</v>
      </c>
      <c r="AC213" s="198">
        <f>IF(OR($F$13="vyberte",$F$13=""),0,Tabuľka2[[#This Row],[Stĺpec14]]-Tabuľka2[[#This Row],[Stĺpec26]])</f>
        <v>0</v>
      </c>
      <c r="AD2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3" s="206">
        <f>IF('Bodovacie kritéria'!$F$15="01 A - BORSKÁ NÍŽINA",Tabuľka2[[#This Row],[Stĺpec25]]/Tabuľka2[[#This Row],[Stĺpec5]],0)</f>
        <v>0</v>
      </c>
      <c r="AF2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3" s="206">
        <f>IFERROR((Tabuľka2[[#This Row],[Stĺpec28]]+Tabuľka2[[#This Row],[Stĺpec25]])/Tabuľka2[[#This Row],[Stĺpec14]],0)</f>
        <v>0</v>
      </c>
      <c r="AH213" s="199">
        <f>Tabuľka2[[#This Row],[Stĺpec28]]+Tabuľka2[[#This Row],[Stĺpec25]]</f>
        <v>0</v>
      </c>
      <c r="AI213" s="206">
        <f>IFERROR(Tabuľka2[[#This Row],[Stĺpec25]]/Tabuľka2[[#This Row],[Stĺpec30]],0)</f>
        <v>0</v>
      </c>
      <c r="AJ213" s="191">
        <f>IFERROR(Tabuľka2[[#This Row],[Stĺpec145]]/Tabuľka2[[#This Row],[Stĺpec14]],0)</f>
        <v>0</v>
      </c>
      <c r="AK213" s="191">
        <f>IFERROR(Tabuľka2[[#This Row],[Stĺpec144]]/Tabuľka2[[#This Row],[Stĺpec14]],0)</f>
        <v>0</v>
      </c>
    </row>
    <row r="214" spans="1:37" x14ac:dyDescent="0.25">
      <c r="A214" s="251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17">
        <f>SUM(Činnosti!$F214:$M214)</f>
        <v>0</v>
      </c>
      <c r="O214" s="261"/>
      <c r="P214" s="269"/>
      <c r="Q214" s="267">
        <f>IF(AND(Tabuľka2[[#This Row],[Stĺpec5]]&gt;0,Tabuľka2[[#This Row],[Stĺpec1]]=""),1,0)</f>
        <v>0</v>
      </c>
      <c r="R214" s="237">
        <f>IF(AND(Tabuľka2[[#This Row],[Stĺpec14]]=0,OR(Tabuľka2[[#This Row],[Stĺpec145]]&gt;0,Tabuľka2[[#This Row],[Stĺpec144]]&gt;0)),1,0)</f>
        <v>0</v>
      </c>
      <c r="S2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4" s="212">
        <f>IF(OR($T$13="vyberte",$T$13=""),0,IF(OR(Tabuľka2[[#This Row],[Stĺpec14]]="",Tabuľka2[[#This Row],[Stĺpec6]]=""),0,Tabuľka2[[#This Row],[Stĺpec6]]/Tabuľka2[[#This Row],[Stĺpec14]]))</f>
        <v>0</v>
      </c>
      <c r="U214" s="212">
        <f>IF(OR($U$13="vyberte",$U$13=""),0,IF(OR(Tabuľka2[[#This Row],[Stĺpec14]]="",Tabuľka2[[#This Row],[Stĺpec7]]=""),0,Tabuľka2[[#This Row],[Stĺpec7]]/Tabuľka2[[#This Row],[Stĺpec14]]))</f>
        <v>0</v>
      </c>
      <c r="V214" s="212">
        <f>IF(OR($V$13="vyberte",$V$13=""),0,IF(OR(Tabuľka2[[#This Row],[Stĺpec14]]="",Tabuľka2[[#This Row],[Stĺpec8]]=0),0,Tabuľka2[[#This Row],[Stĺpec8]]/Tabuľka2[[#This Row],[Stĺpec14]]))</f>
        <v>0</v>
      </c>
      <c r="W214" s="212">
        <f>IF(OR($W$13="vyberte",$W$13=""),0,IF(OR(Tabuľka2[[#This Row],[Stĺpec14]]="",Tabuľka2[[#This Row],[Stĺpec9]]=""),0,Tabuľka2[[#This Row],[Stĺpec9]]/Tabuľka2[[#This Row],[Stĺpec14]]))</f>
        <v>0</v>
      </c>
      <c r="X214" s="212">
        <f>IF(OR($X$13="vyberte",$X$13=""),0,IF(OR(Tabuľka2[[#This Row],[Stĺpec14]]="",Tabuľka2[[#This Row],[Stĺpec10]]=""),0,Tabuľka2[[#This Row],[Stĺpec10]]/Tabuľka2[[#This Row],[Stĺpec14]]))</f>
        <v>0</v>
      </c>
      <c r="Y214" s="212">
        <f>IF(OR($Y$13="vyberte",$Y$13=""),0,IF(OR(Tabuľka2[[#This Row],[Stĺpec14]]="",Tabuľka2[[#This Row],[Stĺpec11]]=""),0,Tabuľka2[[#This Row],[Stĺpec11]]/Tabuľka2[[#This Row],[Stĺpec14]]))</f>
        <v>0</v>
      </c>
      <c r="Z214" s="212">
        <f>IF(OR(Tabuľka2[[#This Row],[Stĺpec14]]="",Tabuľka2[[#This Row],[Stĺpec12]]=""),0,Tabuľka2[[#This Row],[Stĺpec12]]/Tabuľka2[[#This Row],[Stĺpec14]])</f>
        <v>0</v>
      </c>
      <c r="AA214" s="194">
        <f>IF(OR(Tabuľka2[[#This Row],[Stĺpec14]]="",Tabuľka2[[#This Row],[Stĺpec13]]=""),0,Tabuľka2[[#This Row],[Stĺpec13]]/Tabuľka2[[#This Row],[Stĺpec14]])</f>
        <v>0</v>
      </c>
      <c r="AB214" s="193">
        <f>COUNTIF(Tabuľka2[[#This Row],[Stĺpec16]:[Stĺpec23]],"&gt;0,1")</f>
        <v>0</v>
      </c>
      <c r="AC214" s="198">
        <f>IF(OR($F$13="vyberte",$F$13=""),0,Tabuľka2[[#This Row],[Stĺpec14]]-Tabuľka2[[#This Row],[Stĺpec26]])</f>
        <v>0</v>
      </c>
      <c r="AD2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4" s="206">
        <f>IF('Bodovacie kritéria'!$F$15="01 A - BORSKÁ NÍŽINA",Tabuľka2[[#This Row],[Stĺpec25]]/Tabuľka2[[#This Row],[Stĺpec5]],0)</f>
        <v>0</v>
      </c>
      <c r="AF2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4" s="206">
        <f>IFERROR((Tabuľka2[[#This Row],[Stĺpec28]]+Tabuľka2[[#This Row],[Stĺpec25]])/Tabuľka2[[#This Row],[Stĺpec14]],0)</f>
        <v>0</v>
      </c>
      <c r="AH214" s="199">
        <f>Tabuľka2[[#This Row],[Stĺpec28]]+Tabuľka2[[#This Row],[Stĺpec25]]</f>
        <v>0</v>
      </c>
      <c r="AI214" s="206">
        <f>IFERROR(Tabuľka2[[#This Row],[Stĺpec25]]/Tabuľka2[[#This Row],[Stĺpec30]],0)</f>
        <v>0</v>
      </c>
      <c r="AJ214" s="191">
        <f>IFERROR(Tabuľka2[[#This Row],[Stĺpec145]]/Tabuľka2[[#This Row],[Stĺpec14]],0)</f>
        <v>0</v>
      </c>
      <c r="AK214" s="191">
        <f>IFERROR(Tabuľka2[[#This Row],[Stĺpec144]]/Tabuľka2[[#This Row],[Stĺpec14]],0)</f>
        <v>0</v>
      </c>
    </row>
    <row r="215" spans="1:37" x14ac:dyDescent="0.25">
      <c r="A215" s="252"/>
      <c r="B215" s="257"/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18">
        <f>SUM(Činnosti!$F215:$M215)</f>
        <v>0</v>
      </c>
      <c r="O215" s="262"/>
      <c r="P215" s="269"/>
      <c r="Q215" s="267">
        <f>IF(AND(Tabuľka2[[#This Row],[Stĺpec5]]&gt;0,Tabuľka2[[#This Row],[Stĺpec1]]=""),1,0)</f>
        <v>0</v>
      </c>
      <c r="R215" s="237">
        <f>IF(AND(Tabuľka2[[#This Row],[Stĺpec14]]=0,OR(Tabuľka2[[#This Row],[Stĺpec145]]&gt;0,Tabuľka2[[#This Row],[Stĺpec144]]&gt;0)),1,0)</f>
        <v>0</v>
      </c>
      <c r="S2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5" s="212">
        <f>IF(OR($T$13="vyberte",$T$13=""),0,IF(OR(Tabuľka2[[#This Row],[Stĺpec14]]="",Tabuľka2[[#This Row],[Stĺpec6]]=""),0,Tabuľka2[[#This Row],[Stĺpec6]]/Tabuľka2[[#This Row],[Stĺpec14]]))</f>
        <v>0</v>
      </c>
      <c r="U215" s="212">
        <f>IF(OR($U$13="vyberte",$U$13=""),0,IF(OR(Tabuľka2[[#This Row],[Stĺpec14]]="",Tabuľka2[[#This Row],[Stĺpec7]]=""),0,Tabuľka2[[#This Row],[Stĺpec7]]/Tabuľka2[[#This Row],[Stĺpec14]]))</f>
        <v>0</v>
      </c>
      <c r="V215" s="212">
        <f>IF(OR($V$13="vyberte",$V$13=""),0,IF(OR(Tabuľka2[[#This Row],[Stĺpec14]]="",Tabuľka2[[#This Row],[Stĺpec8]]=0),0,Tabuľka2[[#This Row],[Stĺpec8]]/Tabuľka2[[#This Row],[Stĺpec14]]))</f>
        <v>0</v>
      </c>
      <c r="W215" s="212">
        <f>IF(OR($W$13="vyberte",$W$13=""),0,IF(OR(Tabuľka2[[#This Row],[Stĺpec14]]="",Tabuľka2[[#This Row],[Stĺpec9]]=""),0,Tabuľka2[[#This Row],[Stĺpec9]]/Tabuľka2[[#This Row],[Stĺpec14]]))</f>
        <v>0</v>
      </c>
      <c r="X215" s="212">
        <f>IF(OR($X$13="vyberte",$X$13=""),0,IF(OR(Tabuľka2[[#This Row],[Stĺpec14]]="",Tabuľka2[[#This Row],[Stĺpec10]]=""),0,Tabuľka2[[#This Row],[Stĺpec10]]/Tabuľka2[[#This Row],[Stĺpec14]]))</f>
        <v>0</v>
      </c>
      <c r="Y215" s="212">
        <f>IF(OR($Y$13="vyberte",$Y$13=""),0,IF(OR(Tabuľka2[[#This Row],[Stĺpec14]]="",Tabuľka2[[#This Row],[Stĺpec11]]=""),0,Tabuľka2[[#This Row],[Stĺpec11]]/Tabuľka2[[#This Row],[Stĺpec14]]))</f>
        <v>0</v>
      </c>
      <c r="Z215" s="212">
        <f>IF(OR(Tabuľka2[[#This Row],[Stĺpec14]]="",Tabuľka2[[#This Row],[Stĺpec12]]=""),0,Tabuľka2[[#This Row],[Stĺpec12]]/Tabuľka2[[#This Row],[Stĺpec14]])</f>
        <v>0</v>
      </c>
      <c r="AA215" s="194">
        <f>IF(OR(Tabuľka2[[#This Row],[Stĺpec14]]="",Tabuľka2[[#This Row],[Stĺpec13]]=""),0,Tabuľka2[[#This Row],[Stĺpec13]]/Tabuľka2[[#This Row],[Stĺpec14]])</f>
        <v>0</v>
      </c>
      <c r="AB215" s="193">
        <f>COUNTIF(Tabuľka2[[#This Row],[Stĺpec16]:[Stĺpec23]],"&gt;0,1")</f>
        <v>0</v>
      </c>
      <c r="AC215" s="198">
        <f>IF(OR($F$13="vyberte",$F$13=""),0,Tabuľka2[[#This Row],[Stĺpec14]]-Tabuľka2[[#This Row],[Stĺpec26]])</f>
        <v>0</v>
      </c>
      <c r="AD2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5" s="206">
        <f>IF('Bodovacie kritéria'!$F$15="01 A - BORSKÁ NÍŽINA",Tabuľka2[[#This Row],[Stĺpec25]]/Tabuľka2[[#This Row],[Stĺpec5]],0)</f>
        <v>0</v>
      </c>
      <c r="AF2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5" s="206">
        <f>IFERROR((Tabuľka2[[#This Row],[Stĺpec28]]+Tabuľka2[[#This Row],[Stĺpec25]])/Tabuľka2[[#This Row],[Stĺpec14]],0)</f>
        <v>0</v>
      </c>
      <c r="AH215" s="199">
        <f>Tabuľka2[[#This Row],[Stĺpec28]]+Tabuľka2[[#This Row],[Stĺpec25]]</f>
        <v>0</v>
      </c>
      <c r="AI215" s="206">
        <f>IFERROR(Tabuľka2[[#This Row],[Stĺpec25]]/Tabuľka2[[#This Row],[Stĺpec30]],0)</f>
        <v>0</v>
      </c>
      <c r="AJ215" s="191">
        <f>IFERROR(Tabuľka2[[#This Row],[Stĺpec145]]/Tabuľka2[[#This Row],[Stĺpec14]],0)</f>
        <v>0</v>
      </c>
      <c r="AK215" s="191">
        <f>IFERROR(Tabuľka2[[#This Row],[Stĺpec144]]/Tabuľka2[[#This Row],[Stĺpec14]],0)</f>
        <v>0</v>
      </c>
    </row>
    <row r="216" spans="1:37" x14ac:dyDescent="0.25">
      <c r="A216" s="251"/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17">
        <f>SUM(Činnosti!$F216:$M216)</f>
        <v>0</v>
      </c>
      <c r="O216" s="261"/>
      <c r="P216" s="269"/>
      <c r="Q216" s="267">
        <f>IF(AND(Tabuľka2[[#This Row],[Stĺpec5]]&gt;0,Tabuľka2[[#This Row],[Stĺpec1]]=""),1,0)</f>
        <v>0</v>
      </c>
      <c r="R216" s="237">
        <f>IF(AND(Tabuľka2[[#This Row],[Stĺpec14]]=0,OR(Tabuľka2[[#This Row],[Stĺpec145]]&gt;0,Tabuľka2[[#This Row],[Stĺpec144]]&gt;0)),1,0)</f>
        <v>0</v>
      </c>
      <c r="S2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6" s="212">
        <f>IF(OR($T$13="vyberte",$T$13=""),0,IF(OR(Tabuľka2[[#This Row],[Stĺpec14]]="",Tabuľka2[[#This Row],[Stĺpec6]]=""),0,Tabuľka2[[#This Row],[Stĺpec6]]/Tabuľka2[[#This Row],[Stĺpec14]]))</f>
        <v>0</v>
      </c>
      <c r="U216" s="212">
        <f>IF(OR($U$13="vyberte",$U$13=""),0,IF(OR(Tabuľka2[[#This Row],[Stĺpec14]]="",Tabuľka2[[#This Row],[Stĺpec7]]=""),0,Tabuľka2[[#This Row],[Stĺpec7]]/Tabuľka2[[#This Row],[Stĺpec14]]))</f>
        <v>0</v>
      </c>
      <c r="V216" s="212">
        <f>IF(OR($V$13="vyberte",$V$13=""),0,IF(OR(Tabuľka2[[#This Row],[Stĺpec14]]="",Tabuľka2[[#This Row],[Stĺpec8]]=0),0,Tabuľka2[[#This Row],[Stĺpec8]]/Tabuľka2[[#This Row],[Stĺpec14]]))</f>
        <v>0</v>
      </c>
      <c r="W216" s="212">
        <f>IF(OR($W$13="vyberte",$W$13=""),0,IF(OR(Tabuľka2[[#This Row],[Stĺpec14]]="",Tabuľka2[[#This Row],[Stĺpec9]]=""),0,Tabuľka2[[#This Row],[Stĺpec9]]/Tabuľka2[[#This Row],[Stĺpec14]]))</f>
        <v>0</v>
      </c>
      <c r="X216" s="212">
        <f>IF(OR($X$13="vyberte",$X$13=""),0,IF(OR(Tabuľka2[[#This Row],[Stĺpec14]]="",Tabuľka2[[#This Row],[Stĺpec10]]=""),0,Tabuľka2[[#This Row],[Stĺpec10]]/Tabuľka2[[#This Row],[Stĺpec14]]))</f>
        <v>0</v>
      </c>
      <c r="Y216" s="212">
        <f>IF(OR($Y$13="vyberte",$Y$13=""),0,IF(OR(Tabuľka2[[#This Row],[Stĺpec14]]="",Tabuľka2[[#This Row],[Stĺpec11]]=""),0,Tabuľka2[[#This Row],[Stĺpec11]]/Tabuľka2[[#This Row],[Stĺpec14]]))</f>
        <v>0</v>
      </c>
      <c r="Z216" s="212">
        <f>IF(OR(Tabuľka2[[#This Row],[Stĺpec14]]="",Tabuľka2[[#This Row],[Stĺpec12]]=""),0,Tabuľka2[[#This Row],[Stĺpec12]]/Tabuľka2[[#This Row],[Stĺpec14]])</f>
        <v>0</v>
      </c>
      <c r="AA216" s="194">
        <f>IF(OR(Tabuľka2[[#This Row],[Stĺpec14]]="",Tabuľka2[[#This Row],[Stĺpec13]]=""),0,Tabuľka2[[#This Row],[Stĺpec13]]/Tabuľka2[[#This Row],[Stĺpec14]])</f>
        <v>0</v>
      </c>
      <c r="AB216" s="193">
        <f>COUNTIF(Tabuľka2[[#This Row],[Stĺpec16]:[Stĺpec23]],"&gt;0,1")</f>
        <v>0</v>
      </c>
      <c r="AC216" s="198">
        <f>IF(OR($F$13="vyberte",$F$13=""),0,Tabuľka2[[#This Row],[Stĺpec14]]-Tabuľka2[[#This Row],[Stĺpec26]])</f>
        <v>0</v>
      </c>
      <c r="AD2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6" s="206">
        <f>IF('Bodovacie kritéria'!$F$15="01 A - BORSKÁ NÍŽINA",Tabuľka2[[#This Row],[Stĺpec25]]/Tabuľka2[[#This Row],[Stĺpec5]],0)</f>
        <v>0</v>
      </c>
      <c r="AF2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6" s="206">
        <f>IFERROR((Tabuľka2[[#This Row],[Stĺpec28]]+Tabuľka2[[#This Row],[Stĺpec25]])/Tabuľka2[[#This Row],[Stĺpec14]],0)</f>
        <v>0</v>
      </c>
      <c r="AH216" s="199">
        <f>Tabuľka2[[#This Row],[Stĺpec28]]+Tabuľka2[[#This Row],[Stĺpec25]]</f>
        <v>0</v>
      </c>
      <c r="AI216" s="206">
        <f>IFERROR(Tabuľka2[[#This Row],[Stĺpec25]]/Tabuľka2[[#This Row],[Stĺpec30]],0)</f>
        <v>0</v>
      </c>
      <c r="AJ216" s="191">
        <f>IFERROR(Tabuľka2[[#This Row],[Stĺpec145]]/Tabuľka2[[#This Row],[Stĺpec14]],0)</f>
        <v>0</v>
      </c>
      <c r="AK216" s="191">
        <f>IFERROR(Tabuľka2[[#This Row],[Stĺpec144]]/Tabuľka2[[#This Row],[Stĺpec14]],0)</f>
        <v>0</v>
      </c>
    </row>
    <row r="217" spans="1:37" x14ac:dyDescent="0.25">
      <c r="A217" s="252"/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18">
        <f>SUM(Činnosti!$F217:$M217)</f>
        <v>0</v>
      </c>
      <c r="O217" s="262"/>
      <c r="P217" s="269"/>
      <c r="Q217" s="267">
        <f>IF(AND(Tabuľka2[[#This Row],[Stĺpec5]]&gt;0,Tabuľka2[[#This Row],[Stĺpec1]]=""),1,0)</f>
        <v>0</v>
      </c>
      <c r="R217" s="237">
        <f>IF(AND(Tabuľka2[[#This Row],[Stĺpec14]]=0,OR(Tabuľka2[[#This Row],[Stĺpec145]]&gt;0,Tabuľka2[[#This Row],[Stĺpec144]]&gt;0)),1,0)</f>
        <v>0</v>
      </c>
      <c r="S2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7" s="212">
        <f>IF(OR($T$13="vyberte",$T$13=""),0,IF(OR(Tabuľka2[[#This Row],[Stĺpec14]]="",Tabuľka2[[#This Row],[Stĺpec6]]=""),0,Tabuľka2[[#This Row],[Stĺpec6]]/Tabuľka2[[#This Row],[Stĺpec14]]))</f>
        <v>0</v>
      </c>
      <c r="U217" s="212">
        <f>IF(OR($U$13="vyberte",$U$13=""),0,IF(OR(Tabuľka2[[#This Row],[Stĺpec14]]="",Tabuľka2[[#This Row],[Stĺpec7]]=""),0,Tabuľka2[[#This Row],[Stĺpec7]]/Tabuľka2[[#This Row],[Stĺpec14]]))</f>
        <v>0</v>
      </c>
      <c r="V217" s="212">
        <f>IF(OR($V$13="vyberte",$V$13=""),0,IF(OR(Tabuľka2[[#This Row],[Stĺpec14]]="",Tabuľka2[[#This Row],[Stĺpec8]]=0),0,Tabuľka2[[#This Row],[Stĺpec8]]/Tabuľka2[[#This Row],[Stĺpec14]]))</f>
        <v>0</v>
      </c>
      <c r="W217" s="212">
        <f>IF(OR($W$13="vyberte",$W$13=""),0,IF(OR(Tabuľka2[[#This Row],[Stĺpec14]]="",Tabuľka2[[#This Row],[Stĺpec9]]=""),0,Tabuľka2[[#This Row],[Stĺpec9]]/Tabuľka2[[#This Row],[Stĺpec14]]))</f>
        <v>0</v>
      </c>
      <c r="X217" s="212">
        <f>IF(OR($X$13="vyberte",$X$13=""),0,IF(OR(Tabuľka2[[#This Row],[Stĺpec14]]="",Tabuľka2[[#This Row],[Stĺpec10]]=""),0,Tabuľka2[[#This Row],[Stĺpec10]]/Tabuľka2[[#This Row],[Stĺpec14]]))</f>
        <v>0</v>
      </c>
      <c r="Y217" s="212">
        <f>IF(OR($Y$13="vyberte",$Y$13=""),0,IF(OR(Tabuľka2[[#This Row],[Stĺpec14]]="",Tabuľka2[[#This Row],[Stĺpec11]]=""),0,Tabuľka2[[#This Row],[Stĺpec11]]/Tabuľka2[[#This Row],[Stĺpec14]]))</f>
        <v>0</v>
      </c>
      <c r="Z217" s="212">
        <f>IF(OR(Tabuľka2[[#This Row],[Stĺpec14]]="",Tabuľka2[[#This Row],[Stĺpec12]]=""),0,Tabuľka2[[#This Row],[Stĺpec12]]/Tabuľka2[[#This Row],[Stĺpec14]])</f>
        <v>0</v>
      </c>
      <c r="AA217" s="194">
        <f>IF(OR(Tabuľka2[[#This Row],[Stĺpec14]]="",Tabuľka2[[#This Row],[Stĺpec13]]=""),0,Tabuľka2[[#This Row],[Stĺpec13]]/Tabuľka2[[#This Row],[Stĺpec14]])</f>
        <v>0</v>
      </c>
      <c r="AB217" s="193">
        <f>COUNTIF(Tabuľka2[[#This Row],[Stĺpec16]:[Stĺpec23]],"&gt;0,1")</f>
        <v>0</v>
      </c>
      <c r="AC217" s="198">
        <f>IF(OR($F$13="vyberte",$F$13=""),0,Tabuľka2[[#This Row],[Stĺpec14]]-Tabuľka2[[#This Row],[Stĺpec26]])</f>
        <v>0</v>
      </c>
      <c r="AD2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7" s="206">
        <f>IF('Bodovacie kritéria'!$F$15="01 A - BORSKÁ NÍŽINA",Tabuľka2[[#This Row],[Stĺpec25]]/Tabuľka2[[#This Row],[Stĺpec5]],0)</f>
        <v>0</v>
      </c>
      <c r="AF2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7" s="206">
        <f>IFERROR((Tabuľka2[[#This Row],[Stĺpec28]]+Tabuľka2[[#This Row],[Stĺpec25]])/Tabuľka2[[#This Row],[Stĺpec14]],0)</f>
        <v>0</v>
      </c>
      <c r="AH217" s="199">
        <f>Tabuľka2[[#This Row],[Stĺpec28]]+Tabuľka2[[#This Row],[Stĺpec25]]</f>
        <v>0</v>
      </c>
      <c r="AI217" s="206">
        <f>IFERROR(Tabuľka2[[#This Row],[Stĺpec25]]/Tabuľka2[[#This Row],[Stĺpec30]],0)</f>
        <v>0</v>
      </c>
      <c r="AJ217" s="191">
        <f>IFERROR(Tabuľka2[[#This Row],[Stĺpec145]]/Tabuľka2[[#This Row],[Stĺpec14]],0)</f>
        <v>0</v>
      </c>
      <c r="AK217" s="191">
        <f>IFERROR(Tabuľka2[[#This Row],[Stĺpec144]]/Tabuľka2[[#This Row],[Stĺpec14]],0)</f>
        <v>0</v>
      </c>
    </row>
    <row r="218" spans="1:37" x14ac:dyDescent="0.25">
      <c r="A218" s="251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17">
        <f>SUM(Činnosti!$F218:$M218)</f>
        <v>0</v>
      </c>
      <c r="O218" s="261"/>
      <c r="P218" s="269"/>
      <c r="Q218" s="267">
        <f>IF(AND(Tabuľka2[[#This Row],[Stĺpec5]]&gt;0,Tabuľka2[[#This Row],[Stĺpec1]]=""),1,0)</f>
        <v>0</v>
      </c>
      <c r="R218" s="237">
        <f>IF(AND(Tabuľka2[[#This Row],[Stĺpec14]]=0,OR(Tabuľka2[[#This Row],[Stĺpec145]]&gt;0,Tabuľka2[[#This Row],[Stĺpec144]]&gt;0)),1,0)</f>
        <v>0</v>
      </c>
      <c r="S2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8" s="212">
        <f>IF(OR($T$13="vyberte",$T$13=""),0,IF(OR(Tabuľka2[[#This Row],[Stĺpec14]]="",Tabuľka2[[#This Row],[Stĺpec6]]=""),0,Tabuľka2[[#This Row],[Stĺpec6]]/Tabuľka2[[#This Row],[Stĺpec14]]))</f>
        <v>0</v>
      </c>
      <c r="U218" s="212">
        <f>IF(OR($U$13="vyberte",$U$13=""),0,IF(OR(Tabuľka2[[#This Row],[Stĺpec14]]="",Tabuľka2[[#This Row],[Stĺpec7]]=""),0,Tabuľka2[[#This Row],[Stĺpec7]]/Tabuľka2[[#This Row],[Stĺpec14]]))</f>
        <v>0</v>
      </c>
      <c r="V218" s="212">
        <f>IF(OR($V$13="vyberte",$V$13=""),0,IF(OR(Tabuľka2[[#This Row],[Stĺpec14]]="",Tabuľka2[[#This Row],[Stĺpec8]]=0),0,Tabuľka2[[#This Row],[Stĺpec8]]/Tabuľka2[[#This Row],[Stĺpec14]]))</f>
        <v>0</v>
      </c>
      <c r="W218" s="212">
        <f>IF(OR($W$13="vyberte",$W$13=""),0,IF(OR(Tabuľka2[[#This Row],[Stĺpec14]]="",Tabuľka2[[#This Row],[Stĺpec9]]=""),0,Tabuľka2[[#This Row],[Stĺpec9]]/Tabuľka2[[#This Row],[Stĺpec14]]))</f>
        <v>0</v>
      </c>
      <c r="X218" s="212">
        <f>IF(OR($X$13="vyberte",$X$13=""),0,IF(OR(Tabuľka2[[#This Row],[Stĺpec14]]="",Tabuľka2[[#This Row],[Stĺpec10]]=""),0,Tabuľka2[[#This Row],[Stĺpec10]]/Tabuľka2[[#This Row],[Stĺpec14]]))</f>
        <v>0</v>
      </c>
      <c r="Y218" s="212">
        <f>IF(OR($Y$13="vyberte",$Y$13=""),0,IF(OR(Tabuľka2[[#This Row],[Stĺpec14]]="",Tabuľka2[[#This Row],[Stĺpec11]]=""),0,Tabuľka2[[#This Row],[Stĺpec11]]/Tabuľka2[[#This Row],[Stĺpec14]]))</f>
        <v>0</v>
      </c>
      <c r="Z218" s="212">
        <f>IF(OR(Tabuľka2[[#This Row],[Stĺpec14]]="",Tabuľka2[[#This Row],[Stĺpec12]]=""),0,Tabuľka2[[#This Row],[Stĺpec12]]/Tabuľka2[[#This Row],[Stĺpec14]])</f>
        <v>0</v>
      </c>
      <c r="AA218" s="194">
        <f>IF(OR(Tabuľka2[[#This Row],[Stĺpec14]]="",Tabuľka2[[#This Row],[Stĺpec13]]=""),0,Tabuľka2[[#This Row],[Stĺpec13]]/Tabuľka2[[#This Row],[Stĺpec14]])</f>
        <v>0</v>
      </c>
      <c r="AB218" s="193">
        <f>COUNTIF(Tabuľka2[[#This Row],[Stĺpec16]:[Stĺpec23]],"&gt;0,1")</f>
        <v>0</v>
      </c>
      <c r="AC218" s="198">
        <f>IF(OR($F$13="vyberte",$F$13=""),0,Tabuľka2[[#This Row],[Stĺpec14]]-Tabuľka2[[#This Row],[Stĺpec26]])</f>
        <v>0</v>
      </c>
      <c r="AD2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8" s="206">
        <f>IF('Bodovacie kritéria'!$F$15="01 A - BORSKÁ NÍŽINA",Tabuľka2[[#This Row],[Stĺpec25]]/Tabuľka2[[#This Row],[Stĺpec5]],0)</f>
        <v>0</v>
      </c>
      <c r="AF2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8" s="206">
        <f>IFERROR((Tabuľka2[[#This Row],[Stĺpec28]]+Tabuľka2[[#This Row],[Stĺpec25]])/Tabuľka2[[#This Row],[Stĺpec14]],0)</f>
        <v>0</v>
      </c>
      <c r="AH218" s="199">
        <f>Tabuľka2[[#This Row],[Stĺpec28]]+Tabuľka2[[#This Row],[Stĺpec25]]</f>
        <v>0</v>
      </c>
      <c r="AI218" s="206">
        <f>IFERROR(Tabuľka2[[#This Row],[Stĺpec25]]/Tabuľka2[[#This Row],[Stĺpec30]],0)</f>
        <v>0</v>
      </c>
      <c r="AJ218" s="191">
        <f>IFERROR(Tabuľka2[[#This Row],[Stĺpec145]]/Tabuľka2[[#This Row],[Stĺpec14]],0)</f>
        <v>0</v>
      </c>
      <c r="AK218" s="191">
        <f>IFERROR(Tabuľka2[[#This Row],[Stĺpec144]]/Tabuľka2[[#This Row],[Stĺpec14]],0)</f>
        <v>0</v>
      </c>
    </row>
    <row r="219" spans="1:37" x14ac:dyDescent="0.25">
      <c r="A219" s="252"/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18">
        <f>SUM(Činnosti!$F219:$M219)</f>
        <v>0</v>
      </c>
      <c r="O219" s="262"/>
      <c r="P219" s="269"/>
      <c r="Q219" s="267">
        <f>IF(AND(Tabuľka2[[#This Row],[Stĺpec5]]&gt;0,Tabuľka2[[#This Row],[Stĺpec1]]=""),1,0)</f>
        <v>0</v>
      </c>
      <c r="R219" s="237">
        <f>IF(AND(Tabuľka2[[#This Row],[Stĺpec14]]=0,OR(Tabuľka2[[#This Row],[Stĺpec145]]&gt;0,Tabuľka2[[#This Row],[Stĺpec144]]&gt;0)),1,0)</f>
        <v>0</v>
      </c>
      <c r="S2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19" s="212">
        <f>IF(OR($T$13="vyberte",$T$13=""),0,IF(OR(Tabuľka2[[#This Row],[Stĺpec14]]="",Tabuľka2[[#This Row],[Stĺpec6]]=""),0,Tabuľka2[[#This Row],[Stĺpec6]]/Tabuľka2[[#This Row],[Stĺpec14]]))</f>
        <v>0</v>
      </c>
      <c r="U219" s="212">
        <f>IF(OR($U$13="vyberte",$U$13=""),0,IF(OR(Tabuľka2[[#This Row],[Stĺpec14]]="",Tabuľka2[[#This Row],[Stĺpec7]]=""),0,Tabuľka2[[#This Row],[Stĺpec7]]/Tabuľka2[[#This Row],[Stĺpec14]]))</f>
        <v>0</v>
      </c>
      <c r="V219" s="212">
        <f>IF(OR($V$13="vyberte",$V$13=""),0,IF(OR(Tabuľka2[[#This Row],[Stĺpec14]]="",Tabuľka2[[#This Row],[Stĺpec8]]=0),0,Tabuľka2[[#This Row],[Stĺpec8]]/Tabuľka2[[#This Row],[Stĺpec14]]))</f>
        <v>0</v>
      </c>
      <c r="W219" s="212">
        <f>IF(OR($W$13="vyberte",$W$13=""),0,IF(OR(Tabuľka2[[#This Row],[Stĺpec14]]="",Tabuľka2[[#This Row],[Stĺpec9]]=""),0,Tabuľka2[[#This Row],[Stĺpec9]]/Tabuľka2[[#This Row],[Stĺpec14]]))</f>
        <v>0</v>
      </c>
      <c r="X219" s="212">
        <f>IF(OR($X$13="vyberte",$X$13=""),0,IF(OR(Tabuľka2[[#This Row],[Stĺpec14]]="",Tabuľka2[[#This Row],[Stĺpec10]]=""),0,Tabuľka2[[#This Row],[Stĺpec10]]/Tabuľka2[[#This Row],[Stĺpec14]]))</f>
        <v>0</v>
      </c>
      <c r="Y219" s="212">
        <f>IF(OR($Y$13="vyberte",$Y$13=""),0,IF(OR(Tabuľka2[[#This Row],[Stĺpec14]]="",Tabuľka2[[#This Row],[Stĺpec11]]=""),0,Tabuľka2[[#This Row],[Stĺpec11]]/Tabuľka2[[#This Row],[Stĺpec14]]))</f>
        <v>0</v>
      </c>
      <c r="Z219" s="212">
        <f>IF(OR(Tabuľka2[[#This Row],[Stĺpec14]]="",Tabuľka2[[#This Row],[Stĺpec12]]=""),0,Tabuľka2[[#This Row],[Stĺpec12]]/Tabuľka2[[#This Row],[Stĺpec14]])</f>
        <v>0</v>
      </c>
      <c r="AA219" s="194">
        <f>IF(OR(Tabuľka2[[#This Row],[Stĺpec14]]="",Tabuľka2[[#This Row],[Stĺpec13]]=""),0,Tabuľka2[[#This Row],[Stĺpec13]]/Tabuľka2[[#This Row],[Stĺpec14]])</f>
        <v>0</v>
      </c>
      <c r="AB219" s="193">
        <f>COUNTIF(Tabuľka2[[#This Row],[Stĺpec16]:[Stĺpec23]],"&gt;0,1")</f>
        <v>0</v>
      </c>
      <c r="AC219" s="198">
        <f>IF(OR($F$13="vyberte",$F$13=""),0,Tabuľka2[[#This Row],[Stĺpec14]]-Tabuľka2[[#This Row],[Stĺpec26]])</f>
        <v>0</v>
      </c>
      <c r="AD2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19" s="206">
        <f>IF('Bodovacie kritéria'!$F$15="01 A - BORSKÁ NÍŽINA",Tabuľka2[[#This Row],[Stĺpec25]]/Tabuľka2[[#This Row],[Stĺpec5]],0)</f>
        <v>0</v>
      </c>
      <c r="AF2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19" s="206">
        <f>IFERROR((Tabuľka2[[#This Row],[Stĺpec28]]+Tabuľka2[[#This Row],[Stĺpec25]])/Tabuľka2[[#This Row],[Stĺpec14]],0)</f>
        <v>0</v>
      </c>
      <c r="AH219" s="199">
        <f>Tabuľka2[[#This Row],[Stĺpec28]]+Tabuľka2[[#This Row],[Stĺpec25]]</f>
        <v>0</v>
      </c>
      <c r="AI219" s="206">
        <f>IFERROR(Tabuľka2[[#This Row],[Stĺpec25]]/Tabuľka2[[#This Row],[Stĺpec30]],0)</f>
        <v>0</v>
      </c>
      <c r="AJ219" s="191">
        <f>IFERROR(Tabuľka2[[#This Row],[Stĺpec145]]/Tabuľka2[[#This Row],[Stĺpec14]],0)</f>
        <v>0</v>
      </c>
      <c r="AK219" s="191">
        <f>IFERROR(Tabuľka2[[#This Row],[Stĺpec144]]/Tabuľka2[[#This Row],[Stĺpec14]],0)</f>
        <v>0</v>
      </c>
    </row>
    <row r="220" spans="1:37" x14ac:dyDescent="0.25">
      <c r="A220" s="251"/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17">
        <f>SUM(Činnosti!$F220:$M220)</f>
        <v>0</v>
      </c>
      <c r="O220" s="261"/>
      <c r="P220" s="269"/>
      <c r="Q220" s="267">
        <f>IF(AND(Tabuľka2[[#This Row],[Stĺpec5]]&gt;0,Tabuľka2[[#This Row],[Stĺpec1]]=""),1,0)</f>
        <v>0</v>
      </c>
      <c r="R220" s="237">
        <f>IF(AND(Tabuľka2[[#This Row],[Stĺpec14]]=0,OR(Tabuľka2[[#This Row],[Stĺpec145]]&gt;0,Tabuľka2[[#This Row],[Stĺpec144]]&gt;0)),1,0)</f>
        <v>0</v>
      </c>
      <c r="S2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0" s="212">
        <f>IF(OR($T$13="vyberte",$T$13=""),0,IF(OR(Tabuľka2[[#This Row],[Stĺpec14]]="",Tabuľka2[[#This Row],[Stĺpec6]]=""),0,Tabuľka2[[#This Row],[Stĺpec6]]/Tabuľka2[[#This Row],[Stĺpec14]]))</f>
        <v>0</v>
      </c>
      <c r="U220" s="212">
        <f>IF(OR($U$13="vyberte",$U$13=""),0,IF(OR(Tabuľka2[[#This Row],[Stĺpec14]]="",Tabuľka2[[#This Row],[Stĺpec7]]=""),0,Tabuľka2[[#This Row],[Stĺpec7]]/Tabuľka2[[#This Row],[Stĺpec14]]))</f>
        <v>0</v>
      </c>
      <c r="V220" s="212">
        <f>IF(OR($V$13="vyberte",$V$13=""),0,IF(OR(Tabuľka2[[#This Row],[Stĺpec14]]="",Tabuľka2[[#This Row],[Stĺpec8]]=0),0,Tabuľka2[[#This Row],[Stĺpec8]]/Tabuľka2[[#This Row],[Stĺpec14]]))</f>
        <v>0</v>
      </c>
      <c r="W220" s="212">
        <f>IF(OR($W$13="vyberte",$W$13=""),0,IF(OR(Tabuľka2[[#This Row],[Stĺpec14]]="",Tabuľka2[[#This Row],[Stĺpec9]]=""),0,Tabuľka2[[#This Row],[Stĺpec9]]/Tabuľka2[[#This Row],[Stĺpec14]]))</f>
        <v>0</v>
      </c>
      <c r="X220" s="212">
        <f>IF(OR($X$13="vyberte",$X$13=""),0,IF(OR(Tabuľka2[[#This Row],[Stĺpec14]]="",Tabuľka2[[#This Row],[Stĺpec10]]=""),0,Tabuľka2[[#This Row],[Stĺpec10]]/Tabuľka2[[#This Row],[Stĺpec14]]))</f>
        <v>0</v>
      </c>
      <c r="Y220" s="212">
        <f>IF(OR($Y$13="vyberte",$Y$13=""),0,IF(OR(Tabuľka2[[#This Row],[Stĺpec14]]="",Tabuľka2[[#This Row],[Stĺpec11]]=""),0,Tabuľka2[[#This Row],[Stĺpec11]]/Tabuľka2[[#This Row],[Stĺpec14]]))</f>
        <v>0</v>
      </c>
      <c r="Z220" s="212">
        <f>IF(OR(Tabuľka2[[#This Row],[Stĺpec14]]="",Tabuľka2[[#This Row],[Stĺpec12]]=""),0,Tabuľka2[[#This Row],[Stĺpec12]]/Tabuľka2[[#This Row],[Stĺpec14]])</f>
        <v>0</v>
      </c>
      <c r="AA220" s="194">
        <f>IF(OR(Tabuľka2[[#This Row],[Stĺpec14]]="",Tabuľka2[[#This Row],[Stĺpec13]]=""),0,Tabuľka2[[#This Row],[Stĺpec13]]/Tabuľka2[[#This Row],[Stĺpec14]])</f>
        <v>0</v>
      </c>
      <c r="AB220" s="193">
        <f>COUNTIF(Tabuľka2[[#This Row],[Stĺpec16]:[Stĺpec23]],"&gt;0,1")</f>
        <v>0</v>
      </c>
      <c r="AC220" s="198">
        <f>IF(OR($F$13="vyberte",$F$13=""),0,Tabuľka2[[#This Row],[Stĺpec14]]-Tabuľka2[[#This Row],[Stĺpec26]])</f>
        <v>0</v>
      </c>
      <c r="AD2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0" s="206">
        <f>IF('Bodovacie kritéria'!$F$15="01 A - BORSKÁ NÍŽINA",Tabuľka2[[#This Row],[Stĺpec25]]/Tabuľka2[[#This Row],[Stĺpec5]],0)</f>
        <v>0</v>
      </c>
      <c r="AF2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0" s="206">
        <f>IFERROR((Tabuľka2[[#This Row],[Stĺpec28]]+Tabuľka2[[#This Row],[Stĺpec25]])/Tabuľka2[[#This Row],[Stĺpec14]],0)</f>
        <v>0</v>
      </c>
      <c r="AH220" s="199">
        <f>Tabuľka2[[#This Row],[Stĺpec28]]+Tabuľka2[[#This Row],[Stĺpec25]]</f>
        <v>0</v>
      </c>
      <c r="AI220" s="206">
        <f>IFERROR(Tabuľka2[[#This Row],[Stĺpec25]]/Tabuľka2[[#This Row],[Stĺpec30]],0)</f>
        <v>0</v>
      </c>
      <c r="AJ220" s="191">
        <f>IFERROR(Tabuľka2[[#This Row],[Stĺpec145]]/Tabuľka2[[#This Row],[Stĺpec14]],0)</f>
        <v>0</v>
      </c>
      <c r="AK220" s="191">
        <f>IFERROR(Tabuľka2[[#This Row],[Stĺpec144]]/Tabuľka2[[#This Row],[Stĺpec14]],0)</f>
        <v>0</v>
      </c>
    </row>
    <row r="221" spans="1:37" x14ac:dyDescent="0.25">
      <c r="A221" s="252"/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18">
        <f>SUM(Činnosti!$F221:$M221)</f>
        <v>0</v>
      </c>
      <c r="O221" s="262"/>
      <c r="P221" s="269"/>
      <c r="Q221" s="267">
        <f>IF(AND(Tabuľka2[[#This Row],[Stĺpec5]]&gt;0,Tabuľka2[[#This Row],[Stĺpec1]]=""),1,0)</f>
        <v>0</v>
      </c>
      <c r="R221" s="237">
        <f>IF(AND(Tabuľka2[[#This Row],[Stĺpec14]]=0,OR(Tabuľka2[[#This Row],[Stĺpec145]]&gt;0,Tabuľka2[[#This Row],[Stĺpec144]]&gt;0)),1,0)</f>
        <v>0</v>
      </c>
      <c r="S2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1" s="212">
        <f>IF(OR($T$13="vyberte",$T$13=""),0,IF(OR(Tabuľka2[[#This Row],[Stĺpec14]]="",Tabuľka2[[#This Row],[Stĺpec6]]=""),0,Tabuľka2[[#This Row],[Stĺpec6]]/Tabuľka2[[#This Row],[Stĺpec14]]))</f>
        <v>0</v>
      </c>
      <c r="U221" s="212">
        <f>IF(OR($U$13="vyberte",$U$13=""),0,IF(OR(Tabuľka2[[#This Row],[Stĺpec14]]="",Tabuľka2[[#This Row],[Stĺpec7]]=""),0,Tabuľka2[[#This Row],[Stĺpec7]]/Tabuľka2[[#This Row],[Stĺpec14]]))</f>
        <v>0</v>
      </c>
      <c r="V221" s="212">
        <f>IF(OR($V$13="vyberte",$V$13=""),0,IF(OR(Tabuľka2[[#This Row],[Stĺpec14]]="",Tabuľka2[[#This Row],[Stĺpec8]]=0),0,Tabuľka2[[#This Row],[Stĺpec8]]/Tabuľka2[[#This Row],[Stĺpec14]]))</f>
        <v>0</v>
      </c>
      <c r="W221" s="212">
        <f>IF(OR($W$13="vyberte",$W$13=""),0,IF(OR(Tabuľka2[[#This Row],[Stĺpec14]]="",Tabuľka2[[#This Row],[Stĺpec9]]=""),0,Tabuľka2[[#This Row],[Stĺpec9]]/Tabuľka2[[#This Row],[Stĺpec14]]))</f>
        <v>0</v>
      </c>
      <c r="X221" s="212">
        <f>IF(OR($X$13="vyberte",$X$13=""),0,IF(OR(Tabuľka2[[#This Row],[Stĺpec14]]="",Tabuľka2[[#This Row],[Stĺpec10]]=""),0,Tabuľka2[[#This Row],[Stĺpec10]]/Tabuľka2[[#This Row],[Stĺpec14]]))</f>
        <v>0</v>
      </c>
      <c r="Y221" s="212">
        <f>IF(OR($Y$13="vyberte",$Y$13=""),0,IF(OR(Tabuľka2[[#This Row],[Stĺpec14]]="",Tabuľka2[[#This Row],[Stĺpec11]]=""),0,Tabuľka2[[#This Row],[Stĺpec11]]/Tabuľka2[[#This Row],[Stĺpec14]]))</f>
        <v>0</v>
      </c>
      <c r="Z221" s="212">
        <f>IF(OR(Tabuľka2[[#This Row],[Stĺpec14]]="",Tabuľka2[[#This Row],[Stĺpec12]]=""),0,Tabuľka2[[#This Row],[Stĺpec12]]/Tabuľka2[[#This Row],[Stĺpec14]])</f>
        <v>0</v>
      </c>
      <c r="AA221" s="194">
        <f>IF(OR(Tabuľka2[[#This Row],[Stĺpec14]]="",Tabuľka2[[#This Row],[Stĺpec13]]=""),0,Tabuľka2[[#This Row],[Stĺpec13]]/Tabuľka2[[#This Row],[Stĺpec14]])</f>
        <v>0</v>
      </c>
      <c r="AB221" s="193">
        <f>COUNTIF(Tabuľka2[[#This Row],[Stĺpec16]:[Stĺpec23]],"&gt;0,1")</f>
        <v>0</v>
      </c>
      <c r="AC221" s="198">
        <f>IF(OR($F$13="vyberte",$F$13=""),0,Tabuľka2[[#This Row],[Stĺpec14]]-Tabuľka2[[#This Row],[Stĺpec26]])</f>
        <v>0</v>
      </c>
      <c r="AD2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1" s="206">
        <f>IF('Bodovacie kritéria'!$F$15="01 A - BORSKÁ NÍŽINA",Tabuľka2[[#This Row],[Stĺpec25]]/Tabuľka2[[#This Row],[Stĺpec5]],0)</f>
        <v>0</v>
      </c>
      <c r="AF2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1" s="206">
        <f>IFERROR((Tabuľka2[[#This Row],[Stĺpec28]]+Tabuľka2[[#This Row],[Stĺpec25]])/Tabuľka2[[#This Row],[Stĺpec14]],0)</f>
        <v>0</v>
      </c>
      <c r="AH221" s="199">
        <f>Tabuľka2[[#This Row],[Stĺpec28]]+Tabuľka2[[#This Row],[Stĺpec25]]</f>
        <v>0</v>
      </c>
      <c r="AI221" s="206">
        <f>IFERROR(Tabuľka2[[#This Row],[Stĺpec25]]/Tabuľka2[[#This Row],[Stĺpec30]],0)</f>
        <v>0</v>
      </c>
      <c r="AJ221" s="191">
        <f>IFERROR(Tabuľka2[[#This Row],[Stĺpec145]]/Tabuľka2[[#This Row],[Stĺpec14]],0)</f>
        <v>0</v>
      </c>
      <c r="AK221" s="191">
        <f>IFERROR(Tabuľka2[[#This Row],[Stĺpec144]]/Tabuľka2[[#This Row],[Stĺpec14]],0)</f>
        <v>0</v>
      </c>
    </row>
    <row r="222" spans="1:37" x14ac:dyDescent="0.25">
      <c r="A222" s="251"/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17">
        <f>SUM(Činnosti!$F222:$M222)</f>
        <v>0</v>
      </c>
      <c r="O222" s="261"/>
      <c r="P222" s="269"/>
      <c r="Q222" s="267">
        <f>IF(AND(Tabuľka2[[#This Row],[Stĺpec5]]&gt;0,Tabuľka2[[#This Row],[Stĺpec1]]=""),1,0)</f>
        <v>0</v>
      </c>
      <c r="R222" s="237">
        <f>IF(AND(Tabuľka2[[#This Row],[Stĺpec14]]=0,OR(Tabuľka2[[#This Row],[Stĺpec145]]&gt;0,Tabuľka2[[#This Row],[Stĺpec144]]&gt;0)),1,0)</f>
        <v>0</v>
      </c>
      <c r="S2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2" s="212">
        <f>IF(OR($T$13="vyberte",$T$13=""),0,IF(OR(Tabuľka2[[#This Row],[Stĺpec14]]="",Tabuľka2[[#This Row],[Stĺpec6]]=""),0,Tabuľka2[[#This Row],[Stĺpec6]]/Tabuľka2[[#This Row],[Stĺpec14]]))</f>
        <v>0</v>
      </c>
      <c r="U222" s="212">
        <f>IF(OR($U$13="vyberte",$U$13=""),0,IF(OR(Tabuľka2[[#This Row],[Stĺpec14]]="",Tabuľka2[[#This Row],[Stĺpec7]]=""),0,Tabuľka2[[#This Row],[Stĺpec7]]/Tabuľka2[[#This Row],[Stĺpec14]]))</f>
        <v>0</v>
      </c>
      <c r="V222" s="212">
        <f>IF(OR($V$13="vyberte",$V$13=""),0,IF(OR(Tabuľka2[[#This Row],[Stĺpec14]]="",Tabuľka2[[#This Row],[Stĺpec8]]=0),0,Tabuľka2[[#This Row],[Stĺpec8]]/Tabuľka2[[#This Row],[Stĺpec14]]))</f>
        <v>0</v>
      </c>
      <c r="W222" s="212">
        <f>IF(OR($W$13="vyberte",$W$13=""),0,IF(OR(Tabuľka2[[#This Row],[Stĺpec14]]="",Tabuľka2[[#This Row],[Stĺpec9]]=""),0,Tabuľka2[[#This Row],[Stĺpec9]]/Tabuľka2[[#This Row],[Stĺpec14]]))</f>
        <v>0</v>
      </c>
      <c r="X222" s="212">
        <f>IF(OR($X$13="vyberte",$X$13=""),0,IF(OR(Tabuľka2[[#This Row],[Stĺpec14]]="",Tabuľka2[[#This Row],[Stĺpec10]]=""),0,Tabuľka2[[#This Row],[Stĺpec10]]/Tabuľka2[[#This Row],[Stĺpec14]]))</f>
        <v>0</v>
      </c>
      <c r="Y222" s="212">
        <f>IF(OR($Y$13="vyberte",$Y$13=""),0,IF(OR(Tabuľka2[[#This Row],[Stĺpec14]]="",Tabuľka2[[#This Row],[Stĺpec11]]=""),0,Tabuľka2[[#This Row],[Stĺpec11]]/Tabuľka2[[#This Row],[Stĺpec14]]))</f>
        <v>0</v>
      </c>
      <c r="Z222" s="212">
        <f>IF(OR(Tabuľka2[[#This Row],[Stĺpec14]]="",Tabuľka2[[#This Row],[Stĺpec12]]=""),0,Tabuľka2[[#This Row],[Stĺpec12]]/Tabuľka2[[#This Row],[Stĺpec14]])</f>
        <v>0</v>
      </c>
      <c r="AA222" s="194">
        <f>IF(OR(Tabuľka2[[#This Row],[Stĺpec14]]="",Tabuľka2[[#This Row],[Stĺpec13]]=""),0,Tabuľka2[[#This Row],[Stĺpec13]]/Tabuľka2[[#This Row],[Stĺpec14]])</f>
        <v>0</v>
      </c>
      <c r="AB222" s="193">
        <f>COUNTIF(Tabuľka2[[#This Row],[Stĺpec16]:[Stĺpec23]],"&gt;0,1")</f>
        <v>0</v>
      </c>
      <c r="AC222" s="198">
        <f>IF(OR($F$13="vyberte",$F$13=""),0,Tabuľka2[[#This Row],[Stĺpec14]]-Tabuľka2[[#This Row],[Stĺpec26]])</f>
        <v>0</v>
      </c>
      <c r="AD2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2" s="206">
        <f>IF('Bodovacie kritéria'!$F$15="01 A - BORSKÁ NÍŽINA",Tabuľka2[[#This Row],[Stĺpec25]]/Tabuľka2[[#This Row],[Stĺpec5]],0)</f>
        <v>0</v>
      </c>
      <c r="AF2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2" s="206">
        <f>IFERROR((Tabuľka2[[#This Row],[Stĺpec28]]+Tabuľka2[[#This Row],[Stĺpec25]])/Tabuľka2[[#This Row],[Stĺpec14]],0)</f>
        <v>0</v>
      </c>
      <c r="AH222" s="199">
        <f>Tabuľka2[[#This Row],[Stĺpec28]]+Tabuľka2[[#This Row],[Stĺpec25]]</f>
        <v>0</v>
      </c>
      <c r="AI222" s="206">
        <f>IFERROR(Tabuľka2[[#This Row],[Stĺpec25]]/Tabuľka2[[#This Row],[Stĺpec30]],0)</f>
        <v>0</v>
      </c>
      <c r="AJ222" s="191">
        <f>IFERROR(Tabuľka2[[#This Row],[Stĺpec145]]/Tabuľka2[[#This Row],[Stĺpec14]],0)</f>
        <v>0</v>
      </c>
      <c r="AK222" s="191">
        <f>IFERROR(Tabuľka2[[#This Row],[Stĺpec144]]/Tabuľka2[[#This Row],[Stĺpec14]],0)</f>
        <v>0</v>
      </c>
    </row>
    <row r="223" spans="1:37" x14ac:dyDescent="0.25">
      <c r="A223" s="252"/>
      <c r="B223" s="257"/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18">
        <f>SUM(Činnosti!$F223:$M223)</f>
        <v>0</v>
      </c>
      <c r="O223" s="262"/>
      <c r="P223" s="269"/>
      <c r="Q223" s="267">
        <f>IF(AND(Tabuľka2[[#This Row],[Stĺpec5]]&gt;0,Tabuľka2[[#This Row],[Stĺpec1]]=""),1,0)</f>
        <v>0</v>
      </c>
      <c r="R223" s="237">
        <f>IF(AND(Tabuľka2[[#This Row],[Stĺpec14]]=0,OR(Tabuľka2[[#This Row],[Stĺpec145]]&gt;0,Tabuľka2[[#This Row],[Stĺpec144]]&gt;0)),1,0)</f>
        <v>0</v>
      </c>
      <c r="S2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3" s="212">
        <f>IF(OR($T$13="vyberte",$T$13=""),0,IF(OR(Tabuľka2[[#This Row],[Stĺpec14]]="",Tabuľka2[[#This Row],[Stĺpec6]]=""),0,Tabuľka2[[#This Row],[Stĺpec6]]/Tabuľka2[[#This Row],[Stĺpec14]]))</f>
        <v>0</v>
      </c>
      <c r="U223" s="212">
        <f>IF(OR($U$13="vyberte",$U$13=""),0,IF(OR(Tabuľka2[[#This Row],[Stĺpec14]]="",Tabuľka2[[#This Row],[Stĺpec7]]=""),0,Tabuľka2[[#This Row],[Stĺpec7]]/Tabuľka2[[#This Row],[Stĺpec14]]))</f>
        <v>0</v>
      </c>
      <c r="V223" s="212">
        <f>IF(OR($V$13="vyberte",$V$13=""),0,IF(OR(Tabuľka2[[#This Row],[Stĺpec14]]="",Tabuľka2[[#This Row],[Stĺpec8]]=0),0,Tabuľka2[[#This Row],[Stĺpec8]]/Tabuľka2[[#This Row],[Stĺpec14]]))</f>
        <v>0</v>
      </c>
      <c r="W223" s="212">
        <f>IF(OR($W$13="vyberte",$W$13=""),0,IF(OR(Tabuľka2[[#This Row],[Stĺpec14]]="",Tabuľka2[[#This Row],[Stĺpec9]]=""),0,Tabuľka2[[#This Row],[Stĺpec9]]/Tabuľka2[[#This Row],[Stĺpec14]]))</f>
        <v>0</v>
      </c>
      <c r="X223" s="212">
        <f>IF(OR($X$13="vyberte",$X$13=""),0,IF(OR(Tabuľka2[[#This Row],[Stĺpec14]]="",Tabuľka2[[#This Row],[Stĺpec10]]=""),0,Tabuľka2[[#This Row],[Stĺpec10]]/Tabuľka2[[#This Row],[Stĺpec14]]))</f>
        <v>0</v>
      </c>
      <c r="Y223" s="212">
        <f>IF(OR($Y$13="vyberte",$Y$13=""),0,IF(OR(Tabuľka2[[#This Row],[Stĺpec14]]="",Tabuľka2[[#This Row],[Stĺpec11]]=""),0,Tabuľka2[[#This Row],[Stĺpec11]]/Tabuľka2[[#This Row],[Stĺpec14]]))</f>
        <v>0</v>
      </c>
      <c r="Z223" s="212">
        <f>IF(OR(Tabuľka2[[#This Row],[Stĺpec14]]="",Tabuľka2[[#This Row],[Stĺpec12]]=""),0,Tabuľka2[[#This Row],[Stĺpec12]]/Tabuľka2[[#This Row],[Stĺpec14]])</f>
        <v>0</v>
      </c>
      <c r="AA223" s="194">
        <f>IF(OR(Tabuľka2[[#This Row],[Stĺpec14]]="",Tabuľka2[[#This Row],[Stĺpec13]]=""),0,Tabuľka2[[#This Row],[Stĺpec13]]/Tabuľka2[[#This Row],[Stĺpec14]])</f>
        <v>0</v>
      </c>
      <c r="AB223" s="193">
        <f>COUNTIF(Tabuľka2[[#This Row],[Stĺpec16]:[Stĺpec23]],"&gt;0,1")</f>
        <v>0</v>
      </c>
      <c r="AC223" s="198">
        <f>IF(OR($F$13="vyberte",$F$13=""),0,Tabuľka2[[#This Row],[Stĺpec14]]-Tabuľka2[[#This Row],[Stĺpec26]])</f>
        <v>0</v>
      </c>
      <c r="AD2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3" s="206">
        <f>IF('Bodovacie kritéria'!$F$15="01 A - BORSKÁ NÍŽINA",Tabuľka2[[#This Row],[Stĺpec25]]/Tabuľka2[[#This Row],[Stĺpec5]],0)</f>
        <v>0</v>
      </c>
      <c r="AF2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3" s="206">
        <f>IFERROR((Tabuľka2[[#This Row],[Stĺpec28]]+Tabuľka2[[#This Row],[Stĺpec25]])/Tabuľka2[[#This Row],[Stĺpec14]],0)</f>
        <v>0</v>
      </c>
      <c r="AH223" s="199">
        <f>Tabuľka2[[#This Row],[Stĺpec28]]+Tabuľka2[[#This Row],[Stĺpec25]]</f>
        <v>0</v>
      </c>
      <c r="AI223" s="206">
        <f>IFERROR(Tabuľka2[[#This Row],[Stĺpec25]]/Tabuľka2[[#This Row],[Stĺpec30]],0)</f>
        <v>0</v>
      </c>
      <c r="AJ223" s="191">
        <f>IFERROR(Tabuľka2[[#This Row],[Stĺpec145]]/Tabuľka2[[#This Row],[Stĺpec14]],0)</f>
        <v>0</v>
      </c>
      <c r="AK223" s="191">
        <f>IFERROR(Tabuľka2[[#This Row],[Stĺpec144]]/Tabuľka2[[#This Row],[Stĺpec14]],0)</f>
        <v>0</v>
      </c>
    </row>
    <row r="224" spans="1:37" x14ac:dyDescent="0.25">
      <c r="A224" s="251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17">
        <f>SUM(Činnosti!$F224:$M224)</f>
        <v>0</v>
      </c>
      <c r="O224" s="261"/>
      <c r="P224" s="269"/>
      <c r="Q224" s="267">
        <f>IF(AND(Tabuľka2[[#This Row],[Stĺpec5]]&gt;0,Tabuľka2[[#This Row],[Stĺpec1]]=""),1,0)</f>
        <v>0</v>
      </c>
      <c r="R224" s="237">
        <f>IF(AND(Tabuľka2[[#This Row],[Stĺpec14]]=0,OR(Tabuľka2[[#This Row],[Stĺpec145]]&gt;0,Tabuľka2[[#This Row],[Stĺpec144]]&gt;0)),1,0)</f>
        <v>0</v>
      </c>
      <c r="S2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4" s="212">
        <f>IF(OR($T$13="vyberte",$T$13=""),0,IF(OR(Tabuľka2[[#This Row],[Stĺpec14]]="",Tabuľka2[[#This Row],[Stĺpec6]]=""),0,Tabuľka2[[#This Row],[Stĺpec6]]/Tabuľka2[[#This Row],[Stĺpec14]]))</f>
        <v>0</v>
      </c>
      <c r="U224" s="212">
        <f>IF(OR($U$13="vyberte",$U$13=""),0,IF(OR(Tabuľka2[[#This Row],[Stĺpec14]]="",Tabuľka2[[#This Row],[Stĺpec7]]=""),0,Tabuľka2[[#This Row],[Stĺpec7]]/Tabuľka2[[#This Row],[Stĺpec14]]))</f>
        <v>0</v>
      </c>
      <c r="V224" s="212">
        <f>IF(OR($V$13="vyberte",$V$13=""),0,IF(OR(Tabuľka2[[#This Row],[Stĺpec14]]="",Tabuľka2[[#This Row],[Stĺpec8]]=0),0,Tabuľka2[[#This Row],[Stĺpec8]]/Tabuľka2[[#This Row],[Stĺpec14]]))</f>
        <v>0</v>
      </c>
      <c r="W224" s="212">
        <f>IF(OR($W$13="vyberte",$W$13=""),0,IF(OR(Tabuľka2[[#This Row],[Stĺpec14]]="",Tabuľka2[[#This Row],[Stĺpec9]]=""),0,Tabuľka2[[#This Row],[Stĺpec9]]/Tabuľka2[[#This Row],[Stĺpec14]]))</f>
        <v>0</v>
      </c>
      <c r="X224" s="212">
        <f>IF(OR($X$13="vyberte",$X$13=""),0,IF(OR(Tabuľka2[[#This Row],[Stĺpec14]]="",Tabuľka2[[#This Row],[Stĺpec10]]=""),0,Tabuľka2[[#This Row],[Stĺpec10]]/Tabuľka2[[#This Row],[Stĺpec14]]))</f>
        <v>0</v>
      </c>
      <c r="Y224" s="212">
        <f>IF(OR($Y$13="vyberte",$Y$13=""),0,IF(OR(Tabuľka2[[#This Row],[Stĺpec14]]="",Tabuľka2[[#This Row],[Stĺpec11]]=""),0,Tabuľka2[[#This Row],[Stĺpec11]]/Tabuľka2[[#This Row],[Stĺpec14]]))</f>
        <v>0</v>
      </c>
      <c r="Z224" s="212">
        <f>IF(OR(Tabuľka2[[#This Row],[Stĺpec14]]="",Tabuľka2[[#This Row],[Stĺpec12]]=""),0,Tabuľka2[[#This Row],[Stĺpec12]]/Tabuľka2[[#This Row],[Stĺpec14]])</f>
        <v>0</v>
      </c>
      <c r="AA224" s="194">
        <f>IF(OR(Tabuľka2[[#This Row],[Stĺpec14]]="",Tabuľka2[[#This Row],[Stĺpec13]]=""),0,Tabuľka2[[#This Row],[Stĺpec13]]/Tabuľka2[[#This Row],[Stĺpec14]])</f>
        <v>0</v>
      </c>
      <c r="AB224" s="193">
        <f>COUNTIF(Tabuľka2[[#This Row],[Stĺpec16]:[Stĺpec23]],"&gt;0,1")</f>
        <v>0</v>
      </c>
      <c r="AC224" s="198">
        <f>IF(OR($F$13="vyberte",$F$13=""),0,Tabuľka2[[#This Row],[Stĺpec14]]-Tabuľka2[[#This Row],[Stĺpec26]])</f>
        <v>0</v>
      </c>
      <c r="AD2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4" s="206">
        <f>IF('Bodovacie kritéria'!$F$15="01 A - BORSKÁ NÍŽINA",Tabuľka2[[#This Row],[Stĺpec25]]/Tabuľka2[[#This Row],[Stĺpec5]],0)</f>
        <v>0</v>
      </c>
      <c r="AF2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4" s="206">
        <f>IFERROR((Tabuľka2[[#This Row],[Stĺpec28]]+Tabuľka2[[#This Row],[Stĺpec25]])/Tabuľka2[[#This Row],[Stĺpec14]],0)</f>
        <v>0</v>
      </c>
      <c r="AH224" s="199">
        <f>Tabuľka2[[#This Row],[Stĺpec28]]+Tabuľka2[[#This Row],[Stĺpec25]]</f>
        <v>0</v>
      </c>
      <c r="AI224" s="206">
        <f>IFERROR(Tabuľka2[[#This Row],[Stĺpec25]]/Tabuľka2[[#This Row],[Stĺpec30]],0)</f>
        <v>0</v>
      </c>
      <c r="AJ224" s="191">
        <f>IFERROR(Tabuľka2[[#This Row],[Stĺpec145]]/Tabuľka2[[#This Row],[Stĺpec14]],0)</f>
        <v>0</v>
      </c>
      <c r="AK224" s="191">
        <f>IFERROR(Tabuľka2[[#This Row],[Stĺpec144]]/Tabuľka2[[#This Row],[Stĺpec14]],0)</f>
        <v>0</v>
      </c>
    </row>
    <row r="225" spans="1:37" x14ac:dyDescent="0.25">
      <c r="A225" s="252"/>
      <c r="B225" s="257"/>
      <c r="C225" s="257"/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18">
        <f>SUM(Činnosti!$F225:$M225)</f>
        <v>0</v>
      </c>
      <c r="O225" s="262"/>
      <c r="P225" s="269"/>
      <c r="Q225" s="267">
        <f>IF(AND(Tabuľka2[[#This Row],[Stĺpec5]]&gt;0,Tabuľka2[[#This Row],[Stĺpec1]]=""),1,0)</f>
        <v>0</v>
      </c>
      <c r="R225" s="237">
        <f>IF(AND(Tabuľka2[[#This Row],[Stĺpec14]]=0,OR(Tabuľka2[[#This Row],[Stĺpec145]]&gt;0,Tabuľka2[[#This Row],[Stĺpec144]]&gt;0)),1,0)</f>
        <v>0</v>
      </c>
      <c r="S2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5" s="212">
        <f>IF(OR($T$13="vyberte",$T$13=""),0,IF(OR(Tabuľka2[[#This Row],[Stĺpec14]]="",Tabuľka2[[#This Row],[Stĺpec6]]=""),0,Tabuľka2[[#This Row],[Stĺpec6]]/Tabuľka2[[#This Row],[Stĺpec14]]))</f>
        <v>0</v>
      </c>
      <c r="U225" s="212">
        <f>IF(OR($U$13="vyberte",$U$13=""),0,IF(OR(Tabuľka2[[#This Row],[Stĺpec14]]="",Tabuľka2[[#This Row],[Stĺpec7]]=""),0,Tabuľka2[[#This Row],[Stĺpec7]]/Tabuľka2[[#This Row],[Stĺpec14]]))</f>
        <v>0</v>
      </c>
      <c r="V225" s="212">
        <f>IF(OR($V$13="vyberte",$V$13=""),0,IF(OR(Tabuľka2[[#This Row],[Stĺpec14]]="",Tabuľka2[[#This Row],[Stĺpec8]]=0),0,Tabuľka2[[#This Row],[Stĺpec8]]/Tabuľka2[[#This Row],[Stĺpec14]]))</f>
        <v>0</v>
      </c>
      <c r="W225" s="212">
        <f>IF(OR($W$13="vyberte",$W$13=""),0,IF(OR(Tabuľka2[[#This Row],[Stĺpec14]]="",Tabuľka2[[#This Row],[Stĺpec9]]=""),0,Tabuľka2[[#This Row],[Stĺpec9]]/Tabuľka2[[#This Row],[Stĺpec14]]))</f>
        <v>0</v>
      </c>
      <c r="X225" s="212">
        <f>IF(OR($X$13="vyberte",$X$13=""),0,IF(OR(Tabuľka2[[#This Row],[Stĺpec14]]="",Tabuľka2[[#This Row],[Stĺpec10]]=""),0,Tabuľka2[[#This Row],[Stĺpec10]]/Tabuľka2[[#This Row],[Stĺpec14]]))</f>
        <v>0</v>
      </c>
      <c r="Y225" s="212">
        <f>IF(OR($Y$13="vyberte",$Y$13=""),0,IF(OR(Tabuľka2[[#This Row],[Stĺpec14]]="",Tabuľka2[[#This Row],[Stĺpec11]]=""),0,Tabuľka2[[#This Row],[Stĺpec11]]/Tabuľka2[[#This Row],[Stĺpec14]]))</f>
        <v>0</v>
      </c>
      <c r="Z225" s="212">
        <f>IF(OR(Tabuľka2[[#This Row],[Stĺpec14]]="",Tabuľka2[[#This Row],[Stĺpec12]]=""),0,Tabuľka2[[#This Row],[Stĺpec12]]/Tabuľka2[[#This Row],[Stĺpec14]])</f>
        <v>0</v>
      </c>
      <c r="AA225" s="194">
        <f>IF(OR(Tabuľka2[[#This Row],[Stĺpec14]]="",Tabuľka2[[#This Row],[Stĺpec13]]=""),0,Tabuľka2[[#This Row],[Stĺpec13]]/Tabuľka2[[#This Row],[Stĺpec14]])</f>
        <v>0</v>
      </c>
      <c r="AB225" s="193">
        <f>COUNTIF(Tabuľka2[[#This Row],[Stĺpec16]:[Stĺpec23]],"&gt;0,1")</f>
        <v>0</v>
      </c>
      <c r="AC225" s="198">
        <f>IF(OR($F$13="vyberte",$F$13=""),0,Tabuľka2[[#This Row],[Stĺpec14]]-Tabuľka2[[#This Row],[Stĺpec26]])</f>
        <v>0</v>
      </c>
      <c r="AD2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5" s="206">
        <f>IF('Bodovacie kritéria'!$F$15="01 A - BORSKÁ NÍŽINA",Tabuľka2[[#This Row],[Stĺpec25]]/Tabuľka2[[#This Row],[Stĺpec5]],0)</f>
        <v>0</v>
      </c>
      <c r="AF2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5" s="206">
        <f>IFERROR((Tabuľka2[[#This Row],[Stĺpec28]]+Tabuľka2[[#This Row],[Stĺpec25]])/Tabuľka2[[#This Row],[Stĺpec14]],0)</f>
        <v>0</v>
      </c>
      <c r="AH225" s="199">
        <f>Tabuľka2[[#This Row],[Stĺpec28]]+Tabuľka2[[#This Row],[Stĺpec25]]</f>
        <v>0</v>
      </c>
      <c r="AI225" s="206">
        <f>IFERROR(Tabuľka2[[#This Row],[Stĺpec25]]/Tabuľka2[[#This Row],[Stĺpec30]],0)</f>
        <v>0</v>
      </c>
      <c r="AJ225" s="191">
        <f>IFERROR(Tabuľka2[[#This Row],[Stĺpec145]]/Tabuľka2[[#This Row],[Stĺpec14]],0)</f>
        <v>0</v>
      </c>
      <c r="AK225" s="191">
        <f>IFERROR(Tabuľka2[[#This Row],[Stĺpec144]]/Tabuľka2[[#This Row],[Stĺpec14]],0)</f>
        <v>0</v>
      </c>
    </row>
    <row r="226" spans="1:37" x14ac:dyDescent="0.25">
      <c r="A226" s="251"/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17">
        <f>SUM(Činnosti!$F226:$M226)</f>
        <v>0</v>
      </c>
      <c r="O226" s="261"/>
      <c r="P226" s="269"/>
      <c r="Q226" s="267">
        <f>IF(AND(Tabuľka2[[#This Row],[Stĺpec5]]&gt;0,Tabuľka2[[#This Row],[Stĺpec1]]=""),1,0)</f>
        <v>0</v>
      </c>
      <c r="R226" s="237">
        <f>IF(AND(Tabuľka2[[#This Row],[Stĺpec14]]=0,OR(Tabuľka2[[#This Row],[Stĺpec145]]&gt;0,Tabuľka2[[#This Row],[Stĺpec144]]&gt;0)),1,0)</f>
        <v>0</v>
      </c>
      <c r="S2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6" s="212">
        <f>IF(OR($T$13="vyberte",$T$13=""),0,IF(OR(Tabuľka2[[#This Row],[Stĺpec14]]="",Tabuľka2[[#This Row],[Stĺpec6]]=""),0,Tabuľka2[[#This Row],[Stĺpec6]]/Tabuľka2[[#This Row],[Stĺpec14]]))</f>
        <v>0</v>
      </c>
      <c r="U226" s="212">
        <f>IF(OR($U$13="vyberte",$U$13=""),0,IF(OR(Tabuľka2[[#This Row],[Stĺpec14]]="",Tabuľka2[[#This Row],[Stĺpec7]]=""),0,Tabuľka2[[#This Row],[Stĺpec7]]/Tabuľka2[[#This Row],[Stĺpec14]]))</f>
        <v>0</v>
      </c>
      <c r="V226" s="212">
        <f>IF(OR($V$13="vyberte",$V$13=""),0,IF(OR(Tabuľka2[[#This Row],[Stĺpec14]]="",Tabuľka2[[#This Row],[Stĺpec8]]=0),0,Tabuľka2[[#This Row],[Stĺpec8]]/Tabuľka2[[#This Row],[Stĺpec14]]))</f>
        <v>0</v>
      </c>
      <c r="W226" s="212">
        <f>IF(OR($W$13="vyberte",$W$13=""),0,IF(OR(Tabuľka2[[#This Row],[Stĺpec14]]="",Tabuľka2[[#This Row],[Stĺpec9]]=""),0,Tabuľka2[[#This Row],[Stĺpec9]]/Tabuľka2[[#This Row],[Stĺpec14]]))</f>
        <v>0</v>
      </c>
      <c r="X226" s="212">
        <f>IF(OR($X$13="vyberte",$X$13=""),0,IF(OR(Tabuľka2[[#This Row],[Stĺpec14]]="",Tabuľka2[[#This Row],[Stĺpec10]]=""),0,Tabuľka2[[#This Row],[Stĺpec10]]/Tabuľka2[[#This Row],[Stĺpec14]]))</f>
        <v>0</v>
      </c>
      <c r="Y226" s="212">
        <f>IF(OR($Y$13="vyberte",$Y$13=""),0,IF(OR(Tabuľka2[[#This Row],[Stĺpec14]]="",Tabuľka2[[#This Row],[Stĺpec11]]=""),0,Tabuľka2[[#This Row],[Stĺpec11]]/Tabuľka2[[#This Row],[Stĺpec14]]))</f>
        <v>0</v>
      </c>
      <c r="Z226" s="212">
        <f>IF(OR(Tabuľka2[[#This Row],[Stĺpec14]]="",Tabuľka2[[#This Row],[Stĺpec12]]=""),0,Tabuľka2[[#This Row],[Stĺpec12]]/Tabuľka2[[#This Row],[Stĺpec14]])</f>
        <v>0</v>
      </c>
      <c r="AA226" s="194">
        <f>IF(OR(Tabuľka2[[#This Row],[Stĺpec14]]="",Tabuľka2[[#This Row],[Stĺpec13]]=""),0,Tabuľka2[[#This Row],[Stĺpec13]]/Tabuľka2[[#This Row],[Stĺpec14]])</f>
        <v>0</v>
      </c>
      <c r="AB226" s="193">
        <f>COUNTIF(Tabuľka2[[#This Row],[Stĺpec16]:[Stĺpec23]],"&gt;0,1")</f>
        <v>0</v>
      </c>
      <c r="AC226" s="198">
        <f>IF(OR($F$13="vyberte",$F$13=""),0,Tabuľka2[[#This Row],[Stĺpec14]]-Tabuľka2[[#This Row],[Stĺpec26]])</f>
        <v>0</v>
      </c>
      <c r="AD2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6" s="206">
        <f>IF('Bodovacie kritéria'!$F$15="01 A - BORSKÁ NÍŽINA",Tabuľka2[[#This Row],[Stĺpec25]]/Tabuľka2[[#This Row],[Stĺpec5]],0)</f>
        <v>0</v>
      </c>
      <c r="AF2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6" s="206">
        <f>IFERROR((Tabuľka2[[#This Row],[Stĺpec28]]+Tabuľka2[[#This Row],[Stĺpec25]])/Tabuľka2[[#This Row],[Stĺpec14]],0)</f>
        <v>0</v>
      </c>
      <c r="AH226" s="199">
        <f>Tabuľka2[[#This Row],[Stĺpec28]]+Tabuľka2[[#This Row],[Stĺpec25]]</f>
        <v>0</v>
      </c>
      <c r="AI226" s="206">
        <f>IFERROR(Tabuľka2[[#This Row],[Stĺpec25]]/Tabuľka2[[#This Row],[Stĺpec30]],0)</f>
        <v>0</v>
      </c>
      <c r="AJ226" s="191">
        <f>IFERROR(Tabuľka2[[#This Row],[Stĺpec145]]/Tabuľka2[[#This Row],[Stĺpec14]],0)</f>
        <v>0</v>
      </c>
      <c r="AK226" s="191">
        <f>IFERROR(Tabuľka2[[#This Row],[Stĺpec144]]/Tabuľka2[[#This Row],[Stĺpec14]],0)</f>
        <v>0</v>
      </c>
    </row>
    <row r="227" spans="1:37" x14ac:dyDescent="0.25">
      <c r="A227" s="252"/>
      <c r="B227" s="257"/>
      <c r="C227" s="257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18">
        <f>SUM(Činnosti!$F227:$M227)</f>
        <v>0</v>
      </c>
      <c r="O227" s="262"/>
      <c r="P227" s="269"/>
      <c r="Q227" s="267">
        <f>IF(AND(Tabuľka2[[#This Row],[Stĺpec5]]&gt;0,Tabuľka2[[#This Row],[Stĺpec1]]=""),1,0)</f>
        <v>0</v>
      </c>
      <c r="R227" s="237">
        <f>IF(AND(Tabuľka2[[#This Row],[Stĺpec14]]=0,OR(Tabuľka2[[#This Row],[Stĺpec145]]&gt;0,Tabuľka2[[#This Row],[Stĺpec144]]&gt;0)),1,0)</f>
        <v>0</v>
      </c>
      <c r="S2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7" s="212">
        <f>IF(OR($T$13="vyberte",$T$13=""),0,IF(OR(Tabuľka2[[#This Row],[Stĺpec14]]="",Tabuľka2[[#This Row],[Stĺpec6]]=""),0,Tabuľka2[[#This Row],[Stĺpec6]]/Tabuľka2[[#This Row],[Stĺpec14]]))</f>
        <v>0</v>
      </c>
      <c r="U227" s="212">
        <f>IF(OR($U$13="vyberte",$U$13=""),0,IF(OR(Tabuľka2[[#This Row],[Stĺpec14]]="",Tabuľka2[[#This Row],[Stĺpec7]]=""),0,Tabuľka2[[#This Row],[Stĺpec7]]/Tabuľka2[[#This Row],[Stĺpec14]]))</f>
        <v>0</v>
      </c>
      <c r="V227" s="212">
        <f>IF(OR($V$13="vyberte",$V$13=""),0,IF(OR(Tabuľka2[[#This Row],[Stĺpec14]]="",Tabuľka2[[#This Row],[Stĺpec8]]=0),0,Tabuľka2[[#This Row],[Stĺpec8]]/Tabuľka2[[#This Row],[Stĺpec14]]))</f>
        <v>0</v>
      </c>
      <c r="W227" s="212">
        <f>IF(OR($W$13="vyberte",$W$13=""),0,IF(OR(Tabuľka2[[#This Row],[Stĺpec14]]="",Tabuľka2[[#This Row],[Stĺpec9]]=""),0,Tabuľka2[[#This Row],[Stĺpec9]]/Tabuľka2[[#This Row],[Stĺpec14]]))</f>
        <v>0</v>
      </c>
      <c r="X227" s="212">
        <f>IF(OR($X$13="vyberte",$X$13=""),0,IF(OR(Tabuľka2[[#This Row],[Stĺpec14]]="",Tabuľka2[[#This Row],[Stĺpec10]]=""),0,Tabuľka2[[#This Row],[Stĺpec10]]/Tabuľka2[[#This Row],[Stĺpec14]]))</f>
        <v>0</v>
      </c>
      <c r="Y227" s="212">
        <f>IF(OR($Y$13="vyberte",$Y$13=""),0,IF(OR(Tabuľka2[[#This Row],[Stĺpec14]]="",Tabuľka2[[#This Row],[Stĺpec11]]=""),0,Tabuľka2[[#This Row],[Stĺpec11]]/Tabuľka2[[#This Row],[Stĺpec14]]))</f>
        <v>0</v>
      </c>
      <c r="Z227" s="212">
        <f>IF(OR(Tabuľka2[[#This Row],[Stĺpec14]]="",Tabuľka2[[#This Row],[Stĺpec12]]=""),0,Tabuľka2[[#This Row],[Stĺpec12]]/Tabuľka2[[#This Row],[Stĺpec14]])</f>
        <v>0</v>
      </c>
      <c r="AA227" s="194">
        <f>IF(OR(Tabuľka2[[#This Row],[Stĺpec14]]="",Tabuľka2[[#This Row],[Stĺpec13]]=""),0,Tabuľka2[[#This Row],[Stĺpec13]]/Tabuľka2[[#This Row],[Stĺpec14]])</f>
        <v>0</v>
      </c>
      <c r="AB227" s="193">
        <f>COUNTIF(Tabuľka2[[#This Row],[Stĺpec16]:[Stĺpec23]],"&gt;0,1")</f>
        <v>0</v>
      </c>
      <c r="AC227" s="198">
        <f>IF(OR($F$13="vyberte",$F$13=""),0,Tabuľka2[[#This Row],[Stĺpec14]]-Tabuľka2[[#This Row],[Stĺpec26]])</f>
        <v>0</v>
      </c>
      <c r="AD2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7" s="206">
        <f>IF('Bodovacie kritéria'!$F$15="01 A - BORSKÁ NÍŽINA",Tabuľka2[[#This Row],[Stĺpec25]]/Tabuľka2[[#This Row],[Stĺpec5]],0)</f>
        <v>0</v>
      </c>
      <c r="AF2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7" s="206">
        <f>IFERROR((Tabuľka2[[#This Row],[Stĺpec28]]+Tabuľka2[[#This Row],[Stĺpec25]])/Tabuľka2[[#This Row],[Stĺpec14]],0)</f>
        <v>0</v>
      </c>
      <c r="AH227" s="199">
        <f>Tabuľka2[[#This Row],[Stĺpec28]]+Tabuľka2[[#This Row],[Stĺpec25]]</f>
        <v>0</v>
      </c>
      <c r="AI227" s="206">
        <f>IFERROR(Tabuľka2[[#This Row],[Stĺpec25]]/Tabuľka2[[#This Row],[Stĺpec30]],0)</f>
        <v>0</v>
      </c>
      <c r="AJ227" s="191">
        <f>IFERROR(Tabuľka2[[#This Row],[Stĺpec145]]/Tabuľka2[[#This Row],[Stĺpec14]],0)</f>
        <v>0</v>
      </c>
      <c r="AK227" s="191">
        <f>IFERROR(Tabuľka2[[#This Row],[Stĺpec144]]/Tabuľka2[[#This Row],[Stĺpec14]],0)</f>
        <v>0</v>
      </c>
    </row>
    <row r="228" spans="1:37" x14ac:dyDescent="0.25">
      <c r="A228" s="251"/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17">
        <f>SUM(Činnosti!$F228:$M228)</f>
        <v>0</v>
      </c>
      <c r="O228" s="261"/>
      <c r="P228" s="269"/>
      <c r="Q228" s="267">
        <f>IF(AND(Tabuľka2[[#This Row],[Stĺpec5]]&gt;0,Tabuľka2[[#This Row],[Stĺpec1]]=""),1,0)</f>
        <v>0</v>
      </c>
      <c r="R228" s="237">
        <f>IF(AND(Tabuľka2[[#This Row],[Stĺpec14]]=0,OR(Tabuľka2[[#This Row],[Stĺpec145]]&gt;0,Tabuľka2[[#This Row],[Stĺpec144]]&gt;0)),1,0)</f>
        <v>0</v>
      </c>
      <c r="S2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8" s="212">
        <f>IF(OR($T$13="vyberte",$T$13=""),0,IF(OR(Tabuľka2[[#This Row],[Stĺpec14]]="",Tabuľka2[[#This Row],[Stĺpec6]]=""),0,Tabuľka2[[#This Row],[Stĺpec6]]/Tabuľka2[[#This Row],[Stĺpec14]]))</f>
        <v>0</v>
      </c>
      <c r="U228" s="212">
        <f>IF(OR($U$13="vyberte",$U$13=""),0,IF(OR(Tabuľka2[[#This Row],[Stĺpec14]]="",Tabuľka2[[#This Row],[Stĺpec7]]=""),0,Tabuľka2[[#This Row],[Stĺpec7]]/Tabuľka2[[#This Row],[Stĺpec14]]))</f>
        <v>0</v>
      </c>
      <c r="V228" s="212">
        <f>IF(OR($V$13="vyberte",$V$13=""),0,IF(OR(Tabuľka2[[#This Row],[Stĺpec14]]="",Tabuľka2[[#This Row],[Stĺpec8]]=0),0,Tabuľka2[[#This Row],[Stĺpec8]]/Tabuľka2[[#This Row],[Stĺpec14]]))</f>
        <v>0</v>
      </c>
      <c r="W228" s="212">
        <f>IF(OR($W$13="vyberte",$W$13=""),0,IF(OR(Tabuľka2[[#This Row],[Stĺpec14]]="",Tabuľka2[[#This Row],[Stĺpec9]]=""),0,Tabuľka2[[#This Row],[Stĺpec9]]/Tabuľka2[[#This Row],[Stĺpec14]]))</f>
        <v>0</v>
      </c>
      <c r="X228" s="212">
        <f>IF(OR($X$13="vyberte",$X$13=""),0,IF(OR(Tabuľka2[[#This Row],[Stĺpec14]]="",Tabuľka2[[#This Row],[Stĺpec10]]=""),0,Tabuľka2[[#This Row],[Stĺpec10]]/Tabuľka2[[#This Row],[Stĺpec14]]))</f>
        <v>0</v>
      </c>
      <c r="Y228" s="212">
        <f>IF(OR($Y$13="vyberte",$Y$13=""),0,IF(OR(Tabuľka2[[#This Row],[Stĺpec14]]="",Tabuľka2[[#This Row],[Stĺpec11]]=""),0,Tabuľka2[[#This Row],[Stĺpec11]]/Tabuľka2[[#This Row],[Stĺpec14]]))</f>
        <v>0</v>
      </c>
      <c r="Z228" s="212">
        <f>IF(OR(Tabuľka2[[#This Row],[Stĺpec14]]="",Tabuľka2[[#This Row],[Stĺpec12]]=""),0,Tabuľka2[[#This Row],[Stĺpec12]]/Tabuľka2[[#This Row],[Stĺpec14]])</f>
        <v>0</v>
      </c>
      <c r="AA228" s="194">
        <f>IF(OR(Tabuľka2[[#This Row],[Stĺpec14]]="",Tabuľka2[[#This Row],[Stĺpec13]]=""),0,Tabuľka2[[#This Row],[Stĺpec13]]/Tabuľka2[[#This Row],[Stĺpec14]])</f>
        <v>0</v>
      </c>
      <c r="AB228" s="193">
        <f>COUNTIF(Tabuľka2[[#This Row],[Stĺpec16]:[Stĺpec23]],"&gt;0,1")</f>
        <v>0</v>
      </c>
      <c r="AC228" s="198">
        <f>IF(OR($F$13="vyberte",$F$13=""),0,Tabuľka2[[#This Row],[Stĺpec14]]-Tabuľka2[[#This Row],[Stĺpec26]])</f>
        <v>0</v>
      </c>
      <c r="AD2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8" s="206">
        <f>IF('Bodovacie kritéria'!$F$15="01 A - BORSKÁ NÍŽINA",Tabuľka2[[#This Row],[Stĺpec25]]/Tabuľka2[[#This Row],[Stĺpec5]],0)</f>
        <v>0</v>
      </c>
      <c r="AF2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8" s="206">
        <f>IFERROR((Tabuľka2[[#This Row],[Stĺpec28]]+Tabuľka2[[#This Row],[Stĺpec25]])/Tabuľka2[[#This Row],[Stĺpec14]],0)</f>
        <v>0</v>
      </c>
      <c r="AH228" s="199">
        <f>Tabuľka2[[#This Row],[Stĺpec28]]+Tabuľka2[[#This Row],[Stĺpec25]]</f>
        <v>0</v>
      </c>
      <c r="AI228" s="206">
        <f>IFERROR(Tabuľka2[[#This Row],[Stĺpec25]]/Tabuľka2[[#This Row],[Stĺpec30]],0)</f>
        <v>0</v>
      </c>
      <c r="AJ228" s="191">
        <f>IFERROR(Tabuľka2[[#This Row],[Stĺpec145]]/Tabuľka2[[#This Row],[Stĺpec14]],0)</f>
        <v>0</v>
      </c>
      <c r="AK228" s="191">
        <f>IFERROR(Tabuľka2[[#This Row],[Stĺpec144]]/Tabuľka2[[#This Row],[Stĺpec14]],0)</f>
        <v>0</v>
      </c>
    </row>
    <row r="229" spans="1:37" x14ac:dyDescent="0.25">
      <c r="A229" s="252"/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18">
        <f>SUM(Činnosti!$F229:$M229)</f>
        <v>0</v>
      </c>
      <c r="O229" s="262"/>
      <c r="P229" s="269"/>
      <c r="Q229" s="267">
        <f>IF(AND(Tabuľka2[[#This Row],[Stĺpec5]]&gt;0,Tabuľka2[[#This Row],[Stĺpec1]]=""),1,0)</f>
        <v>0</v>
      </c>
      <c r="R229" s="237">
        <f>IF(AND(Tabuľka2[[#This Row],[Stĺpec14]]=0,OR(Tabuľka2[[#This Row],[Stĺpec145]]&gt;0,Tabuľka2[[#This Row],[Stĺpec144]]&gt;0)),1,0)</f>
        <v>0</v>
      </c>
      <c r="S2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29" s="212">
        <f>IF(OR($T$13="vyberte",$T$13=""),0,IF(OR(Tabuľka2[[#This Row],[Stĺpec14]]="",Tabuľka2[[#This Row],[Stĺpec6]]=""),0,Tabuľka2[[#This Row],[Stĺpec6]]/Tabuľka2[[#This Row],[Stĺpec14]]))</f>
        <v>0</v>
      </c>
      <c r="U229" s="212">
        <f>IF(OR($U$13="vyberte",$U$13=""),0,IF(OR(Tabuľka2[[#This Row],[Stĺpec14]]="",Tabuľka2[[#This Row],[Stĺpec7]]=""),0,Tabuľka2[[#This Row],[Stĺpec7]]/Tabuľka2[[#This Row],[Stĺpec14]]))</f>
        <v>0</v>
      </c>
      <c r="V229" s="212">
        <f>IF(OR($V$13="vyberte",$V$13=""),0,IF(OR(Tabuľka2[[#This Row],[Stĺpec14]]="",Tabuľka2[[#This Row],[Stĺpec8]]=0),0,Tabuľka2[[#This Row],[Stĺpec8]]/Tabuľka2[[#This Row],[Stĺpec14]]))</f>
        <v>0</v>
      </c>
      <c r="W229" s="212">
        <f>IF(OR($W$13="vyberte",$W$13=""),0,IF(OR(Tabuľka2[[#This Row],[Stĺpec14]]="",Tabuľka2[[#This Row],[Stĺpec9]]=""),0,Tabuľka2[[#This Row],[Stĺpec9]]/Tabuľka2[[#This Row],[Stĺpec14]]))</f>
        <v>0</v>
      </c>
      <c r="X229" s="212">
        <f>IF(OR($X$13="vyberte",$X$13=""),0,IF(OR(Tabuľka2[[#This Row],[Stĺpec14]]="",Tabuľka2[[#This Row],[Stĺpec10]]=""),0,Tabuľka2[[#This Row],[Stĺpec10]]/Tabuľka2[[#This Row],[Stĺpec14]]))</f>
        <v>0</v>
      </c>
      <c r="Y229" s="212">
        <f>IF(OR($Y$13="vyberte",$Y$13=""),0,IF(OR(Tabuľka2[[#This Row],[Stĺpec14]]="",Tabuľka2[[#This Row],[Stĺpec11]]=""),0,Tabuľka2[[#This Row],[Stĺpec11]]/Tabuľka2[[#This Row],[Stĺpec14]]))</f>
        <v>0</v>
      </c>
      <c r="Z229" s="212">
        <f>IF(OR(Tabuľka2[[#This Row],[Stĺpec14]]="",Tabuľka2[[#This Row],[Stĺpec12]]=""),0,Tabuľka2[[#This Row],[Stĺpec12]]/Tabuľka2[[#This Row],[Stĺpec14]])</f>
        <v>0</v>
      </c>
      <c r="AA229" s="194">
        <f>IF(OR(Tabuľka2[[#This Row],[Stĺpec14]]="",Tabuľka2[[#This Row],[Stĺpec13]]=""),0,Tabuľka2[[#This Row],[Stĺpec13]]/Tabuľka2[[#This Row],[Stĺpec14]])</f>
        <v>0</v>
      </c>
      <c r="AB229" s="193">
        <f>COUNTIF(Tabuľka2[[#This Row],[Stĺpec16]:[Stĺpec23]],"&gt;0,1")</f>
        <v>0</v>
      </c>
      <c r="AC229" s="198">
        <f>IF(OR($F$13="vyberte",$F$13=""),0,Tabuľka2[[#This Row],[Stĺpec14]]-Tabuľka2[[#This Row],[Stĺpec26]])</f>
        <v>0</v>
      </c>
      <c r="AD2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29" s="206">
        <f>IF('Bodovacie kritéria'!$F$15="01 A - BORSKÁ NÍŽINA",Tabuľka2[[#This Row],[Stĺpec25]]/Tabuľka2[[#This Row],[Stĺpec5]],0)</f>
        <v>0</v>
      </c>
      <c r="AF2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29" s="206">
        <f>IFERROR((Tabuľka2[[#This Row],[Stĺpec28]]+Tabuľka2[[#This Row],[Stĺpec25]])/Tabuľka2[[#This Row],[Stĺpec14]],0)</f>
        <v>0</v>
      </c>
      <c r="AH229" s="199">
        <f>Tabuľka2[[#This Row],[Stĺpec28]]+Tabuľka2[[#This Row],[Stĺpec25]]</f>
        <v>0</v>
      </c>
      <c r="AI229" s="206">
        <f>IFERROR(Tabuľka2[[#This Row],[Stĺpec25]]/Tabuľka2[[#This Row],[Stĺpec30]],0)</f>
        <v>0</v>
      </c>
      <c r="AJ229" s="191">
        <f>IFERROR(Tabuľka2[[#This Row],[Stĺpec145]]/Tabuľka2[[#This Row],[Stĺpec14]],0)</f>
        <v>0</v>
      </c>
      <c r="AK229" s="191">
        <f>IFERROR(Tabuľka2[[#This Row],[Stĺpec144]]/Tabuľka2[[#This Row],[Stĺpec14]],0)</f>
        <v>0</v>
      </c>
    </row>
    <row r="230" spans="1:37" x14ac:dyDescent="0.25">
      <c r="A230" s="251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17">
        <f>SUM(Činnosti!$F230:$M230)</f>
        <v>0</v>
      </c>
      <c r="O230" s="261"/>
      <c r="P230" s="269"/>
      <c r="Q230" s="267">
        <f>IF(AND(Tabuľka2[[#This Row],[Stĺpec5]]&gt;0,Tabuľka2[[#This Row],[Stĺpec1]]=""),1,0)</f>
        <v>0</v>
      </c>
      <c r="R230" s="237">
        <f>IF(AND(Tabuľka2[[#This Row],[Stĺpec14]]=0,OR(Tabuľka2[[#This Row],[Stĺpec145]]&gt;0,Tabuľka2[[#This Row],[Stĺpec144]]&gt;0)),1,0)</f>
        <v>0</v>
      </c>
      <c r="S2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0" s="212">
        <f>IF(OR($T$13="vyberte",$T$13=""),0,IF(OR(Tabuľka2[[#This Row],[Stĺpec14]]="",Tabuľka2[[#This Row],[Stĺpec6]]=""),0,Tabuľka2[[#This Row],[Stĺpec6]]/Tabuľka2[[#This Row],[Stĺpec14]]))</f>
        <v>0</v>
      </c>
      <c r="U230" s="212">
        <f>IF(OR($U$13="vyberte",$U$13=""),0,IF(OR(Tabuľka2[[#This Row],[Stĺpec14]]="",Tabuľka2[[#This Row],[Stĺpec7]]=""),0,Tabuľka2[[#This Row],[Stĺpec7]]/Tabuľka2[[#This Row],[Stĺpec14]]))</f>
        <v>0</v>
      </c>
      <c r="V230" s="212">
        <f>IF(OR($V$13="vyberte",$V$13=""),0,IF(OR(Tabuľka2[[#This Row],[Stĺpec14]]="",Tabuľka2[[#This Row],[Stĺpec8]]=0),0,Tabuľka2[[#This Row],[Stĺpec8]]/Tabuľka2[[#This Row],[Stĺpec14]]))</f>
        <v>0</v>
      </c>
      <c r="W230" s="212">
        <f>IF(OR($W$13="vyberte",$W$13=""),0,IF(OR(Tabuľka2[[#This Row],[Stĺpec14]]="",Tabuľka2[[#This Row],[Stĺpec9]]=""),0,Tabuľka2[[#This Row],[Stĺpec9]]/Tabuľka2[[#This Row],[Stĺpec14]]))</f>
        <v>0</v>
      </c>
      <c r="X230" s="212">
        <f>IF(OR($X$13="vyberte",$X$13=""),0,IF(OR(Tabuľka2[[#This Row],[Stĺpec14]]="",Tabuľka2[[#This Row],[Stĺpec10]]=""),0,Tabuľka2[[#This Row],[Stĺpec10]]/Tabuľka2[[#This Row],[Stĺpec14]]))</f>
        <v>0</v>
      </c>
      <c r="Y230" s="212">
        <f>IF(OR($Y$13="vyberte",$Y$13=""),0,IF(OR(Tabuľka2[[#This Row],[Stĺpec14]]="",Tabuľka2[[#This Row],[Stĺpec11]]=""),0,Tabuľka2[[#This Row],[Stĺpec11]]/Tabuľka2[[#This Row],[Stĺpec14]]))</f>
        <v>0</v>
      </c>
      <c r="Z230" s="212">
        <f>IF(OR(Tabuľka2[[#This Row],[Stĺpec14]]="",Tabuľka2[[#This Row],[Stĺpec12]]=""),0,Tabuľka2[[#This Row],[Stĺpec12]]/Tabuľka2[[#This Row],[Stĺpec14]])</f>
        <v>0</v>
      </c>
      <c r="AA230" s="194">
        <f>IF(OR(Tabuľka2[[#This Row],[Stĺpec14]]="",Tabuľka2[[#This Row],[Stĺpec13]]=""),0,Tabuľka2[[#This Row],[Stĺpec13]]/Tabuľka2[[#This Row],[Stĺpec14]])</f>
        <v>0</v>
      </c>
      <c r="AB230" s="193">
        <f>COUNTIF(Tabuľka2[[#This Row],[Stĺpec16]:[Stĺpec23]],"&gt;0,1")</f>
        <v>0</v>
      </c>
      <c r="AC230" s="198">
        <f>IF(OR($F$13="vyberte",$F$13=""),0,Tabuľka2[[#This Row],[Stĺpec14]]-Tabuľka2[[#This Row],[Stĺpec26]])</f>
        <v>0</v>
      </c>
      <c r="AD2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0" s="206">
        <f>IF('Bodovacie kritéria'!$F$15="01 A - BORSKÁ NÍŽINA",Tabuľka2[[#This Row],[Stĺpec25]]/Tabuľka2[[#This Row],[Stĺpec5]],0)</f>
        <v>0</v>
      </c>
      <c r="AF2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0" s="206">
        <f>IFERROR((Tabuľka2[[#This Row],[Stĺpec28]]+Tabuľka2[[#This Row],[Stĺpec25]])/Tabuľka2[[#This Row],[Stĺpec14]],0)</f>
        <v>0</v>
      </c>
      <c r="AH230" s="199">
        <f>Tabuľka2[[#This Row],[Stĺpec28]]+Tabuľka2[[#This Row],[Stĺpec25]]</f>
        <v>0</v>
      </c>
      <c r="AI230" s="206">
        <f>IFERROR(Tabuľka2[[#This Row],[Stĺpec25]]/Tabuľka2[[#This Row],[Stĺpec30]],0)</f>
        <v>0</v>
      </c>
      <c r="AJ230" s="191">
        <f>IFERROR(Tabuľka2[[#This Row],[Stĺpec145]]/Tabuľka2[[#This Row],[Stĺpec14]],0)</f>
        <v>0</v>
      </c>
      <c r="AK230" s="191">
        <f>IFERROR(Tabuľka2[[#This Row],[Stĺpec144]]/Tabuľka2[[#This Row],[Stĺpec14]],0)</f>
        <v>0</v>
      </c>
    </row>
    <row r="231" spans="1:37" x14ac:dyDescent="0.25">
      <c r="A231" s="252"/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18">
        <f>SUM(Činnosti!$F231:$M231)</f>
        <v>0</v>
      </c>
      <c r="O231" s="262"/>
      <c r="P231" s="269"/>
      <c r="Q231" s="267">
        <f>IF(AND(Tabuľka2[[#This Row],[Stĺpec5]]&gt;0,Tabuľka2[[#This Row],[Stĺpec1]]=""),1,0)</f>
        <v>0</v>
      </c>
      <c r="R231" s="237">
        <f>IF(AND(Tabuľka2[[#This Row],[Stĺpec14]]=0,OR(Tabuľka2[[#This Row],[Stĺpec145]]&gt;0,Tabuľka2[[#This Row],[Stĺpec144]]&gt;0)),1,0)</f>
        <v>0</v>
      </c>
      <c r="S2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1" s="212">
        <f>IF(OR($T$13="vyberte",$T$13=""),0,IF(OR(Tabuľka2[[#This Row],[Stĺpec14]]="",Tabuľka2[[#This Row],[Stĺpec6]]=""),0,Tabuľka2[[#This Row],[Stĺpec6]]/Tabuľka2[[#This Row],[Stĺpec14]]))</f>
        <v>0</v>
      </c>
      <c r="U231" s="212">
        <f>IF(OR($U$13="vyberte",$U$13=""),0,IF(OR(Tabuľka2[[#This Row],[Stĺpec14]]="",Tabuľka2[[#This Row],[Stĺpec7]]=""),0,Tabuľka2[[#This Row],[Stĺpec7]]/Tabuľka2[[#This Row],[Stĺpec14]]))</f>
        <v>0</v>
      </c>
      <c r="V231" s="212">
        <f>IF(OR($V$13="vyberte",$V$13=""),0,IF(OR(Tabuľka2[[#This Row],[Stĺpec14]]="",Tabuľka2[[#This Row],[Stĺpec8]]=0),0,Tabuľka2[[#This Row],[Stĺpec8]]/Tabuľka2[[#This Row],[Stĺpec14]]))</f>
        <v>0</v>
      </c>
      <c r="W231" s="212">
        <f>IF(OR($W$13="vyberte",$W$13=""),0,IF(OR(Tabuľka2[[#This Row],[Stĺpec14]]="",Tabuľka2[[#This Row],[Stĺpec9]]=""),0,Tabuľka2[[#This Row],[Stĺpec9]]/Tabuľka2[[#This Row],[Stĺpec14]]))</f>
        <v>0</v>
      </c>
      <c r="X231" s="212">
        <f>IF(OR($X$13="vyberte",$X$13=""),0,IF(OR(Tabuľka2[[#This Row],[Stĺpec14]]="",Tabuľka2[[#This Row],[Stĺpec10]]=""),0,Tabuľka2[[#This Row],[Stĺpec10]]/Tabuľka2[[#This Row],[Stĺpec14]]))</f>
        <v>0</v>
      </c>
      <c r="Y231" s="212">
        <f>IF(OR($Y$13="vyberte",$Y$13=""),0,IF(OR(Tabuľka2[[#This Row],[Stĺpec14]]="",Tabuľka2[[#This Row],[Stĺpec11]]=""),0,Tabuľka2[[#This Row],[Stĺpec11]]/Tabuľka2[[#This Row],[Stĺpec14]]))</f>
        <v>0</v>
      </c>
      <c r="Z231" s="212">
        <f>IF(OR(Tabuľka2[[#This Row],[Stĺpec14]]="",Tabuľka2[[#This Row],[Stĺpec12]]=""),0,Tabuľka2[[#This Row],[Stĺpec12]]/Tabuľka2[[#This Row],[Stĺpec14]])</f>
        <v>0</v>
      </c>
      <c r="AA231" s="194">
        <f>IF(OR(Tabuľka2[[#This Row],[Stĺpec14]]="",Tabuľka2[[#This Row],[Stĺpec13]]=""),0,Tabuľka2[[#This Row],[Stĺpec13]]/Tabuľka2[[#This Row],[Stĺpec14]])</f>
        <v>0</v>
      </c>
      <c r="AB231" s="193">
        <f>COUNTIF(Tabuľka2[[#This Row],[Stĺpec16]:[Stĺpec23]],"&gt;0,1")</f>
        <v>0</v>
      </c>
      <c r="AC231" s="198">
        <f>IF(OR($F$13="vyberte",$F$13=""),0,Tabuľka2[[#This Row],[Stĺpec14]]-Tabuľka2[[#This Row],[Stĺpec26]])</f>
        <v>0</v>
      </c>
      <c r="AD2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1" s="206">
        <f>IF('Bodovacie kritéria'!$F$15="01 A - BORSKÁ NÍŽINA",Tabuľka2[[#This Row],[Stĺpec25]]/Tabuľka2[[#This Row],[Stĺpec5]],0)</f>
        <v>0</v>
      </c>
      <c r="AF2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1" s="206">
        <f>IFERROR((Tabuľka2[[#This Row],[Stĺpec28]]+Tabuľka2[[#This Row],[Stĺpec25]])/Tabuľka2[[#This Row],[Stĺpec14]],0)</f>
        <v>0</v>
      </c>
      <c r="AH231" s="199">
        <f>Tabuľka2[[#This Row],[Stĺpec28]]+Tabuľka2[[#This Row],[Stĺpec25]]</f>
        <v>0</v>
      </c>
      <c r="AI231" s="206">
        <f>IFERROR(Tabuľka2[[#This Row],[Stĺpec25]]/Tabuľka2[[#This Row],[Stĺpec30]],0)</f>
        <v>0</v>
      </c>
      <c r="AJ231" s="191">
        <f>IFERROR(Tabuľka2[[#This Row],[Stĺpec145]]/Tabuľka2[[#This Row],[Stĺpec14]],0)</f>
        <v>0</v>
      </c>
      <c r="AK231" s="191">
        <f>IFERROR(Tabuľka2[[#This Row],[Stĺpec144]]/Tabuľka2[[#This Row],[Stĺpec14]],0)</f>
        <v>0</v>
      </c>
    </row>
    <row r="232" spans="1:37" x14ac:dyDescent="0.25">
      <c r="A232" s="251"/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17">
        <f>SUM(Činnosti!$F232:$M232)</f>
        <v>0</v>
      </c>
      <c r="O232" s="261"/>
      <c r="P232" s="269"/>
      <c r="Q232" s="267">
        <f>IF(AND(Tabuľka2[[#This Row],[Stĺpec5]]&gt;0,Tabuľka2[[#This Row],[Stĺpec1]]=""),1,0)</f>
        <v>0</v>
      </c>
      <c r="R232" s="237">
        <f>IF(AND(Tabuľka2[[#This Row],[Stĺpec14]]=0,OR(Tabuľka2[[#This Row],[Stĺpec145]]&gt;0,Tabuľka2[[#This Row],[Stĺpec144]]&gt;0)),1,0)</f>
        <v>0</v>
      </c>
      <c r="S2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2" s="212">
        <f>IF(OR($T$13="vyberte",$T$13=""),0,IF(OR(Tabuľka2[[#This Row],[Stĺpec14]]="",Tabuľka2[[#This Row],[Stĺpec6]]=""),0,Tabuľka2[[#This Row],[Stĺpec6]]/Tabuľka2[[#This Row],[Stĺpec14]]))</f>
        <v>0</v>
      </c>
      <c r="U232" s="212">
        <f>IF(OR($U$13="vyberte",$U$13=""),0,IF(OR(Tabuľka2[[#This Row],[Stĺpec14]]="",Tabuľka2[[#This Row],[Stĺpec7]]=""),0,Tabuľka2[[#This Row],[Stĺpec7]]/Tabuľka2[[#This Row],[Stĺpec14]]))</f>
        <v>0</v>
      </c>
      <c r="V232" s="212">
        <f>IF(OR($V$13="vyberte",$V$13=""),0,IF(OR(Tabuľka2[[#This Row],[Stĺpec14]]="",Tabuľka2[[#This Row],[Stĺpec8]]=0),0,Tabuľka2[[#This Row],[Stĺpec8]]/Tabuľka2[[#This Row],[Stĺpec14]]))</f>
        <v>0</v>
      </c>
      <c r="W232" s="212">
        <f>IF(OR($W$13="vyberte",$W$13=""),0,IF(OR(Tabuľka2[[#This Row],[Stĺpec14]]="",Tabuľka2[[#This Row],[Stĺpec9]]=""),0,Tabuľka2[[#This Row],[Stĺpec9]]/Tabuľka2[[#This Row],[Stĺpec14]]))</f>
        <v>0</v>
      </c>
      <c r="X232" s="212">
        <f>IF(OR($X$13="vyberte",$X$13=""),0,IF(OR(Tabuľka2[[#This Row],[Stĺpec14]]="",Tabuľka2[[#This Row],[Stĺpec10]]=""),0,Tabuľka2[[#This Row],[Stĺpec10]]/Tabuľka2[[#This Row],[Stĺpec14]]))</f>
        <v>0</v>
      </c>
      <c r="Y232" s="212">
        <f>IF(OR($Y$13="vyberte",$Y$13=""),0,IF(OR(Tabuľka2[[#This Row],[Stĺpec14]]="",Tabuľka2[[#This Row],[Stĺpec11]]=""),0,Tabuľka2[[#This Row],[Stĺpec11]]/Tabuľka2[[#This Row],[Stĺpec14]]))</f>
        <v>0</v>
      </c>
      <c r="Z232" s="212">
        <f>IF(OR(Tabuľka2[[#This Row],[Stĺpec14]]="",Tabuľka2[[#This Row],[Stĺpec12]]=""),0,Tabuľka2[[#This Row],[Stĺpec12]]/Tabuľka2[[#This Row],[Stĺpec14]])</f>
        <v>0</v>
      </c>
      <c r="AA232" s="194">
        <f>IF(OR(Tabuľka2[[#This Row],[Stĺpec14]]="",Tabuľka2[[#This Row],[Stĺpec13]]=""),0,Tabuľka2[[#This Row],[Stĺpec13]]/Tabuľka2[[#This Row],[Stĺpec14]])</f>
        <v>0</v>
      </c>
      <c r="AB232" s="193">
        <f>COUNTIF(Tabuľka2[[#This Row],[Stĺpec16]:[Stĺpec23]],"&gt;0,1")</f>
        <v>0</v>
      </c>
      <c r="AC232" s="198">
        <f>IF(OR($F$13="vyberte",$F$13=""),0,Tabuľka2[[#This Row],[Stĺpec14]]-Tabuľka2[[#This Row],[Stĺpec26]])</f>
        <v>0</v>
      </c>
      <c r="AD2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2" s="206">
        <f>IF('Bodovacie kritéria'!$F$15="01 A - BORSKÁ NÍŽINA",Tabuľka2[[#This Row],[Stĺpec25]]/Tabuľka2[[#This Row],[Stĺpec5]],0)</f>
        <v>0</v>
      </c>
      <c r="AF2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2" s="206">
        <f>IFERROR((Tabuľka2[[#This Row],[Stĺpec28]]+Tabuľka2[[#This Row],[Stĺpec25]])/Tabuľka2[[#This Row],[Stĺpec14]],0)</f>
        <v>0</v>
      </c>
      <c r="AH232" s="199">
        <f>Tabuľka2[[#This Row],[Stĺpec28]]+Tabuľka2[[#This Row],[Stĺpec25]]</f>
        <v>0</v>
      </c>
      <c r="AI232" s="206">
        <f>IFERROR(Tabuľka2[[#This Row],[Stĺpec25]]/Tabuľka2[[#This Row],[Stĺpec30]],0)</f>
        <v>0</v>
      </c>
      <c r="AJ232" s="191">
        <f>IFERROR(Tabuľka2[[#This Row],[Stĺpec145]]/Tabuľka2[[#This Row],[Stĺpec14]],0)</f>
        <v>0</v>
      </c>
      <c r="AK232" s="191">
        <f>IFERROR(Tabuľka2[[#This Row],[Stĺpec144]]/Tabuľka2[[#This Row],[Stĺpec14]],0)</f>
        <v>0</v>
      </c>
    </row>
    <row r="233" spans="1:37" x14ac:dyDescent="0.25">
      <c r="A233" s="252"/>
      <c r="B233" s="257"/>
      <c r="C233" s="257"/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18">
        <f>SUM(Činnosti!$F233:$M233)</f>
        <v>0</v>
      </c>
      <c r="O233" s="262"/>
      <c r="P233" s="269"/>
      <c r="Q233" s="267">
        <f>IF(AND(Tabuľka2[[#This Row],[Stĺpec5]]&gt;0,Tabuľka2[[#This Row],[Stĺpec1]]=""),1,0)</f>
        <v>0</v>
      </c>
      <c r="R233" s="237">
        <f>IF(AND(Tabuľka2[[#This Row],[Stĺpec14]]=0,OR(Tabuľka2[[#This Row],[Stĺpec145]]&gt;0,Tabuľka2[[#This Row],[Stĺpec144]]&gt;0)),1,0)</f>
        <v>0</v>
      </c>
      <c r="S2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3" s="212">
        <f>IF(OR($T$13="vyberte",$T$13=""),0,IF(OR(Tabuľka2[[#This Row],[Stĺpec14]]="",Tabuľka2[[#This Row],[Stĺpec6]]=""),0,Tabuľka2[[#This Row],[Stĺpec6]]/Tabuľka2[[#This Row],[Stĺpec14]]))</f>
        <v>0</v>
      </c>
      <c r="U233" s="212">
        <f>IF(OR($U$13="vyberte",$U$13=""),0,IF(OR(Tabuľka2[[#This Row],[Stĺpec14]]="",Tabuľka2[[#This Row],[Stĺpec7]]=""),0,Tabuľka2[[#This Row],[Stĺpec7]]/Tabuľka2[[#This Row],[Stĺpec14]]))</f>
        <v>0</v>
      </c>
      <c r="V233" s="212">
        <f>IF(OR($V$13="vyberte",$V$13=""),0,IF(OR(Tabuľka2[[#This Row],[Stĺpec14]]="",Tabuľka2[[#This Row],[Stĺpec8]]=0),0,Tabuľka2[[#This Row],[Stĺpec8]]/Tabuľka2[[#This Row],[Stĺpec14]]))</f>
        <v>0</v>
      </c>
      <c r="W233" s="212">
        <f>IF(OR($W$13="vyberte",$W$13=""),0,IF(OR(Tabuľka2[[#This Row],[Stĺpec14]]="",Tabuľka2[[#This Row],[Stĺpec9]]=""),0,Tabuľka2[[#This Row],[Stĺpec9]]/Tabuľka2[[#This Row],[Stĺpec14]]))</f>
        <v>0</v>
      </c>
      <c r="X233" s="212">
        <f>IF(OR($X$13="vyberte",$X$13=""),0,IF(OR(Tabuľka2[[#This Row],[Stĺpec14]]="",Tabuľka2[[#This Row],[Stĺpec10]]=""),0,Tabuľka2[[#This Row],[Stĺpec10]]/Tabuľka2[[#This Row],[Stĺpec14]]))</f>
        <v>0</v>
      </c>
      <c r="Y233" s="212">
        <f>IF(OR($Y$13="vyberte",$Y$13=""),0,IF(OR(Tabuľka2[[#This Row],[Stĺpec14]]="",Tabuľka2[[#This Row],[Stĺpec11]]=""),0,Tabuľka2[[#This Row],[Stĺpec11]]/Tabuľka2[[#This Row],[Stĺpec14]]))</f>
        <v>0</v>
      </c>
      <c r="Z233" s="212">
        <f>IF(OR(Tabuľka2[[#This Row],[Stĺpec14]]="",Tabuľka2[[#This Row],[Stĺpec12]]=""),0,Tabuľka2[[#This Row],[Stĺpec12]]/Tabuľka2[[#This Row],[Stĺpec14]])</f>
        <v>0</v>
      </c>
      <c r="AA233" s="194">
        <f>IF(OR(Tabuľka2[[#This Row],[Stĺpec14]]="",Tabuľka2[[#This Row],[Stĺpec13]]=""),0,Tabuľka2[[#This Row],[Stĺpec13]]/Tabuľka2[[#This Row],[Stĺpec14]])</f>
        <v>0</v>
      </c>
      <c r="AB233" s="193">
        <f>COUNTIF(Tabuľka2[[#This Row],[Stĺpec16]:[Stĺpec23]],"&gt;0,1")</f>
        <v>0</v>
      </c>
      <c r="AC233" s="198">
        <f>IF(OR($F$13="vyberte",$F$13=""),0,Tabuľka2[[#This Row],[Stĺpec14]]-Tabuľka2[[#This Row],[Stĺpec26]])</f>
        <v>0</v>
      </c>
      <c r="AD2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3" s="206">
        <f>IF('Bodovacie kritéria'!$F$15="01 A - BORSKÁ NÍŽINA",Tabuľka2[[#This Row],[Stĺpec25]]/Tabuľka2[[#This Row],[Stĺpec5]],0)</f>
        <v>0</v>
      </c>
      <c r="AF2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3" s="206">
        <f>IFERROR((Tabuľka2[[#This Row],[Stĺpec28]]+Tabuľka2[[#This Row],[Stĺpec25]])/Tabuľka2[[#This Row],[Stĺpec14]],0)</f>
        <v>0</v>
      </c>
      <c r="AH233" s="199">
        <f>Tabuľka2[[#This Row],[Stĺpec28]]+Tabuľka2[[#This Row],[Stĺpec25]]</f>
        <v>0</v>
      </c>
      <c r="AI233" s="206">
        <f>IFERROR(Tabuľka2[[#This Row],[Stĺpec25]]/Tabuľka2[[#This Row],[Stĺpec30]],0)</f>
        <v>0</v>
      </c>
      <c r="AJ233" s="191">
        <f>IFERROR(Tabuľka2[[#This Row],[Stĺpec145]]/Tabuľka2[[#This Row],[Stĺpec14]],0)</f>
        <v>0</v>
      </c>
      <c r="AK233" s="191">
        <f>IFERROR(Tabuľka2[[#This Row],[Stĺpec144]]/Tabuľka2[[#This Row],[Stĺpec14]],0)</f>
        <v>0</v>
      </c>
    </row>
    <row r="234" spans="1:37" x14ac:dyDescent="0.25">
      <c r="A234" s="251"/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17">
        <f>SUM(Činnosti!$F234:$M234)</f>
        <v>0</v>
      </c>
      <c r="O234" s="261"/>
      <c r="P234" s="269"/>
      <c r="Q234" s="267">
        <f>IF(AND(Tabuľka2[[#This Row],[Stĺpec5]]&gt;0,Tabuľka2[[#This Row],[Stĺpec1]]=""),1,0)</f>
        <v>0</v>
      </c>
      <c r="R234" s="237">
        <f>IF(AND(Tabuľka2[[#This Row],[Stĺpec14]]=0,OR(Tabuľka2[[#This Row],[Stĺpec145]]&gt;0,Tabuľka2[[#This Row],[Stĺpec144]]&gt;0)),1,0)</f>
        <v>0</v>
      </c>
      <c r="S2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4" s="212">
        <f>IF(OR($T$13="vyberte",$T$13=""),0,IF(OR(Tabuľka2[[#This Row],[Stĺpec14]]="",Tabuľka2[[#This Row],[Stĺpec6]]=""),0,Tabuľka2[[#This Row],[Stĺpec6]]/Tabuľka2[[#This Row],[Stĺpec14]]))</f>
        <v>0</v>
      </c>
      <c r="U234" s="212">
        <f>IF(OR($U$13="vyberte",$U$13=""),0,IF(OR(Tabuľka2[[#This Row],[Stĺpec14]]="",Tabuľka2[[#This Row],[Stĺpec7]]=""),0,Tabuľka2[[#This Row],[Stĺpec7]]/Tabuľka2[[#This Row],[Stĺpec14]]))</f>
        <v>0</v>
      </c>
      <c r="V234" s="212">
        <f>IF(OR($V$13="vyberte",$V$13=""),0,IF(OR(Tabuľka2[[#This Row],[Stĺpec14]]="",Tabuľka2[[#This Row],[Stĺpec8]]=0),0,Tabuľka2[[#This Row],[Stĺpec8]]/Tabuľka2[[#This Row],[Stĺpec14]]))</f>
        <v>0</v>
      </c>
      <c r="W234" s="212">
        <f>IF(OR($W$13="vyberte",$W$13=""),0,IF(OR(Tabuľka2[[#This Row],[Stĺpec14]]="",Tabuľka2[[#This Row],[Stĺpec9]]=""),0,Tabuľka2[[#This Row],[Stĺpec9]]/Tabuľka2[[#This Row],[Stĺpec14]]))</f>
        <v>0</v>
      </c>
      <c r="X234" s="212">
        <f>IF(OR($X$13="vyberte",$X$13=""),0,IF(OR(Tabuľka2[[#This Row],[Stĺpec14]]="",Tabuľka2[[#This Row],[Stĺpec10]]=""),0,Tabuľka2[[#This Row],[Stĺpec10]]/Tabuľka2[[#This Row],[Stĺpec14]]))</f>
        <v>0</v>
      </c>
      <c r="Y234" s="212">
        <f>IF(OR($Y$13="vyberte",$Y$13=""),0,IF(OR(Tabuľka2[[#This Row],[Stĺpec14]]="",Tabuľka2[[#This Row],[Stĺpec11]]=""),0,Tabuľka2[[#This Row],[Stĺpec11]]/Tabuľka2[[#This Row],[Stĺpec14]]))</f>
        <v>0</v>
      </c>
      <c r="Z234" s="212">
        <f>IF(OR(Tabuľka2[[#This Row],[Stĺpec14]]="",Tabuľka2[[#This Row],[Stĺpec12]]=""),0,Tabuľka2[[#This Row],[Stĺpec12]]/Tabuľka2[[#This Row],[Stĺpec14]])</f>
        <v>0</v>
      </c>
      <c r="AA234" s="194">
        <f>IF(OR(Tabuľka2[[#This Row],[Stĺpec14]]="",Tabuľka2[[#This Row],[Stĺpec13]]=""),0,Tabuľka2[[#This Row],[Stĺpec13]]/Tabuľka2[[#This Row],[Stĺpec14]])</f>
        <v>0</v>
      </c>
      <c r="AB234" s="193">
        <f>COUNTIF(Tabuľka2[[#This Row],[Stĺpec16]:[Stĺpec23]],"&gt;0,1")</f>
        <v>0</v>
      </c>
      <c r="AC234" s="198">
        <f>IF(OR($F$13="vyberte",$F$13=""),0,Tabuľka2[[#This Row],[Stĺpec14]]-Tabuľka2[[#This Row],[Stĺpec26]])</f>
        <v>0</v>
      </c>
      <c r="AD2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4" s="206">
        <f>IF('Bodovacie kritéria'!$F$15="01 A - BORSKÁ NÍŽINA",Tabuľka2[[#This Row],[Stĺpec25]]/Tabuľka2[[#This Row],[Stĺpec5]],0)</f>
        <v>0</v>
      </c>
      <c r="AF2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4" s="206">
        <f>IFERROR((Tabuľka2[[#This Row],[Stĺpec28]]+Tabuľka2[[#This Row],[Stĺpec25]])/Tabuľka2[[#This Row],[Stĺpec14]],0)</f>
        <v>0</v>
      </c>
      <c r="AH234" s="199">
        <f>Tabuľka2[[#This Row],[Stĺpec28]]+Tabuľka2[[#This Row],[Stĺpec25]]</f>
        <v>0</v>
      </c>
      <c r="AI234" s="206">
        <f>IFERROR(Tabuľka2[[#This Row],[Stĺpec25]]/Tabuľka2[[#This Row],[Stĺpec30]],0)</f>
        <v>0</v>
      </c>
      <c r="AJ234" s="191">
        <f>IFERROR(Tabuľka2[[#This Row],[Stĺpec145]]/Tabuľka2[[#This Row],[Stĺpec14]],0)</f>
        <v>0</v>
      </c>
      <c r="AK234" s="191">
        <f>IFERROR(Tabuľka2[[#This Row],[Stĺpec144]]/Tabuľka2[[#This Row],[Stĺpec14]],0)</f>
        <v>0</v>
      </c>
    </row>
    <row r="235" spans="1:37" x14ac:dyDescent="0.25">
      <c r="A235" s="252"/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18">
        <f>SUM(Činnosti!$F235:$M235)</f>
        <v>0</v>
      </c>
      <c r="O235" s="262"/>
      <c r="P235" s="269"/>
      <c r="Q235" s="267">
        <f>IF(AND(Tabuľka2[[#This Row],[Stĺpec5]]&gt;0,Tabuľka2[[#This Row],[Stĺpec1]]=""),1,0)</f>
        <v>0</v>
      </c>
      <c r="R235" s="237">
        <f>IF(AND(Tabuľka2[[#This Row],[Stĺpec14]]=0,OR(Tabuľka2[[#This Row],[Stĺpec145]]&gt;0,Tabuľka2[[#This Row],[Stĺpec144]]&gt;0)),1,0)</f>
        <v>0</v>
      </c>
      <c r="S2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5" s="212">
        <f>IF(OR($T$13="vyberte",$T$13=""),0,IF(OR(Tabuľka2[[#This Row],[Stĺpec14]]="",Tabuľka2[[#This Row],[Stĺpec6]]=""),0,Tabuľka2[[#This Row],[Stĺpec6]]/Tabuľka2[[#This Row],[Stĺpec14]]))</f>
        <v>0</v>
      </c>
      <c r="U235" s="212">
        <f>IF(OR($U$13="vyberte",$U$13=""),0,IF(OR(Tabuľka2[[#This Row],[Stĺpec14]]="",Tabuľka2[[#This Row],[Stĺpec7]]=""),0,Tabuľka2[[#This Row],[Stĺpec7]]/Tabuľka2[[#This Row],[Stĺpec14]]))</f>
        <v>0</v>
      </c>
      <c r="V235" s="212">
        <f>IF(OR($V$13="vyberte",$V$13=""),0,IF(OR(Tabuľka2[[#This Row],[Stĺpec14]]="",Tabuľka2[[#This Row],[Stĺpec8]]=0),0,Tabuľka2[[#This Row],[Stĺpec8]]/Tabuľka2[[#This Row],[Stĺpec14]]))</f>
        <v>0</v>
      </c>
      <c r="W235" s="212">
        <f>IF(OR($W$13="vyberte",$W$13=""),0,IF(OR(Tabuľka2[[#This Row],[Stĺpec14]]="",Tabuľka2[[#This Row],[Stĺpec9]]=""),0,Tabuľka2[[#This Row],[Stĺpec9]]/Tabuľka2[[#This Row],[Stĺpec14]]))</f>
        <v>0</v>
      </c>
      <c r="X235" s="212">
        <f>IF(OR($X$13="vyberte",$X$13=""),0,IF(OR(Tabuľka2[[#This Row],[Stĺpec14]]="",Tabuľka2[[#This Row],[Stĺpec10]]=""),0,Tabuľka2[[#This Row],[Stĺpec10]]/Tabuľka2[[#This Row],[Stĺpec14]]))</f>
        <v>0</v>
      </c>
      <c r="Y235" s="212">
        <f>IF(OR($Y$13="vyberte",$Y$13=""),0,IF(OR(Tabuľka2[[#This Row],[Stĺpec14]]="",Tabuľka2[[#This Row],[Stĺpec11]]=""),0,Tabuľka2[[#This Row],[Stĺpec11]]/Tabuľka2[[#This Row],[Stĺpec14]]))</f>
        <v>0</v>
      </c>
      <c r="Z235" s="212">
        <f>IF(OR(Tabuľka2[[#This Row],[Stĺpec14]]="",Tabuľka2[[#This Row],[Stĺpec12]]=""),0,Tabuľka2[[#This Row],[Stĺpec12]]/Tabuľka2[[#This Row],[Stĺpec14]])</f>
        <v>0</v>
      </c>
      <c r="AA235" s="194">
        <f>IF(OR(Tabuľka2[[#This Row],[Stĺpec14]]="",Tabuľka2[[#This Row],[Stĺpec13]]=""),0,Tabuľka2[[#This Row],[Stĺpec13]]/Tabuľka2[[#This Row],[Stĺpec14]])</f>
        <v>0</v>
      </c>
      <c r="AB235" s="193">
        <f>COUNTIF(Tabuľka2[[#This Row],[Stĺpec16]:[Stĺpec23]],"&gt;0,1")</f>
        <v>0</v>
      </c>
      <c r="AC235" s="198">
        <f>IF(OR($F$13="vyberte",$F$13=""),0,Tabuľka2[[#This Row],[Stĺpec14]]-Tabuľka2[[#This Row],[Stĺpec26]])</f>
        <v>0</v>
      </c>
      <c r="AD2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5" s="206">
        <f>IF('Bodovacie kritéria'!$F$15="01 A - BORSKÁ NÍŽINA",Tabuľka2[[#This Row],[Stĺpec25]]/Tabuľka2[[#This Row],[Stĺpec5]],0)</f>
        <v>0</v>
      </c>
      <c r="AF2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5" s="206">
        <f>IFERROR((Tabuľka2[[#This Row],[Stĺpec28]]+Tabuľka2[[#This Row],[Stĺpec25]])/Tabuľka2[[#This Row],[Stĺpec14]],0)</f>
        <v>0</v>
      </c>
      <c r="AH235" s="199">
        <f>Tabuľka2[[#This Row],[Stĺpec28]]+Tabuľka2[[#This Row],[Stĺpec25]]</f>
        <v>0</v>
      </c>
      <c r="AI235" s="206">
        <f>IFERROR(Tabuľka2[[#This Row],[Stĺpec25]]/Tabuľka2[[#This Row],[Stĺpec30]],0)</f>
        <v>0</v>
      </c>
      <c r="AJ235" s="191">
        <f>IFERROR(Tabuľka2[[#This Row],[Stĺpec145]]/Tabuľka2[[#This Row],[Stĺpec14]],0)</f>
        <v>0</v>
      </c>
      <c r="AK235" s="191">
        <f>IFERROR(Tabuľka2[[#This Row],[Stĺpec144]]/Tabuľka2[[#This Row],[Stĺpec14]],0)</f>
        <v>0</v>
      </c>
    </row>
    <row r="236" spans="1:37" x14ac:dyDescent="0.25">
      <c r="A236" s="251"/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17">
        <f>SUM(Činnosti!$F236:$M236)</f>
        <v>0</v>
      </c>
      <c r="O236" s="261"/>
      <c r="P236" s="269"/>
      <c r="Q236" s="267">
        <f>IF(AND(Tabuľka2[[#This Row],[Stĺpec5]]&gt;0,Tabuľka2[[#This Row],[Stĺpec1]]=""),1,0)</f>
        <v>0</v>
      </c>
      <c r="R236" s="237">
        <f>IF(AND(Tabuľka2[[#This Row],[Stĺpec14]]=0,OR(Tabuľka2[[#This Row],[Stĺpec145]]&gt;0,Tabuľka2[[#This Row],[Stĺpec144]]&gt;0)),1,0)</f>
        <v>0</v>
      </c>
      <c r="S2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6" s="212">
        <f>IF(OR($T$13="vyberte",$T$13=""),0,IF(OR(Tabuľka2[[#This Row],[Stĺpec14]]="",Tabuľka2[[#This Row],[Stĺpec6]]=""),0,Tabuľka2[[#This Row],[Stĺpec6]]/Tabuľka2[[#This Row],[Stĺpec14]]))</f>
        <v>0</v>
      </c>
      <c r="U236" s="212">
        <f>IF(OR($U$13="vyberte",$U$13=""),0,IF(OR(Tabuľka2[[#This Row],[Stĺpec14]]="",Tabuľka2[[#This Row],[Stĺpec7]]=""),0,Tabuľka2[[#This Row],[Stĺpec7]]/Tabuľka2[[#This Row],[Stĺpec14]]))</f>
        <v>0</v>
      </c>
      <c r="V236" s="212">
        <f>IF(OR($V$13="vyberte",$V$13=""),0,IF(OR(Tabuľka2[[#This Row],[Stĺpec14]]="",Tabuľka2[[#This Row],[Stĺpec8]]=0),0,Tabuľka2[[#This Row],[Stĺpec8]]/Tabuľka2[[#This Row],[Stĺpec14]]))</f>
        <v>0</v>
      </c>
      <c r="W236" s="212">
        <f>IF(OR($W$13="vyberte",$W$13=""),0,IF(OR(Tabuľka2[[#This Row],[Stĺpec14]]="",Tabuľka2[[#This Row],[Stĺpec9]]=""),0,Tabuľka2[[#This Row],[Stĺpec9]]/Tabuľka2[[#This Row],[Stĺpec14]]))</f>
        <v>0</v>
      </c>
      <c r="X236" s="212">
        <f>IF(OR($X$13="vyberte",$X$13=""),0,IF(OR(Tabuľka2[[#This Row],[Stĺpec14]]="",Tabuľka2[[#This Row],[Stĺpec10]]=""),0,Tabuľka2[[#This Row],[Stĺpec10]]/Tabuľka2[[#This Row],[Stĺpec14]]))</f>
        <v>0</v>
      </c>
      <c r="Y236" s="212">
        <f>IF(OR($Y$13="vyberte",$Y$13=""),0,IF(OR(Tabuľka2[[#This Row],[Stĺpec14]]="",Tabuľka2[[#This Row],[Stĺpec11]]=""),0,Tabuľka2[[#This Row],[Stĺpec11]]/Tabuľka2[[#This Row],[Stĺpec14]]))</f>
        <v>0</v>
      </c>
      <c r="Z236" s="212">
        <f>IF(OR(Tabuľka2[[#This Row],[Stĺpec14]]="",Tabuľka2[[#This Row],[Stĺpec12]]=""),0,Tabuľka2[[#This Row],[Stĺpec12]]/Tabuľka2[[#This Row],[Stĺpec14]])</f>
        <v>0</v>
      </c>
      <c r="AA236" s="194">
        <f>IF(OR(Tabuľka2[[#This Row],[Stĺpec14]]="",Tabuľka2[[#This Row],[Stĺpec13]]=""),0,Tabuľka2[[#This Row],[Stĺpec13]]/Tabuľka2[[#This Row],[Stĺpec14]])</f>
        <v>0</v>
      </c>
      <c r="AB236" s="193">
        <f>COUNTIF(Tabuľka2[[#This Row],[Stĺpec16]:[Stĺpec23]],"&gt;0,1")</f>
        <v>0</v>
      </c>
      <c r="AC236" s="198">
        <f>IF(OR($F$13="vyberte",$F$13=""),0,Tabuľka2[[#This Row],[Stĺpec14]]-Tabuľka2[[#This Row],[Stĺpec26]])</f>
        <v>0</v>
      </c>
      <c r="AD2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6" s="206">
        <f>IF('Bodovacie kritéria'!$F$15="01 A - BORSKÁ NÍŽINA",Tabuľka2[[#This Row],[Stĺpec25]]/Tabuľka2[[#This Row],[Stĺpec5]],0)</f>
        <v>0</v>
      </c>
      <c r="AF2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6" s="206">
        <f>IFERROR((Tabuľka2[[#This Row],[Stĺpec28]]+Tabuľka2[[#This Row],[Stĺpec25]])/Tabuľka2[[#This Row],[Stĺpec14]],0)</f>
        <v>0</v>
      </c>
      <c r="AH236" s="199">
        <f>Tabuľka2[[#This Row],[Stĺpec28]]+Tabuľka2[[#This Row],[Stĺpec25]]</f>
        <v>0</v>
      </c>
      <c r="AI236" s="206">
        <f>IFERROR(Tabuľka2[[#This Row],[Stĺpec25]]/Tabuľka2[[#This Row],[Stĺpec30]],0)</f>
        <v>0</v>
      </c>
      <c r="AJ236" s="191">
        <f>IFERROR(Tabuľka2[[#This Row],[Stĺpec145]]/Tabuľka2[[#This Row],[Stĺpec14]],0)</f>
        <v>0</v>
      </c>
      <c r="AK236" s="191">
        <f>IFERROR(Tabuľka2[[#This Row],[Stĺpec144]]/Tabuľka2[[#This Row],[Stĺpec14]],0)</f>
        <v>0</v>
      </c>
    </row>
    <row r="237" spans="1:37" x14ac:dyDescent="0.25">
      <c r="A237" s="252"/>
      <c r="B237" s="257"/>
      <c r="C237" s="257"/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18">
        <f>SUM(Činnosti!$F237:$M237)</f>
        <v>0</v>
      </c>
      <c r="O237" s="262"/>
      <c r="P237" s="269"/>
      <c r="Q237" s="267">
        <f>IF(AND(Tabuľka2[[#This Row],[Stĺpec5]]&gt;0,Tabuľka2[[#This Row],[Stĺpec1]]=""),1,0)</f>
        <v>0</v>
      </c>
      <c r="R237" s="237">
        <f>IF(AND(Tabuľka2[[#This Row],[Stĺpec14]]=0,OR(Tabuľka2[[#This Row],[Stĺpec145]]&gt;0,Tabuľka2[[#This Row],[Stĺpec144]]&gt;0)),1,0)</f>
        <v>0</v>
      </c>
      <c r="S2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7" s="212">
        <f>IF(OR($T$13="vyberte",$T$13=""),0,IF(OR(Tabuľka2[[#This Row],[Stĺpec14]]="",Tabuľka2[[#This Row],[Stĺpec6]]=""),0,Tabuľka2[[#This Row],[Stĺpec6]]/Tabuľka2[[#This Row],[Stĺpec14]]))</f>
        <v>0</v>
      </c>
      <c r="U237" s="212">
        <f>IF(OR($U$13="vyberte",$U$13=""),0,IF(OR(Tabuľka2[[#This Row],[Stĺpec14]]="",Tabuľka2[[#This Row],[Stĺpec7]]=""),0,Tabuľka2[[#This Row],[Stĺpec7]]/Tabuľka2[[#This Row],[Stĺpec14]]))</f>
        <v>0</v>
      </c>
      <c r="V237" s="212">
        <f>IF(OR($V$13="vyberte",$V$13=""),0,IF(OR(Tabuľka2[[#This Row],[Stĺpec14]]="",Tabuľka2[[#This Row],[Stĺpec8]]=0),0,Tabuľka2[[#This Row],[Stĺpec8]]/Tabuľka2[[#This Row],[Stĺpec14]]))</f>
        <v>0</v>
      </c>
      <c r="W237" s="212">
        <f>IF(OR($W$13="vyberte",$W$13=""),0,IF(OR(Tabuľka2[[#This Row],[Stĺpec14]]="",Tabuľka2[[#This Row],[Stĺpec9]]=""),0,Tabuľka2[[#This Row],[Stĺpec9]]/Tabuľka2[[#This Row],[Stĺpec14]]))</f>
        <v>0</v>
      </c>
      <c r="X237" s="212">
        <f>IF(OR($X$13="vyberte",$X$13=""),0,IF(OR(Tabuľka2[[#This Row],[Stĺpec14]]="",Tabuľka2[[#This Row],[Stĺpec10]]=""),0,Tabuľka2[[#This Row],[Stĺpec10]]/Tabuľka2[[#This Row],[Stĺpec14]]))</f>
        <v>0</v>
      </c>
      <c r="Y237" s="212">
        <f>IF(OR($Y$13="vyberte",$Y$13=""),0,IF(OR(Tabuľka2[[#This Row],[Stĺpec14]]="",Tabuľka2[[#This Row],[Stĺpec11]]=""),0,Tabuľka2[[#This Row],[Stĺpec11]]/Tabuľka2[[#This Row],[Stĺpec14]]))</f>
        <v>0</v>
      </c>
      <c r="Z237" s="212">
        <f>IF(OR(Tabuľka2[[#This Row],[Stĺpec14]]="",Tabuľka2[[#This Row],[Stĺpec12]]=""),0,Tabuľka2[[#This Row],[Stĺpec12]]/Tabuľka2[[#This Row],[Stĺpec14]])</f>
        <v>0</v>
      </c>
      <c r="AA237" s="194">
        <f>IF(OR(Tabuľka2[[#This Row],[Stĺpec14]]="",Tabuľka2[[#This Row],[Stĺpec13]]=""),0,Tabuľka2[[#This Row],[Stĺpec13]]/Tabuľka2[[#This Row],[Stĺpec14]])</f>
        <v>0</v>
      </c>
      <c r="AB237" s="193">
        <f>COUNTIF(Tabuľka2[[#This Row],[Stĺpec16]:[Stĺpec23]],"&gt;0,1")</f>
        <v>0</v>
      </c>
      <c r="AC237" s="198">
        <f>IF(OR($F$13="vyberte",$F$13=""),0,Tabuľka2[[#This Row],[Stĺpec14]]-Tabuľka2[[#This Row],[Stĺpec26]])</f>
        <v>0</v>
      </c>
      <c r="AD2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7" s="206">
        <f>IF('Bodovacie kritéria'!$F$15="01 A - BORSKÁ NÍŽINA",Tabuľka2[[#This Row],[Stĺpec25]]/Tabuľka2[[#This Row],[Stĺpec5]],0)</f>
        <v>0</v>
      </c>
      <c r="AF2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7" s="206">
        <f>IFERROR((Tabuľka2[[#This Row],[Stĺpec28]]+Tabuľka2[[#This Row],[Stĺpec25]])/Tabuľka2[[#This Row],[Stĺpec14]],0)</f>
        <v>0</v>
      </c>
      <c r="AH237" s="199">
        <f>Tabuľka2[[#This Row],[Stĺpec28]]+Tabuľka2[[#This Row],[Stĺpec25]]</f>
        <v>0</v>
      </c>
      <c r="AI237" s="206">
        <f>IFERROR(Tabuľka2[[#This Row],[Stĺpec25]]/Tabuľka2[[#This Row],[Stĺpec30]],0)</f>
        <v>0</v>
      </c>
      <c r="AJ237" s="191">
        <f>IFERROR(Tabuľka2[[#This Row],[Stĺpec145]]/Tabuľka2[[#This Row],[Stĺpec14]],0)</f>
        <v>0</v>
      </c>
      <c r="AK237" s="191">
        <f>IFERROR(Tabuľka2[[#This Row],[Stĺpec144]]/Tabuľka2[[#This Row],[Stĺpec14]],0)</f>
        <v>0</v>
      </c>
    </row>
    <row r="238" spans="1:37" x14ac:dyDescent="0.25">
      <c r="A238" s="251"/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17">
        <f>SUM(Činnosti!$F238:$M238)</f>
        <v>0</v>
      </c>
      <c r="O238" s="261"/>
      <c r="P238" s="269"/>
      <c r="Q238" s="267">
        <f>IF(AND(Tabuľka2[[#This Row],[Stĺpec5]]&gt;0,Tabuľka2[[#This Row],[Stĺpec1]]=""),1,0)</f>
        <v>0</v>
      </c>
      <c r="R238" s="237">
        <f>IF(AND(Tabuľka2[[#This Row],[Stĺpec14]]=0,OR(Tabuľka2[[#This Row],[Stĺpec145]]&gt;0,Tabuľka2[[#This Row],[Stĺpec144]]&gt;0)),1,0)</f>
        <v>0</v>
      </c>
      <c r="S2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8" s="212">
        <f>IF(OR($T$13="vyberte",$T$13=""),0,IF(OR(Tabuľka2[[#This Row],[Stĺpec14]]="",Tabuľka2[[#This Row],[Stĺpec6]]=""),0,Tabuľka2[[#This Row],[Stĺpec6]]/Tabuľka2[[#This Row],[Stĺpec14]]))</f>
        <v>0</v>
      </c>
      <c r="U238" s="212">
        <f>IF(OR($U$13="vyberte",$U$13=""),0,IF(OR(Tabuľka2[[#This Row],[Stĺpec14]]="",Tabuľka2[[#This Row],[Stĺpec7]]=""),0,Tabuľka2[[#This Row],[Stĺpec7]]/Tabuľka2[[#This Row],[Stĺpec14]]))</f>
        <v>0</v>
      </c>
      <c r="V238" s="212">
        <f>IF(OR($V$13="vyberte",$V$13=""),0,IF(OR(Tabuľka2[[#This Row],[Stĺpec14]]="",Tabuľka2[[#This Row],[Stĺpec8]]=0),0,Tabuľka2[[#This Row],[Stĺpec8]]/Tabuľka2[[#This Row],[Stĺpec14]]))</f>
        <v>0</v>
      </c>
      <c r="W238" s="212">
        <f>IF(OR($W$13="vyberte",$W$13=""),0,IF(OR(Tabuľka2[[#This Row],[Stĺpec14]]="",Tabuľka2[[#This Row],[Stĺpec9]]=""),0,Tabuľka2[[#This Row],[Stĺpec9]]/Tabuľka2[[#This Row],[Stĺpec14]]))</f>
        <v>0</v>
      </c>
      <c r="X238" s="212">
        <f>IF(OR($X$13="vyberte",$X$13=""),0,IF(OR(Tabuľka2[[#This Row],[Stĺpec14]]="",Tabuľka2[[#This Row],[Stĺpec10]]=""),0,Tabuľka2[[#This Row],[Stĺpec10]]/Tabuľka2[[#This Row],[Stĺpec14]]))</f>
        <v>0</v>
      </c>
      <c r="Y238" s="212">
        <f>IF(OR($Y$13="vyberte",$Y$13=""),0,IF(OR(Tabuľka2[[#This Row],[Stĺpec14]]="",Tabuľka2[[#This Row],[Stĺpec11]]=""),0,Tabuľka2[[#This Row],[Stĺpec11]]/Tabuľka2[[#This Row],[Stĺpec14]]))</f>
        <v>0</v>
      </c>
      <c r="Z238" s="212">
        <f>IF(OR(Tabuľka2[[#This Row],[Stĺpec14]]="",Tabuľka2[[#This Row],[Stĺpec12]]=""),0,Tabuľka2[[#This Row],[Stĺpec12]]/Tabuľka2[[#This Row],[Stĺpec14]])</f>
        <v>0</v>
      </c>
      <c r="AA238" s="194">
        <f>IF(OR(Tabuľka2[[#This Row],[Stĺpec14]]="",Tabuľka2[[#This Row],[Stĺpec13]]=""),0,Tabuľka2[[#This Row],[Stĺpec13]]/Tabuľka2[[#This Row],[Stĺpec14]])</f>
        <v>0</v>
      </c>
      <c r="AB238" s="193">
        <f>COUNTIF(Tabuľka2[[#This Row],[Stĺpec16]:[Stĺpec23]],"&gt;0,1")</f>
        <v>0</v>
      </c>
      <c r="AC238" s="198">
        <f>IF(OR($F$13="vyberte",$F$13=""),0,Tabuľka2[[#This Row],[Stĺpec14]]-Tabuľka2[[#This Row],[Stĺpec26]])</f>
        <v>0</v>
      </c>
      <c r="AD2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8" s="206">
        <f>IF('Bodovacie kritéria'!$F$15="01 A - BORSKÁ NÍŽINA",Tabuľka2[[#This Row],[Stĺpec25]]/Tabuľka2[[#This Row],[Stĺpec5]],0)</f>
        <v>0</v>
      </c>
      <c r="AF2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8" s="206">
        <f>IFERROR((Tabuľka2[[#This Row],[Stĺpec28]]+Tabuľka2[[#This Row],[Stĺpec25]])/Tabuľka2[[#This Row],[Stĺpec14]],0)</f>
        <v>0</v>
      </c>
      <c r="AH238" s="199">
        <f>Tabuľka2[[#This Row],[Stĺpec28]]+Tabuľka2[[#This Row],[Stĺpec25]]</f>
        <v>0</v>
      </c>
      <c r="AI238" s="206">
        <f>IFERROR(Tabuľka2[[#This Row],[Stĺpec25]]/Tabuľka2[[#This Row],[Stĺpec30]],0)</f>
        <v>0</v>
      </c>
      <c r="AJ238" s="191">
        <f>IFERROR(Tabuľka2[[#This Row],[Stĺpec145]]/Tabuľka2[[#This Row],[Stĺpec14]],0)</f>
        <v>0</v>
      </c>
      <c r="AK238" s="191">
        <f>IFERROR(Tabuľka2[[#This Row],[Stĺpec144]]/Tabuľka2[[#This Row],[Stĺpec14]],0)</f>
        <v>0</v>
      </c>
    </row>
    <row r="239" spans="1:37" x14ac:dyDescent="0.25">
      <c r="A239" s="252"/>
      <c r="B239" s="257"/>
      <c r="C239" s="257"/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18">
        <f>SUM(Činnosti!$F239:$M239)</f>
        <v>0</v>
      </c>
      <c r="O239" s="262"/>
      <c r="P239" s="269"/>
      <c r="Q239" s="267">
        <f>IF(AND(Tabuľka2[[#This Row],[Stĺpec5]]&gt;0,Tabuľka2[[#This Row],[Stĺpec1]]=""),1,0)</f>
        <v>0</v>
      </c>
      <c r="R239" s="237">
        <f>IF(AND(Tabuľka2[[#This Row],[Stĺpec14]]=0,OR(Tabuľka2[[#This Row],[Stĺpec145]]&gt;0,Tabuľka2[[#This Row],[Stĺpec144]]&gt;0)),1,0)</f>
        <v>0</v>
      </c>
      <c r="S2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39" s="212">
        <f>IF(OR($T$13="vyberte",$T$13=""),0,IF(OR(Tabuľka2[[#This Row],[Stĺpec14]]="",Tabuľka2[[#This Row],[Stĺpec6]]=""),0,Tabuľka2[[#This Row],[Stĺpec6]]/Tabuľka2[[#This Row],[Stĺpec14]]))</f>
        <v>0</v>
      </c>
      <c r="U239" s="212">
        <f>IF(OR($U$13="vyberte",$U$13=""),0,IF(OR(Tabuľka2[[#This Row],[Stĺpec14]]="",Tabuľka2[[#This Row],[Stĺpec7]]=""),0,Tabuľka2[[#This Row],[Stĺpec7]]/Tabuľka2[[#This Row],[Stĺpec14]]))</f>
        <v>0</v>
      </c>
      <c r="V239" s="212">
        <f>IF(OR($V$13="vyberte",$V$13=""),0,IF(OR(Tabuľka2[[#This Row],[Stĺpec14]]="",Tabuľka2[[#This Row],[Stĺpec8]]=0),0,Tabuľka2[[#This Row],[Stĺpec8]]/Tabuľka2[[#This Row],[Stĺpec14]]))</f>
        <v>0</v>
      </c>
      <c r="W239" s="212">
        <f>IF(OR($W$13="vyberte",$W$13=""),0,IF(OR(Tabuľka2[[#This Row],[Stĺpec14]]="",Tabuľka2[[#This Row],[Stĺpec9]]=""),0,Tabuľka2[[#This Row],[Stĺpec9]]/Tabuľka2[[#This Row],[Stĺpec14]]))</f>
        <v>0</v>
      </c>
      <c r="X239" s="212">
        <f>IF(OR($X$13="vyberte",$X$13=""),0,IF(OR(Tabuľka2[[#This Row],[Stĺpec14]]="",Tabuľka2[[#This Row],[Stĺpec10]]=""),0,Tabuľka2[[#This Row],[Stĺpec10]]/Tabuľka2[[#This Row],[Stĺpec14]]))</f>
        <v>0</v>
      </c>
      <c r="Y239" s="212">
        <f>IF(OR($Y$13="vyberte",$Y$13=""),0,IF(OR(Tabuľka2[[#This Row],[Stĺpec14]]="",Tabuľka2[[#This Row],[Stĺpec11]]=""),0,Tabuľka2[[#This Row],[Stĺpec11]]/Tabuľka2[[#This Row],[Stĺpec14]]))</f>
        <v>0</v>
      </c>
      <c r="Z239" s="212">
        <f>IF(OR(Tabuľka2[[#This Row],[Stĺpec14]]="",Tabuľka2[[#This Row],[Stĺpec12]]=""),0,Tabuľka2[[#This Row],[Stĺpec12]]/Tabuľka2[[#This Row],[Stĺpec14]])</f>
        <v>0</v>
      </c>
      <c r="AA239" s="194">
        <f>IF(OR(Tabuľka2[[#This Row],[Stĺpec14]]="",Tabuľka2[[#This Row],[Stĺpec13]]=""),0,Tabuľka2[[#This Row],[Stĺpec13]]/Tabuľka2[[#This Row],[Stĺpec14]])</f>
        <v>0</v>
      </c>
      <c r="AB239" s="193">
        <f>COUNTIF(Tabuľka2[[#This Row],[Stĺpec16]:[Stĺpec23]],"&gt;0,1")</f>
        <v>0</v>
      </c>
      <c r="AC239" s="198">
        <f>IF(OR($F$13="vyberte",$F$13=""),0,Tabuľka2[[#This Row],[Stĺpec14]]-Tabuľka2[[#This Row],[Stĺpec26]])</f>
        <v>0</v>
      </c>
      <c r="AD2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39" s="206">
        <f>IF('Bodovacie kritéria'!$F$15="01 A - BORSKÁ NÍŽINA",Tabuľka2[[#This Row],[Stĺpec25]]/Tabuľka2[[#This Row],[Stĺpec5]],0)</f>
        <v>0</v>
      </c>
      <c r="AF2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39" s="206">
        <f>IFERROR((Tabuľka2[[#This Row],[Stĺpec28]]+Tabuľka2[[#This Row],[Stĺpec25]])/Tabuľka2[[#This Row],[Stĺpec14]],0)</f>
        <v>0</v>
      </c>
      <c r="AH239" s="199">
        <f>Tabuľka2[[#This Row],[Stĺpec28]]+Tabuľka2[[#This Row],[Stĺpec25]]</f>
        <v>0</v>
      </c>
      <c r="AI239" s="206">
        <f>IFERROR(Tabuľka2[[#This Row],[Stĺpec25]]/Tabuľka2[[#This Row],[Stĺpec30]],0)</f>
        <v>0</v>
      </c>
      <c r="AJ239" s="191">
        <f>IFERROR(Tabuľka2[[#This Row],[Stĺpec145]]/Tabuľka2[[#This Row],[Stĺpec14]],0)</f>
        <v>0</v>
      </c>
      <c r="AK239" s="191">
        <f>IFERROR(Tabuľka2[[#This Row],[Stĺpec144]]/Tabuľka2[[#This Row],[Stĺpec14]],0)</f>
        <v>0</v>
      </c>
    </row>
    <row r="240" spans="1:37" x14ac:dyDescent="0.25">
      <c r="A240" s="251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17">
        <f>SUM(Činnosti!$F240:$M240)</f>
        <v>0</v>
      </c>
      <c r="O240" s="261"/>
      <c r="P240" s="269"/>
      <c r="Q240" s="267">
        <f>IF(AND(Tabuľka2[[#This Row],[Stĺpec5]]&gt;0,Tabuľka2[[#This Row],[Stĺpec1]]=""),1,0)</f>
        <v>0</v>
      </c>
      <c r="R240" s="237">
        <f>IF(AND(Tabuľka2[[#This Row],[Stĺpec14]]=0,OR(Tabuľka2[[#This Row],[Stĺpec145]]&gt;0,Tabuľka2[[#This Row],[Stĺpec144]]&gt;0)),1,0)</f>
        <v>0</v>
      </c>
      <c r="S2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0" s="212">
        <f>IF(OR($T$13="vyberte",$T$13=""),0,IF(OR(Tabuľka2[[#This Row],[Stĺpec14]]="",Tabuľka2[[#This Row],[Stĺpec6]]=""),0,Tabuľka2[[#This Row],[Stĺpec6]]/Tabuľka2[[#This Row],[Stĺpec14]]))</f>
        <v>0</v>
      </c>
      <c r="U240" s="212">
        <f>IF(OR($U$13="vyberte",$U$13=""),0,IF(OR(Tabuľka2[[#This Row],[Stĺpec14]]="",Tabuľka2[[#This Row],[Stĺpec7]]=""),0,Tabuľka2[[#This Row],[Stĺpec7]]/Tabuľka2[[#This Row],[Stĺpec14]]))</f>
        <v>0</v>
      </c>
      <c r="V240" s="212">
        <f>IF(OR($V$13="vyberte",$V$13=""),0,IF(OR(Tabuľka2[[#This Row],[Stĺpec14]]="",Tabuľka2[[#This Row],[Stĺpec8]]=0),0,Tabuľka2[[#This Row],[Stĺpec8]]/Tabuľka2[[#This Row],[Stĺpec14]]))</f>
        <v>0</v>
      </c>
      <c r="W240" s="212">
        <f>IF(OR($W$13="vyberte",$W$13=""),0,IF(OR(Tabuľka2[[#This Row],[Stĺpec14]]="",Tabuľka2[[#This Row],[Stĺpec9]]=""),0,Tabuľka2[[#This Row],[Stĺpec9]]/Tabuľka2[[#This Row],[Stĺpec14]]))</f>
        <v>0</v>
      </c>
      <c r="X240" s="212">
        <f>IF(OR($X$13="vyberte",$X$13=""),0,IF(OR(Tabuľka2[[#This Row],[Stĺpec14]]="",Tabuľka2[[#This Row],[Stĺpec10]]=""),0,Tabuľka2[[#This Row],[Stĺpec10]]/Tabuľka2[[#This Row],[Stĺpec14]]))</f>
        <v>0</v>
      </c>
      <c r="Y240" s="212">
        <f>IF(OR($Y$13="vyberte",$Y$13=""),0,IF(OR(Tabuľka2[[#This Row],[Stĺpec14]]="",Tabuľka2[[#This Row],[Stĺpec11]]=""),0,Tabuľka2[[#This Row],[Stĺpec11]]/Tabuľka2[[#This Row],[Stĺpec14]]))</f>
        <v>0</v>
      </c>
      <c r="Z240" s="212">
        <f>IF(OR(Tabuľka2[[#This Row],[Stĺpec14]]="",Tabuľka2[[#This Row],[Stĺpec12]]=""),0,Tabuľka2[[#This Row],[Stĺpec12]]/Tabuľka2[[#This Row],[Stĺpec14]])</f>
        <v>0</v>
      </c>
      <c r="AA240" s="194">
        <f>IF(OR(Tabuľka2[[#This Row],[Stĺpec14]]="",Tabuľka2[[#This Row],[Stĺpec13]]=""),0,Tabuľka2[[#This Row],[Stĺpec13]]/Tabuľka2[[#This Row],[Stĺpec14]])</f>
        <v>0</v>
      </c>
      <c r="AB240" s="193">
        <f>COUNTIF(Tabuľka2[[#This Row],[Stĺpec16]:[Stĺpec23]],"&gt;0,1")</f>
        <v>0</v>
      </c>
      <c r="AC240" s="198">
        <f>IF(OR($F$13="vyberte",$F$13=""),0,Tabuľka2[[#This Row],[Stĺpec14]]-Tabuľka2[[#This Row],[Stĺpec26]])</f>
        <v>0</v>
      </c>
      <c r="AD2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0" s="206">
        <f>IF('Bodovacie kritéria'!$F$15="01 A - BORSKÁ NÍŽINA",Tabuľka2[[#This Row],[Stĺpec25]]/Tabuľka2[[#This Row],[Stĺpec5]],0)</f>
        <v>0</v>
      </c>
      <c r="AF2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0" s="206">
        <f>IFERROR((Tabuľka2[[#This Row],[Stĺpec28]]+Tabuľka2[[#This Row],[Stĺpec25]])/Tabuľka2[[#This Row],[Stĺpec14]],0)</f>
        <v>0</v>
      </c>
      <c r="AH240" s="199">
        <f>Tabuľka2[[#This Row],[Stĺpec28]]+Tabuľka2[[#This Row],[Stĺpec25]]</f>
        <v>0</v>
      </c>
      <c r="AI240" s="206">
        <f>IFERROR(Tabuľka2[[#This Row],[Stĺpec25]]/Tabuľka2[[#This Row],[Stĺpec30]],0)</f>
        <v>0</v>
      </c>
      <c r="AJ240" s="191">
        <f>IFERROR(Tabuľka2[[#This Row],[Stĺpec145]]/Tabuľka2[[#This Row],[Stĺpec14]],0)</f>
        <v>0</v>
      </c>
      <c r="AK240" s="191">
        <f>IFERROR(Tabuľka2[[#This Row],[Stĺpec144]]/Tabuľka2[[#This Row],[Stĺpec14]],0)</f>
        <v>0</v>
      </c>
    </row>
    <row r="241" spans="1:37" x14ac:dyDescent="0.25">
      <c r="A241" s="252"/>
      <c r="B241" s="257"/>
      <c r="C241" s="257"/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18">
        <f>SUM(Činnosti!$F241:$M241)</f>
        <v>0</v>
      </c>
      <c r="O241" s="262"/>
      <c r="P241" s="269"/>
      <c r="Q241" s="267">
        <f>IF(AND(Tabuľka2[[#This Row],[Stĺpec5]]&gt;0,Tabuľka2[[#This Row],[Stĺpec1]]=""),1,0)</f>
        <v>0</v>
      </c>
      <c r="R241" s="237">
        <f>IF(AND(Tabuľka2[[#This Row],[Stĺpec14]]=0,OR(Tabuľka2[[#This Row],[Stĺpec145]]&gt;0,Tabuľka2[[#This Row],[Stĺpec144]]&gt;0)),1,0)</f>
        <v>0</v>
      </c>
      <c r="S2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1" s="212">
        <f>IF(OR($T$13="vyberte",$T$13=""),0,IF(OR(Tabuľka2[[#This Row],[Stĺpec14]]="",Tabuľka2[[#This Row],[Stĺpec6]]=""),0,Tabuľka2[[#This Row],[Stĺpec6]]/Tabuľka2[[#This Row],[Stĺpec14]]))</f>
        <v>0</v>
      </c>
      <c r="U241" s="212">
        <f>IF(OR($U$13="vyberte",$U$13=""),0,IF(OR(Tabuľka2[[#This Row],[Stĺpec14]]="",Tabuľka2[[#This Row],[Stĺpec7]]=""),0,Tabuľka2[[#This Row],[Stĺpec7]]/Tabuľka2[[#This Row],[Stĺpec14]]))</f>
        <v>0</v>
      </c>
      <c r="V241" s="212">
        <f>IF(OR($V$13="vyberte",$V$13=""),0,IF(OR(Tabuľka2[[#This Row],[Stĺpec14]]="",Tabuľka2[[#This Row],[Stĺpec8]]=0),0,Tabuľka2[[#This Row],[Stĺpec8]]/Tabuľka2[[#This Row],[Stĺpec14]]))</f>
        <v>0</v>
      </c>
      <c r="W241" s="212">
        <f>IF(OR($W$13="vyberte",$W$13=""),0,IF(OR(Tabuľka2[[#This Row],[Stĺpec14]]="",Tabuľka2[[#This Row],[Stĺpec9]]=""),0,Tabuľka2[[#This Row],[Stĺpec9]]/Tabuľka2[[#This Row],[Stĺpec14]]))</f>
        <v>0</v>
      </c>
      <c r="X241" s="212">
        <f>IF(OR($X$13="vyberte",$X$13=""),0,IF(OR(Tabuľka2[[#This Row],[Stĺpec14]]="",Tabuľka2[[#This Row],[Stĺpec10]]=""),0,Tabuľka2[[#This Row],[Stĺpec10]]/Tabuľka2[[#This Row],[Stĺpec14]]))</f>
        <v>0</v>
      </c>
      <c r="Y241" s="212">
        <f>IF(OR($Y$13="vyberte",$Y$13=""),0,IF(OR(Tabuľka2[[#This Row],[Stĺpec14]]="",Tabuľka2[[#This Row],[Stĺpec11]]=""),0,Tabuľka2[[#This Row],[Stĺpec11]]/Tabuľka2[[#This Row],[Stĺpec14]]))</f>
        <v>0</v>
      </c>
      <c r="Z241" s="212">
        <f>IF(OR(Tabuľka2[[#This Row],[Stĺpec14]]="",Tabuľka2[[#This Row],[Stĺpec12]]=""),0,Tabuľka2[[#This Row],[Stĺpec12]]/Tabuľka2[[#This Row],[Stĺpec14]])</f>
        <v>0</v>
      </c>
      <c r="AA241" s="194">
        <f>IF(OR(Tabuľka2[[#This Row],[Stĺpec14]]="",Tabuľka2[[#This Row],[Stĺpec13]]=""),0,Tabuľka2[[#This Row],[Stĺpec13]]/Tabuľka2[[#This Row],[Stĺpec14]])</f>
        <v>0</v>
      </c>
      <c r="AB241" s="193">
        <f>COUNTIF(Tabuľka2[[#This Row],[Stĺpec16]:[Stĺpec23]],"&gt;0,1")</f>
        <v>0</v>
      </c>
      <c r="AC241" s="198">
        <f>IF(OR($F$13="vyberte",$F$13=""),0,Tabuľka2[[#This Row],[Stĺpec14]]-Tabuľka2[[#This Row],[Stĺpec26]])</f>
        <v>0</v>
      </c>
      <c r="AD2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1" s="206">
        <f>IF('Bodovacie kritéria'!$F$15="01 A - BORSKÁ NÍŽINA",Tabuľka2[[#This Row],[Stĺpec25]]/Tabuľka2[[#This Row],[Stĺpec5]],0)</f>
        <v>0</v>
      </c>
      <c r="AF2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1" s="206">
        <f>IFERROR((Tabuľka2[[#This Row],[Stĺpec28]]+Tabuľka2[[#This Row],[Stĺpec25]])/Tabuľka2[[#This Row],[Stĺpec14]],0)</f>
        <v>0</v>
      </c>
      <c r="AH241" s="199">
        <f>Tabuľka2[[#This Row],[Stĺpec28]]+Tabuľka2[[#This Row],[Stĺpec25]]</f>
        <v>0</v>
      </c>
      <c r="AI241" s="206">
        <f>IFERROR(Tabuľka2[[#This Row],[Stĺpec25]]/Tabuľka2[[#This Row],[Stĺpec30]],0)</f>
        <v>0</v>
      </c>
      <c r="AJ241" s="191">
        <f>IFERROR(Tabuľka2[[#This Row],[Stĺpec145]]/Tabuľka2[[#This Row],[Stĺpec14]],0)</f>
        <v>0</v>
      </c>
      <c r="AK241" s="191">
        <f>IFERROR(Tabuľka2[[#This Row],[Stĺpec144]]/Tabuľka2[[#This Row],[Stĺpec14]],0)</f>
        <v>0</v>
      </c>
    </row>
    <row r="242" spans="1:37" x14ac:dyDescent="0.25">
      <c r="A242" s="251"/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17">
        <f>SUM(Činnosti!$F242:$M242)</f>
        <v>0</v>
      </c>
      <c r="O242" s="261"/>
      <c r="P242" s="269"/>
      <c r="Q242" s="267">
        <f>IF(AND(Tabuľka2[[#This Row],[Stĺpec5]]&gt;0,Tabuľka2[[#This Row],[Stĺpec1]]=""),1,0)</f>
        <v>0</v>
      </c>
      <c r="R242" s="237">
        <f>IF(AND(Tabuľka2[[#This Row],[Stĺpec14]]=0,OR(Tabuľka2[[#This Row],[Stĺpec145]]&gt;0,Tabuľka2[[#This Row],[Stĺpec144]]&gt;0)),1,0)</f>
        <v>0</v>
      </c>
      <c r="S2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2" s="212">
        <f>IF(OR($T$13="vyberte",$T$13=""),0,IF(OR(Tabuľka2[[#This Row],[Stĺpec14]]="",Tabuľka2[[#This Row],[Stĺpec6]]=""),0,Tabuľka2[[#This Row],[Stĺpec6]]/Tabuľka2[[#This Row],[Stĺpec14]]))</f>
        <v>0</v>
      </c>
      <c r="U242" s="212">
        <f>IF(OR($U$13="vyberte",$U$13=""),0,IF(OR(Tabuľka2[[#This Row],[Stĺpec14]]="",Tabuľka2[[#This Row],[Stĺpec7]]=""),0,Tabuľka2[[#This Row],[Stĺpec7]]/Tabuľka2[[#This Row],[Stĺpec14]]))</f>
        <v>0</v>
      </c>
      <c r="V242" s="212">
        <f>IF(OR($V$13="vyberte",$V$13=""),0,IF(OR(Tabuľka2[[#This Row],[Stĺpec14]]="",Tabuľka2[[#This Row],[Stĺpec8]]=0),0,Tabuľka2[[#This Row],[Stĺpec8]]/Tabuľka2[[#This Row],[Stĺpec14]]))</f>
        <v>0</v>
      </c>
      <c r="W242" s="212">
        <f>IF(OR($W$13="vyberte",$W$13=""),0,IF(OR(Tabuľka2[[#This Row],[Stĺpec14]]="",Tabuľka2[[#This Row],[Stĺpec9]]=""),0,Tabuľka2[[#This Row],[Stĺpec9]]/Tabuľka2[[#This Row],[Stĺpec14]]))</f>
        <v>0</v>
      </c>
      <c r="X242" s="212">
        <f>IF(OR($X$13="vyberte",$X$13=""),0,IF(OR(Tabuľka2[[#This Row],[Stĺpec14]]="",Tabuľka2[[#This Row],[Stĺpec10]]=""),0,Tabuľka2[[#This Row],[Stĺpec10]]/Tabuľka2[[#This Row],[Stĺpec14]]))</f>
        <v>0</v>
      </c>
      <c r="Y242" s="212">
        <f>IF(OR($Y$13="vyberte",$Y$13=""),0,IF(OR(Tabuľka2[[#This Row],[Stĺpec14]]="",Tabuľka2[[#This Row],[Stĺpec11]]=""),0,Tabuľka2[[#This Row],[Stĺpec11]]/Tabuľka2[[#This Row],[Stĺpec14]]))</f>
        <v>0</v>
      </c>
      <c r="Z242" s="212">
        <f>IF(OR(Tabuľka2[[#This Row],[Stĺpec14]]="",Tabuľka2[[#This Row],[Stĺpec12]]=""),0,Tabuľka2[[#This Row],[Stĺpec12]]/Tabuľka2[[#This Row],[Stĺpec14]])</f>
        <v>0</v>
      </c>
      <c r="AA242" s="194">
        <f>IF(OR(Tabuľka2[[#This Row],[Stĺpec14]]="",Tabuľka2[[#This Row],[Stĺpec13]]=""),0,Tabuľka2[[#This Row],[Stĺpec13]]/Tabuľka2[[#This Row],[Stĺpec14]])</f>
        <v>0</v>
      </c>
      <c r="AB242" s="193">
        <f>COUNTIF(Tabuľka2[[#This Row],[Stĺpec16]:[Stĺpec23]],"&gt;0,1")</f>
        <v>0</v>
      </c>
      <c r="AC242" s="198">
        <f>IF(OR($F$13="vyberte",$F$13=""),0,Tabuľka2[[#This Row],[Stĺpec14]]-Tabuľka2[[#This Row],[Stĺpec26]])</f>
        <v>0</v>
      </c>
      <c r="AD2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2" s="206">
        <f>IF('Bodovacie kritéria'!$F$15="01 A - BORSKÁ NÍŽINA",Tabuľka2[[#This Row],[Stĺpec25]]/Tabuľka2[[#This Row],[Stĺpec5]],0)</f>
        <v>0</v>
      </c>
      <c r="AF2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2" s="206">
        <f>IFERROR((Tabuľka2[[#This Row],[Stĺpec28]]+Tabuľka2[[#This Row],[Stĺpec25]])/Tabuľka2[[#This Row],[Stĺpec14]],0)</f>
        <v>0</v>
      </c>
      <c r="AH242" s="199">
        <f>Tabuľka2[[#This Row],[Stĺpec28]]+Tabuľka2[[#This Row],[Stĺpec25]]</f>
        <v>0</v>
      </c>
      <c r="AI242" s="206">
        <f>IFERROR(Tabuľka2[[#This Row],[Stĺpec25]]/Tabuľka2[[#This Row],[Stĺpec30]],0)</f>
        <v>0</v>
      </c>
      <c r="AJ242" s="191">
        <f>IFERROR(Tabuľka2[[#This Row],[Stĺpec145]]/Tabuľka2[[#This Row],[Stĺpec14]],0)</f>
        <v>0</v>
      </c>
      <c r="AK242" s="191">
        <f>IFERROR(Tabuľka2[[#This Row],[Stĺpec144]]/Tabuľka2[[#This Row],[Stĺpec14]],0)</f>
        <v>0</v>
      </c>
    </row>
    <row r="243" spans="1:37" x14ac:dyDescent="0.25">
      <c r="A243" s="252"/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18">
        <f>SUM(Činnosti!$F243:$M243)</f>
        <v>0</v>
      </c>
      <c r="O243" s="262"/>
      <c r="P243" s="269"/>
      <c r="Q243" s="267">
        <f>IF(AND(Tabuľka2[[#This Row],[Stĺpec5]]&gt;0,Tabuľka2[[#This Row],[Stĺpec1]]=""),1,0)</f>
        <v>0</v>
      </c>
      <c r="R243" s="237">
        <f>IF(AND(Tabuľka2[[#This Row],[Stĺpec14]]=0,OR(Tabuľka2[[#This Row],[Stĺpec145]]&gt;0,Tabuľka2[[#This Row],[Stĺpec144]]&gt;0)),1,0)</f>
        <v>0</v>
      </c>
      <c r="S2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3" s="212">
        <f>IF(OR($T$13="vyberte",$T$13=""),0,IF(OR(Tabuľka2[[#This Row],[Stĺpec14]]="",Tabuľka2[[#This Row],[Stĺpec6]]=""),0,Tabuľka2[[#This Row],[Stĺpec6]]/Tabuľka2[[#This Row],[Stĺpec14]]))</f>
        <v>0</v>
      </c>
      <c r="U243" s="212">
        <f>IF(OR($U$13="vyberte",$U$13=""),0,IF(OR(Tabuľka2[[#This Row],[Stĺpec14]]="",Tabuľka2[[#This Row],[Stĺpec7]]=""),0,Tabuľka2[[#This Row],[Stĺpec7]]/Tabuľka2[[#This Row],[Stĺpec14]]))</f>
        <v>0</v>
      </c>
      <c r="V243" s="212">
        <f>IF(OR($V$13="vyberte",$V$13=""),0,IF(OR(Tabuľka2[[#This Row],[Stĺpec14]]="",Tabuľka2[[#This Row],[Stĺpec8]]=0),0,Tabuľka2[[#This Row],[Stĺpec8]]/Tabuľka2[[#This Row],[Stĺpec14]]))</f>
        <v>0</v>
      </c>
      <c r="W243" s="212">
        <f>IF(OR($W$13="vyberte",$W$13=""),0,IF(OR(Tabuľka2[[#This Row],[Stĺpec14]]="",Tabuľka2[[#This Row],[Stĺpec9]]=""),0,Tabuľka2[[#This Row],[Stĺpec9]]/Tabuľka2[[#This Row],[Stĺpec14]]))</f>
        <v>0</v>
      </c>
      <c r="X243" s="212">
        <f>IF(OR($X$13="vyberte",$X$13=""),0,IF(OR(Tabuľka2[[#This Row],[Stĺpec14]]="",Tabuľka2[[#This Row],[Stĺpec10]]=""),0,Tabuľka2[[#This Row],[Stĺpec10]]/Tabuľka2[[#This Row],[Stĺpec14]]))</f>
        <v>0</v>
      </c>
      <c r="Y243" s="212">
        <f>IF(OR($Y$13="vyberte",$Y$13=""),0,IF(OR(Tabuľka2[[#This Row],[Stĺpec14]]="",Tabuľka2[[#This Row],[Stĺpec11]]=""),0,Tabuľka2[[#This Row],[Stĺpec11]]/Tabuľka2[[#This Row],[Stĺpec14]]))</f>
        <v>0</v>
      </c>
      <c r="Z243" s="212">
        <f>IF(OR(Tabuľka2[[#This Row],[Stĺpec14]]="",Tabuľka2[[#This Row],[Stĺpec12]]=""),0,Tabuľka2[[#This Row],[Stĺpec12]]/Tabuľka2[[#This Row],[Stĺpec14]])</f>
        <v>0</v>
      </c>
      <c r="AA243" s="194">
        <f>IF(OR(Tabuľka2[[#This Row],[Stĺpec14]]="",Tabuľka2[[#This Row],[Stĺpec13]]=""),0,Tabuľka2[[#This Row],[Stĺpec13]]/Tabuľka2[[#This Row],[Stĺpec14]])</f>
        <v>0</v>
      </c>
      <c r="AB243" s="193">
        <f>COUNTIF(Tabuľka2[[#This Row],[Stĺpec16]:[Stĺpec23]],"&gt;0,1")</f>
        <v>0</v>
      </c>
      <c r="AC243" s="198">
        <f>IF(OR($F$13="vyberte",$F$13=""),0,Tabuľka2[[#This Row],[Stĺpec14]]-Tabuľka2[[#This Row],[Stĺpec26]])</f>
        <v>0</v>
      </c>
      <c r="AD2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3" s="206">
        <f>IF('Bodovacie kritéria'!$F$15="01 A - BORSKÁ NÍŽINA",Tabuľka2[[#This Row],[Stĺpec25]]/Tabuľka2[[#This Row],[Stĺpec5]],0)</f>
        <v>0</v>
      </c>
      <c r="AF2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3" s="206">
        <f>IFERROR((Tabuľka2[[#This Row],[Stĺpec28]]+Tabuľka2[[#This Row],[Stĺpec25]])/Tabuľka2[[#This Row],[Stĺpec14]],0)</f>
        <v>0</v>
      </c>
      <c r="AH243" s="199">
        <f>Tabuľka2[[#This Row],[Stĺpec28]]+Tabuľka2[[#This Row],[Stĺpec25]]</f>
        <v>0</v>
      </c>
      <c r="AI243" s="206">
        <f>IFERROR(Tabuľka2[[#This Row],[Stĺpec25]]/Tabuľka2[[#This Row],[Stĺpec30]],0)</f>
        <v>0</v>
      </c>
      <c r="AJ243" s="191">
        <f>IFERROR(Tabuľka2[[#This Row],[Stĺpec145]]/Tabuľka2[[#This Row],[Stĺpec14]],0)</f>
        <v>0</v>
      </c>
      <c r="AK243" s="191">
        <f>IFERROR(Tabuľka2[[#This Row],[Stĺpec144]]/Tabuľka2[[#This Row],[Stĺpec14]],0)</f>
        <v>0</v>
      </c>
    </row>
    <row r="244" spans="1:37" x14ac:dyDescent="0.25">
      <c r="A244" s="251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17">
        <f>SUM(Činnosti!$F244:$M244)</f>
        <v>0</v>
      </c>
      <c r="O244" s="261"/>
      <c r="P244" s="269"/>
      <c r="Q244" s="267">
        <f>IF(AND(Tabuľka2[[#This Row],[Stĺpec5]]&gt;0,Tabuľka2[[#This Row],[Stĺpec1]]=""),1,0)</f>
        <v>0</v>
      </c>
      <c r="R244" s="237">
        <f>IF(AND(Tabuľka2[[#This Row],[Stĺpec14]]=0,OR(Tabuľka2[[#This Row],[Stĺpec145]]&gt;0,Tabuľka2[[#This Row],[Stĺpec144]]&gt;0)),1,0)</f>
        <v>0</v>
      </c>
      <c r="S2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4" s="212">
        <f>IF(OR($T$13="vyberte",$T$13=""),0,IF(OR(Tabuľka2[[#This Row],[Stĺpec14]]="",Tabuľka2[[#This Row],[Stĺpec6]]=""),0,Tabuľka2[[#This Row],[Stĺpec6]]/Tabuľka2[[#This Row],[Stĺpec14]]))</f>
        <v>0</v>
      </c>
      <c r="U244" s="212">
        <f>IF(OR($U$13="vyberte",$U$13=""),0,IF(OR(Tabuľka2[[#This Row],[Stĺpec14]]="",Tabuľka2[[#This Row],[Stĺpec7]]=""),0,Tabuľka2[[#This Row],[Stĺpec7]]/Tabuľka2[[#This Row],[Stĺpec14]]))</f>
        <v>0</v>
      </c>
      <c r="V244" s="212">
        <f>IF(OR($V$13="vyberte",$V$13=""),0,IF(OR(Tabuľka2[[#This Row],[Stĺpec14]]="",Tabuľka2[[#This Row],[Stĺpec8]]=0),0,Tabuľka2[[#This Row],[Stĺpec8]]/Tabuľka2[[#This Row],[Stĺpec14]]))</f>
        <v>0</v>
      </c>
      <c r="W244" s="212">
        <f>IF(OR($W$13="vyberte",$W$13=""),0,IF(OR(Tabuľka2[[#This Row],[Stĺpec14]]="",Tabuľka2[[#This Row],[Stĺpec9]]=""),0,Tabuľka2[[#This Row],[Stĺpec9]]/Tabuľka2[[#This Row],[Stĺpec14]]))</f>
        <v>0</v>
      </c>
      <c r="X244" s="212">
        <f>IF(OR($X$13="vyberte",$X$13=""),0,IF(OR(Tabuľka2[[#This Row],[Stĺpec14]]="",Tabuľka2[[#This Row],[Stĺpec10]]=""),0,Tabuľka2[[#This Row],[Stĺpec10]]/Tabuľka2[[#This Row],[Stĺpec14]]))</f>
        <v>0</v>
      </c>
      <c r="Y244" s="212">
        <f>IF(OR($Y$13="vyberte",$Y$13=""),0,IF(OR(Tabuľka2[[#This Row],[Stĺpec14]]="",Tabuľka2[[#This Row],[Stĺpec11]]=""),0,Tabuľka2[[#This Row],[Stĺpec11]]/Tabuľka2[[#This Row],[Stĺpec14]]))</f>
        <v>0</v>
      </c>
      <c r="Z244" s="212">
        <f>IF(OR(Tabuľka2[[#This Row],[Stĺpec14]]="",Tabuľka2[[#This Row],[Stĺpec12]]=""),0,Tabuľka2[[#This Row],[Stĺpec12]]/Tabuľka2[[#This Row],[Stĺpec14]])</f>
        <v>0</v>
      </c>
      <c r="AA244" s="194">
        <f>IF(OR(Tabuľka2[[#This Row],[Stĺpec14]]="",Tabuľka2[[#This Row],[Stĺpec13]]=""),0,Tabuľka2[[#This Row],[Stĺpec13]]/Tabuľka2[[#This Row],[Stĺpec14]])</f>
        <v>0</v>
      </c>
      <c r="AB244" s="193">
        <f>COUNTIF(Tabuľka2[[#This Row],[Stĺpec16]:[Stĺpec23]],"&gt;0,1")</f>
        <v>0</v>
      </c>
      <c r="AC244" s="198">
        <f>IF(OR($F$13="vyberte",$F$13=""),0,Tabuľka2[[#This Row],[Stĺpec14]]-Tabuľka2[[#This Row],[Stĺpec26]])</f>
        <v>0</v>
      </c>
      <c r="AD2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4" s="206">
        <f>IF('Bodovacie kritéria'!$F$15="01 A - BORSKÁ NÍŽINA",Tabuľka2[[#This Row],[Stĺpec25]]/Tabuľka2[[#This Row],[Stĺpec5]],0)</f>
        <v>0</v>
      </c>
      <c r="AF2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4" s="206">
        <f>IFERROR((Tabuľka2[[#This Row],[Stĺpec28]]+Tabuľka2[[#This Row],[Stĺpec25]])/Tabuľka2[[#This Row],[Stĺpec14]],0)</f>
        <v>0</v>
      </c>
      <c r="AH244" s="199">
        <f>Tabuľka2[[#This Row],[Stĺpec28]]+Tabuľka2[[#This Row],[Stĺpec25]]</f>
        <v>0</v>
      </c>
      <c r="AI244" s="206">
        <f>IFERROR(Tabuľka2[[#This Row],[Stĺpec25]]/Tabuľka2[[#This Row],[Stĺpec30]],0)</f>
        <v>0</v>
      </c>
      <c r="AJ244" s="191">
        <f>IFERROR(Tabuľka2[[#This Row],[Stĺpec145]]/Tabuľka2[[#This Row],[Stĺpec14]],0)</f>
        <v>0</v>
      </c>
      <c r="AK244" s="191">
        <f>IFERROR(Tabuľka2[[#This Row],[Stĺpec144]]/Tabuľka2[[#This Row],[Stĺpec14]],0)</f>
        <v>0</v>
      </c>
    </row>
    <row r="245" spans="1:37" x14ac:dyDescent="0.25">
      <c r="A245" s="252"/>
      <c r="B245" s="257"/>
      <c r="C245" s="257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18">
        <f>SUM(Činnosti!$F245:$M245)</f>
        <v>0</v>
      </c>
      <c r="O245" s="262"/>
      <c r="P245" s="269"/>
      <c r="Q245" s="267">
        <f>IF(AND(Tabuľka2[[#This Row],[Stĺpec5]]&gt;0,Tabuľka2[[#This Row],[Stĺpec1]]=""),1,0)</f>
        <v>0</v>
      </c>
      <c r="R245" s="237">
        <f>IF(AND(Tabuľka2[[#This Row],[Stĺpec14]]=0,OR(Tabuľka2[[#This Row],[Stĺpec145]]&gt;0,Tabuľka2[[#This Row],[Stĺpec144]]&gt;0)),1,0)</f>
        <v>0</v>
      </c>
      <c r="S2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5" s="212">
        <f>IF(OR($T$13="vyberte",$T$13=""),0,IF(OR(Tabuľka2[[#This Row],[Stĺpec14]]="",Tabuľka2[[#This Row],[Stĺpec6]]=""),0,Tabuľka2[[#This Row],[Stĺpec6]]/Tabuľka2[[#This Row],[Stĺpec14]]))</f>
        <v>0</v>
      </c>
      <c r="U245" s="212">
        <f>IF(OR($U$13="vyberte",$U$13=""),0,IF(OR(Tabuľka2[[#This Row],[Stĺpec14]]="",Tabuľka2[[#This Row],[Stĺpec7]]=""),0,Tabuľka2[[#This Row],[Stĺpec7]]/Tabuľka2[[#This Row],[Stĺpec14]]))</f>
        <v>0</v>
      </c>
      <c r="V245" s="212">
        <f>IF(OR($V$13="vyberte",$V$13=""),0,IF(OR(Tabuľka2[[#This Row],[Stĺpec14]]="",Tabuľka2[[#This Row],[Stĺpec8]]=0),0,Tabuľka2[[#This Row],[Stĺpec8]]/Tabuľka2[[#This Row],[Stĺpec14]]))</f>
        <v>0</v>
      </c>
      <c r="W245" s="212">
        <f>IF(OR($W$13="vyberte",$W$13=""),0,IF(OR(Tabuľka2[[#This Row],[Stĺpec14]]="",Tabuľka2[[#This Row],[Stĺpec9]]=""),0,Tabuľka2[[#This Row],[Stĺpec9]]/Tabuľka2[[#This Row],[Stĺpec14]]))</f>
        <v>0</v>
      </c>
      <c r="X245" s="212">
        <f>IF(OR($X$13="vyberte",$X$13=""),0,IF(OR(Tabuľka2[[#This Row],[Stĺpec14]]="",Tabuľka2[[#This Row],[Stĺpec10]]=""),0,Tabuľka2[[#This Row],[Stĺpec10]]/Tabuľka2[[#This Row],[Stĺpec14]]))</f>
        <v>0</v>
      </c>
      <c r="Y245" s="212">
        <f>IF(OR($Y$13="vyberte",$Y$13=""),0,IF(OR(Tabuľka2[[#This Row],[Stĺpec14]]="",Tabuľka2[[#This Row],[Stĺpec11]]=""),0,Tabuľka2[[#This Row],[Stĺpec11]]/Tabuľka2[[#This Row],[Stĺpec14]]))</f>
        <v>0</v>
      </c>
      <c r="Z245" s="212">
        <f>IF(OR(Tabuľka2[[#This Row],[Stĺpec14]]="",Tabuľka2[[#This Row],[Stĺpec12]]=""),0,Tabuľka2[[#This Row],[Stĺpec12]]/Tabuľka2[[#This Row],[Stĺpec14]])</f>
        <v>0</v>
      </c>
      <c r="AA245" s="194">
        <f>IF(OR(Tabuľka2[[#This Row],[Stĺpec14]]="",Tabuľka2[[#This Row],[Stĺpec13]]=""),0,Tabuľka2[[#This Row],[Stĺpec13]]/Tabuľka2[[#This Row],[Stĺpec14]])</f>
        <v>0</v>
      </c>
      <c r="AB245" s="193">
        <f>COUNTIF(Tabuľka2[[#This Row],[Stĺpec16]:[Stĺpec23]],"&gt;0,1")</f>
        <v>0</v>
      </c>
      <c r="AC245" s="198">
        <f>IF(OR($F$13="vyberte",$F$13=""),0,Tabuľka2[[#This Row],[Stĺpec14]]-Tabuľka2[[#This Row],[Stĺpec26]])</f>
        <v>0</v>
      </c>
      <c r="AD2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5" s="206">
        <f>IF('Bodovacie kritéria'!$F$15="01 A - BORSKÁ NÍŽINA",Tabuľka2[[#This Row],[Stĺpec25]]/Tabuľka2[[#This Row],[Stĺpec5]],0)</f>
        <v>0</v>
      </c>
      <c r="AF2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5" s="206">
        <f>IFERROR((Tabuľka2[[#This Row],[Stĺpec28]]+Tabuľka2[[#This Row],[Stĺpec25]])/Tabuľka2[[#This Row],[Stĺpec14]],0)</f>
        <v>0</v>
      </c>
      <c r="AH245" s="199">
        <f>Tabuľka2[[#This Row],[Stĺpec28]]+Tabuľka2[[#This Row],[Stĺpec25]]</f>
        <v>0</v>
      </c>
      <c r="AI245" s="206">
        <f>IFERROR(Tabuľka2[[#This Row],[Stĺpec25]]/Tabuľka2[[#This Row],[Stĺpec30]],0)</f>
        <v>0</v>
      </c>
      <c r="AJ245" s="191">
        <f>IFERROR(Tabuľka2[[#This Row],[Stĺpec145]]/Tabuľka2[[#This Row],[Stĺpec14]],0)</f>
        <v>0</v>
      </c>
      <c r="AK245" s="191">
        <f>IFERROR(Tabuľka2[[#This Row],[Stĺpec144]]/Tabuľka2[[#This Row],[Stĺpec14]],0)</f>
        <v>0</v>
      </c>
    </row>
    <row r="246" spans="1:37" x14ac:dyDescent="0.25">
      <c r="A246" s="251"/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17">
        <f>SUM(Činnosti!$F246:$M246)</f>
        <v>0</v>
      </c>
      <c r="O246" s="261"/>
      <c r="P246" s="269"/>
      <c r="Q246" s="267">
        <f>IF(AND(Tabuľka2[[#This Row],[Stĺpec5]]&gt;0,Tabuľka2[[#This Row],[Stĺpec1]]=""),1,0)</f>
        <v>0</v>
      </c>
      <c r="R246" s="237">
        <f>IF(AND(Tabuľka2[[#This Row],[Stĺpec14]]=0,OR(Tabuľka2[[#This Row],[Stĺpec145]]&gt;0,Tabuľka2[[#This Row],[Stĺpec144]]&gt;0)),1,0)</f>
        <v>0</v>
      </c>
      <c r="S2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6" s="212">
        <f>IF(OR($T$13="vyberte",$T$13=""),0,IF(OR(Tabuľka2[[#This Row],[Stĺpec14]]="",Tabuľka2[[#This Row],[Stĺpec6]]=""),0,Tabuľka2[[#This Row],[Stĺpec6]]/Tabuľka2[[#This Row],[Stĺpec14]]))</f>
        <v>0</v>
      </c>
      <c r="U246" s="212">
        <f>IF(OR($U$13="vyberte",$U$13=""),0,IF(OR(Tabuľka2[[#This Row],[Stĺpec14]]="",Tabuľka2[[#This Row],[Stĺpec7]]=""),0,Tabuľka2[[#This Row],[Stĺpec7]]/Tabuľka2[[#This Row],[Stĺpec14]]))</f>
        <v>0</v>
      </c>
      <c r="V246" s="212">
        <f>IF(OR($V$13="vyberte",$V$13=""),0,IF(OR(Tabuľka2[[#This Row],[Stĺpec14]]="",Tabuľka2[[#This Row],[Stĺpec8]]=0),0,Tabuľka2[[#This Row],[Stĺpec8]]/Tabuľka2[[#This Row],[Stĺpec14]]))</f>
        <v>0</v>
      </c>
      <c r="W246" s="212">
        <f>IF(OR($W$13="vyberte",$W$13=""),0,IF(OR(Tabuľka2[[#This Row],[Stĺpec14]]="",Tabuľka2[[#This Row],[Stĺpec9]]=""),0,Tabuľka2[[#This Row],[Stĺpec9]]/Tabuľka2[[#This Row],[Stĺpec14]]))</f>
        <v>0</v>
      </c>
      <c r="X246" s="212">
        <f>IF(OR($X$13="vyberte",$X$13=""),0,IF(OR(Tabuľka2[[#This Row],[Stĺpec14]]="",Tabuľka2[[#This Row],[Stĺpec10]]=""),0,Tabuľka2[[#This Row],[Stĺpec10]]/Tabuľka2[[#This Row],[Stĺpec14]]))</f>
        <v>0</v>
      </c>
      <c r="Y246" s="212">
        <f>IF(OR($Y$13="vyberte",$Y$13=""),0,IF(OR(Tabuľka2[[#This Row],[Stĺpec14]]="",Tabuľka2[[#This Row],[Stĺpec11]]=""),0,Tabuľka2[[#This Row],[Stĺpec11]]/Tabuľka2[[#This Row],[Stĺpec14]]))</f>
        <v>0</v>
      </c>
      <c r="Z246" s="212">
        <f>IF(OR(Tabuľka2[[#This Row],[Stĺpec14]]="",Tabuľka2[[#This Row],[Stĺpec12]]=""),0,Tabuľka2[[#This Row],[Stĺpec12]]/Tabuľka2[[#This Row],[Stĺpec14]])</f>
        <v>0</v>
      </c>
      <c r="AA246" s="194">
        <f>IF(OR(Tabuľka2[[#This Row],[Stĺpec14]]="",Tabuľka2[[#This Row],[Stĺpec13]]=""),0,Tabuľka2[[#This Row],[Stĺpec13]]/Tabuľka2[[#This Row],[Stĺpec14]])</f>
        <v>0</v>
      </c>
      <c r="AB246" s="193">
        <f>COUNTIF(Tabuľka2[[#This Row],[Stĺpec16]:[Stĺpec23]],"&gt;0,1")</f>
        <v>0</v>
      </c>
      <c r="AC246" s="198">
        <f>IF(OR($F$13="vyberte",$F$13=""),0,Tabuľka2[[#This Row],[Stĺpec14]]-Tabuľka2[[#This Row],[Stĺpec26]])</f>
        <v>0</v>
      </c>
      <c r="AD2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6" s="206">
        <f>IF('Bodovacie kritéria'!$F$15="01 A - BORSKÁ NÍŽINA",Tabuľka2[[#This Row],[Stĺpec25]]/Tabuľka2[[#This Row],[Stĺpec5]],0)</f>
        <v>0</v>
      </c>
      <c r="AF2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6" s="206">
        <f>IFERROR((Tabuľka2[[#This Row],[Stĺpec28]]+Tabuľka2[[#This Row],[Stĺpec25]])/Tabuľka2[[#This Row],[Stĺpec14]],0)</f>
        <v>0</v>
      </c>
      <c r="AH246" s="199">
        <f>Tabuľka2[[#This Row],[Stĺpec28]]+Tabuľka2[[#This Row],[Stĺpec25]]</f>
        <v>0</v>
      </c>
      <c r="AI246" s="206">
        <f>IFERROR(Tabuľka2[[#This Row],[Stĺpec25]]/Tabuľka2[[#This Row],[Stĺpec30]],0)</f>
        <v>0</v>
      </c>
      <c r="AJ246" s="191">
        <f>IFERROR(Tabuľka2[[#This Row],[Stĺpec145]]/Tabuľka2[[#This Row],[Stĺpec14]],0)</f>
        <v>0</v>
      </c>
      <c r="AK246" s="191">
        <f>IFERROR(Tabuľka2[[#This Row],[Stĺpec144]]/Tabuľka2[[#This Row],[Stĺpec14]],0)</f>
        <v>0</v>
      </c>
    </row>
    <row r="247" spans="1:37" x14ac:dyDescent="0.25">
      <c r="A247" s="252"/>
      <c r="B247" s="257"/>
      <c r="C247" s="257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18">
        <f>SUM(Činnosti!$F247:$M247)</f>
        <v>0</v>
      </c>
      <c r="O247" s="262"/>
      <c r="P247" s="269"/>
      <c r="Q247" s="267">
        <f>IF(AND(Tabuľka2[[#This Row],[Stĺpec5]]&gt;0,Tabuľka2[[#This Row],[Stĺpec1]]=""),1,0)</f>
        <v>0</v>
      </c>
      <c r="R247" s="237">
        <f>IF(AND(Tabuľka2[[#This Row],[Stĺpec14]]=0,OR(Tabuľka2[[#This Row],[Stĺpec145]]&gt;0,Tabuľka2[[#This Row],[Stĺpec144]]&gt;0)),1,0)</f>
        <v>0</v>
      </c>
      <c r="S2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7" s="212">
        <f>IF(OR($T$13="vyberte",$T$13=""),0,IF(OR(Tabuľka2[[#This Row],[Stĺpec14]]="",Tabuľka2[[#This Row],[Stĺpec6]]=""),0,Tabuľka2[[#This Row],[Stĺpec6]]/Tabuľka2[[#This Row],[Stĺpec14]]))</f>
        <v>0</v>
      </c>
      <c r="U247" s="212">
        <f>IF(OR($U$13="vyberte",$U$13=""),0,IF(OR(Tabuľka2[[#This Row],[Stĺpec14]]="",Tabuľka2[[#This Row],[Stĺpec7]]=""),0,Tabuľka2[[#This Row],[Stĺpec7]]/Tabuľka2[[#This Row],[Stĺpec14]]))</f>
        <v>0</v>
      </c>
      <c r="V247" s="212">
        <f>IF(OR($V$13="vyberte",$V$13=""),0,IF(OR(Tabuľka2[[#This Row],[Stĺpec14]]="",Tabuľka2[[#This Row],[Stĺpec8]]=0),0,Tabuľka2[[#This Row],[Stĺpec8]]/Tabuľka2[[#This Row],[Stĺpec14]]))</f>
        <v>0</v>
      </c>
      <c r="W247" s="212">
        <f>IF(OR($W$13="vyberte",$W$13=""),0,IF(OR(Tabuľka2[[#This Row],[Stĺpec14]]="",Tabuľka2[[#This Row],[Stĺpec9]]=""),0,Tabuľka2[[#This Row],[Stĺpec9]]/Tabuľka2[[#This Row],[Stĺpec14]]))</f>
        <v>0</v>
      </c>
      <c r="X247" s="212">
        <f>IF(OR($X$13="vyberte",$X$13=""),0,IF(OR(Tabuľka2[[#This Row],[Stĺpec14]]="",Tabuľka2[[#This Row],[Stĺpec10]]=""),0,Tabuľka2[[#This Row],[Stĺpec10]]/Tabuľka2[[#This Row],[Stĺpec14]]))</f>
        <v>0</v>
      </c>
      <c r="Y247" s="212">
        <f>IF(OR($Y$13="vyberte",$Y$13=""),0,IF(OR(Tabuľka2[[#This Row],[Stĺpec14]]="",Tabuľka2[[#This Row],[Stĺpec11]]=""),0,Tabuľka2[[#This Row],[Stĺpec11]]/Tabuľka2[[#This Row],[Stĺpec14]]))</f>
        <v>0</v>
      </c>
      <c r="Z247" s="212">
        <f>IF(OR(Tabuľka2[[#This Row],[Stĺpec14]]="",Tabuľka2[[#This Row],[Stĺpec12]]=""),0,Tabuľka2[[#This Row],[Stĺpec12]]/Tabuľka2[[#This Row],[Stĺpec14]])</f>
        <v>0</v>
      </c>
      <c r="AA247" s="194">
        <f>IF(OR(Tabuľka2[[#This Row],[Stĺpec14]]="",Tabuľka2[[#This Row],[Stĺpec13]]=""),0,Tabuľka2[[#This Row],[Stĺpec13]]/Tabuľka2[[#This Row],[Stĺpec14]])</f>
        <v>0</v>
      </c>
      <c r="AB247" s="193">
        <f>COUNTIF(Tabuľka2[[#This Row],[Stĺpec16]:[Stĺpec23]],"&gt;0,1")</f>
        <v>0</v>
      </c>
      <c r="AC247" s="198">
        <f>IF(OR($F$13="vyberte",$F$13=""),0,Tabuľka2[[#This Row],[Stĺpec14]]-Tabuľka2[[#This Row],[Stĺpec26]])</f>
        <v>0</v>
      </c>
      <c r="AD2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7" s="206">
        <f>IF('Bodovacie kritéria'!$F$15="01 A - BORSKÁ NÍŽINA",Tabuľka2[[#This Row],[Stĺpec25]]/Tabuľka2[[#This Row],[Stĺpec5]],0)</f>
        <v>0</v>
      </c>
      <c r="AF2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7" s="206">
        <f>IFERROR((Tabuľka2[[#This Row],[Stĺpec28]]+Tabuľka2[[#This Row],[Stĺpec25]])/Tabuľka2[[#This Row],[Stĺpec14]],0)</f>
        <v>0</v>
      </c>
      <c r="AH247" s="199">
        <f>Tabuľka2[[#This Row],[Stĺpec28]]+Tabuľka2[[#This Row],[Stĺpec25]]</f>
        <v>0</v>
      </c>
      <c r="AI247" s="206">
        <f>IFERROR(Tabuľka2[[#This Row],[Stĺpec25]]/Tabuľka2[[#This Row],[Stĺpec30]],0)</f>
        <v>0</v>
      </c>
      <c r="AJ247" s="191">
        <f>IFERROR(Tabuľka2[[#This Row],[Stĺpec145]]/Tabuľka2[[#This Row],[Stĺpec14]],0)</f>
        <v>0</v>
      </c>
      <c r="AK247" s="191">
        <f>IFERROR(Tabuľka2[[#This Row],[Stĺpec144]]/Tabuľka2[[#This Row],[Stĺpec14]],0)</f>
        <v>0</v>
      </c>
    </row>
    <row r="248" spans="1:37" x14ac:dyDescent="0.25">
      <c r="A248" s="251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17">
        <f>SUM(Činnosti!$F248:$M248)</f>
        <v>0</v>
      </c>
      <c r="O248" s="261"/>
      <c r="P248" s="269"/>
      <c r="Q248" s="267">
        <f>IF(AND(Tabuľka2[[#This Row],[Stĺpec5]]&gt;0,Tabuľka2[[#This Row],[Stĺpec1]]=""),1,0)</f>
        <v>0</v>
      </c>
      <c r="R248" s="237">
        <f>IF(AND(Tabuľka2[[#This Row],[Stĺpec14]]=0,OR(Tabuľka2[[#This Row],[Stĺpec145]]&gt;0,Tabuľka2[[#This Row],[Stĺpec144]]&gt;0)),1,0)</f>
        <v>0</v>
      </c>
      <c r="S2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8" s="212">
        <f>IF(OR($T$13="vyberte",$T$13=""),0,IF(OR(Tabuľka2[[#This Row],[Stĺpec14]]="",Tabuľka2[[#This Row],[Stĺpec6]]=""),0,Tabuľka2[[#This Row],[Stĺpec6]]/Tabuľka2[[#This Row],[Stĺpec14]]))</f>
        <v>0</v>
      </c>
      <c r="U248" s="212">
        <f>IF(OR($U$13="vyberte",$U$13=""),0,IF(OR(Tabuľka2[[#This Row],[Stĺpec14]]="",Tabuľka2[[#This Row],[Stĺpec7]]=""),0,Tabuľka2[[#This Row],[Stĺpec7]]/Tabuľka2[[#This Row],[Stĺpec14]]))</f>
        <v>0</v>
      </c>
      <c r="V248" s="212">
        <f>IF(OR($V$13="vyberte",$V$13=""),0,IF(OR(Tabuľka2[[#This Row],[Stĺpec14]]="",Tabuľka2[[#This Row],[Stĺpec8]]=0),0,Tabuľka2[[#This Row],[Stĺpec8]]/Tabuľka2[[#This Row],[Stĺpec14]]))</f>
        <v>0</v>
      </c>
      <c r="W248" s="212">
        <f>IF(OR($W$13="vyberte",$W$13=""),0,IF(OR(Tabuľka2[[#This Row],[Stĺpec14]]="",Tabuľka2[[#This Row],[Stĺpec9]]=""),0,Tabuľka2[[#This Row],[Stĺpec9]]/Tabuľka2[[#This Row],[Stĺpec14]]))</f>
        <v>0</v>
      </c>
      <c r="X248" s="212">
        <f>IF(OR($X$13="vyberte",$X$13=""),0,IF(OR(Tabuľka2[[#This Row],[Stĺpec14]]="",Tabuľka2[[#This Row],[Stĺpec10]]=""),0,Tabuľka2[[#This Row],[Stĺpec10]]/Tabuľka2[[#This Row],[Stĺpec14]]))</f>
        <v>0</v>
      </c>
      <c r="Y248" s="212">
        <f>IF(OR($Y$13="vyberte",$Y$13=""),0,IF(OR(Tabuľka2[[#This Row],[Stĺpec14]]="",Tabuľka2[[#This Row],[Stĺpec11]]=""),0,Tabuľka2[[#This Row],[Stĺpec11]]/Tabuľka2[[#This Row],[Stĺpec14]]))</f>
        <v>0</v>
      </c>
      <c r="Z248" s="212">
        <f>IF(OR(Tabuľka2[[#This Row],[Stĺpec14]]="",Tabuľka2[[#This Row],[Stĺpec12]]=""),0,Tabuľka2[[#This Row],[Stĺpec12]]/Tabuľka2[[#This Row],[Stĺpec14]])</f>
        <v>0</v>
      </c>
      <c r="AA248" s="194">
        <f>IF(OR(Tabuľka2[[#This Row],[Stĺpec14]]="",Tabuľka2[[#This Row],[Stĺpec13]]=""),0,Tabuľka2[[#This Row],[Stĺpec13]]/Tabuľka2[[#This Row],[Stĺpec14]])</f>
        <v>0</v>
      </c>
      <c r="AB248" s="193">
        <f>COUNTIF(Tabuľka2[[#This Row],[Stĺpec16]:[Stĺpec23]],"&gt;0,1")</f>
        <v>0</v>
      </c>
      <c r="AC248" s="198">
        <f>IF(OR($F$13="vyberte",$F$13=""),0,Tabuľka2[[#This Row],[Stĺpec14]]-Tabuľka2[[#This Row],[Stĺpec26]])</f>
        <v>0</v>
      </c>
      <c r="AD2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8" s="206">
        <f>IF('Bodovacie kritéria'!$F$15="01 A - BORSKÁ NÍŽINA",Tabuľka2[[#This Row],[Stĺpec25]]/Tabuľka2[[#This Row],[Stĺpec5]],0)</f>
        <v>0</v>
      </c>
      <c r="AF2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8" s="206">
        <f>IFERROR((Tabuľka2[[#This Row],[Stĺpec28]]+Tabuľka2[[#This Row],[Stĺpec25]])/Tabuľka2[[#This Row],[Stĺpec14]],0)</f>
        <v>0</v>
      </c>
      <c r="AH248" s="199">
        <f>Tabuľka2[[#This Row],[Stĺpec28]]+Tabuľka2[[#This Row],[Stĺpec25]]</f>
        <v>0</v>
      </c>
      <c r="AI248" s="206">
        <f>IFERROR(Tabuľka2[[#This Row],[Stĺpec25]]/Tabuľka2[[#This Row],[Stĺpec30]],0)</f>
        <v>0</v>
      </c>
      <c r="AJ248" s="191">
        <f>IFERROR(Tabuľka2[[#This Row],[Stĺpec145]]/Tabuľka2[[#This Row],[Stĺpec14]],0)</f>
        <v>0</v>
      </c>
      <c r="AK248" s="191">
        <f>IFERROR(Tabuľka2[[#This Row],[Stĺpec144]]/Tabuľka2[[#This Row],[Stĺpec14]],0)</f>
        <v>0</v>
      </c>
    </row>
    <row r="249" spans="1:37" x14ac:dyDescent="0.25">
      <c r="A249" s="252"/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18">
        <f>SUM(Činnosti!$F249:$M249)</f>
        <v>0</v>
      </c>
      <c r="O249" s="262"/>
      <c r="P249" s="269"/>
      <c r="Q249" s="267">
        <f>IF(AND(Tabuľka2[[#This Row],[Stĺpec5]]&gt;0,Tabuľka2[[#This Row],[Stĺpec1]]=""),1,0)</f>
        <v>0</v>
      </c>
      <c r="R249" s="237">
        <f>IF(AND(Tabuľka2[[#This Row],[Stĺpec14]]=0,OR(Tabuľka2[[#This Row],[Stĺpec145]]&gt;0,Tabuľka2[[#This Row],[Stĺpec144]]&gt;0)),1,0)</f>
        <v>0</v>
      </c>
      <c r="S2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49" s="212">
        <f>IF(OR($T$13="vyberte",$T$13=""),0,IF(OR(Tabuľka2[[#This Row],[Stĺpec14]]="",Tabuľka2[[#This Row],[Stĺpec6]]=""),0,Tabuľka2[[#This Row],[Stĺpec6]]/Tabuľka2[[#This Row],[Stĺpec14]]))</f>
        <v>0</v>
      </c>
      <c r="U249" s="212">
        <f>IF(OR($U$13="vyberte",$U$13=""),0,IF(OR(Tabuľka2[[#This Row],[Stĺpec14]]="",Tabuľka2[[#This Row],[Stĺpec7]]=""),0,Tabuľka2[[#This Row],[Stĺpec7]]/Tabuľka2[[#This Row],[Stĺpec14]]))</f>
        <v>0</v>
      </c>
      <c r="V249" s="212">
        <f>IF(OR($V$13="vyberte",$V$13=""),0,IF(OR(Tabuľka2[[#This Row],[Stĺpec14]]="",Tabuľka2[[#This Row],[Stĺpec8]]=0),0,Tabuľka2[[#This Row],[Stĺpec8]]/Tabuľka2[[#This Row],[Stĺpec14]]))</f>
        <v>0</v>
      </c>
      <c r="W249" s="212">
        <f>IF(OR($W$13="vyberte",$W$13=""),0,IF(OR(Tabuľka2[[#This Row],[Stĺpec14]]="",Tabuľka2[[#This Row],[Stĺpec9]]=""),0,Tabuľka2[[#This Row],[Stĺpec9]]/Tabuľka2[[#This Row],[Stĺpec14]]))</f>
        <v>0</v>
      </c>
      <c r="X249" s="212">
        <f>IF(OR($X$13="vyberte",$X$13=""),0,IF(OR(Tabuľka2[[#This Row],[Stĺpec14]]="",Tabuľka2[[#This Row],[Stĺpec10]]=""),0,Tabuľka2[[#This Row],[Stĺpec10]]/Tabuľka2[[#This Row],[Stĺpec14]]))</f>
        <v>0</v>
      </c>
      <c r="Y249" s="212">
        <f>IF(OR($Y$13="vyberte",$Y$13=""),0,IF(OR(Tabuľka2[[#This Row],[Stĺpec14]]="",Tabuľka2[[#This Row],[Stĺpec11]]=""),0,Tabuľka2[[#This Row],[Stĺpec11]]/Tabuľka2[[#This Row],[Stĺpec14]]))</f>
        <v>0</v>
      </c>
      <c r="Z249" s="212">
        <f>IF(OR(Tabuľka2[[#This Row],[Stĺpec14]]="",Tabuľka2[[#This Row],[Stĺpec12]]=""),0,Tabuľka2[[#This Row],[Stĺpec12]]/Tabuľka2[[#This Row],[Stĺpec14]])</f>
        <v>0</v>
      </c>
      <c r="AA249" s="194">
        <f>IF(OR(Tabuľka2[[#This Row],[Stĺpec14]]="",Tabuľka2[[#This Row],[Stĺpec13]]=""),0,Tabuľka2[[#This Row],[Stĺpec13]]/Tabuľka2[[#This Row],[Stĺpec14]])</f>
        <v>0</v>
      </c>
      <c r="AB249" s="193">
        <f>COUNTIF(Tabuľka2[[#This Row],[Stĺpec16]:[Stĺpec23]],"&gt;0,1")</f>
        <v>0</v>
      </c>
      <c r="AC249" s="198">
        <f>IF(OR($F$13="vyberte",$F$13=""),0,Tabuľka2[[#This Row],[Stĺpec14]]-Tabuľka2[[#This Row],[Stĺpec26]])</f>
        <v>0</v>
      </c>
      <c r="AD2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49" s="206">
        <f>IF('Bodovacie kritéria'!$F$15="01 A - BORSKÁ NÍŽINA",Tabuľka2[[#This Row],[Stĺpec25]]/Tabuľka2[[#This Row],[Stĺpec5]],0)</f>
        <v>0</v>
      </c>
      <c r="AF2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49" s="206">
        <f>IFERROR((Tabuľka2[[#This Row],[Stĺpec28]]+Tabuľka2[[#This Row],[Stĺpec25]])/Tabuľka2[[#This Row],[Stĺpec14]],0)</f>
        <v>0</v>
      </c>
      <c r="AH249" s="199">
        <f>Tabuľka2[[#This Row],[Stĺpec28]]+Tabuľka2[[#This Row],[Stĺpec25]]</f>
        <v>0</v>
      </c>
      <c r="AI249" s="206">
        <f>IFERROR(Tabuľka2[[#This Row],[Stĺpec25]]/Tabuľka2[[#This Row],[Stĺpec30]],0)</f>
        <v>0</v>
      </c>
      <c r="AJ249" s="191">
        <f>IFERROR(Tabuľka2[[#This Row],[Stĺpec145]]/Tabuľka2[[#This Row],[Stĺpec14]],0)</f>
        <v>0</v>
      </c>
      <c r="AK249" s="191">
        <f>IFERROR(Tabuľka2[[#This Row],[Stĺpec144]]/Tabuľka2[[#This Row],[Stĺpec14]],0)</f>
        <v>0</v>
      </c>
    </row>
    <row r="250" spans="1:37" x14ac:dyDescent="0.25">
      <c r="A250" s="251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17">
        <f>SUM(Činnosti!$F250:$M250)</f>
        <v>0</v>
      </c>
      <c r="O250" s="261"/>
      <c r="P250" s="269"/>
      <c r="Q250" s="267">
        <f>IF(AND(Tabuľka2[[#This Row],[Stĺpec5]]&gt;0,Tabuľka2[[#This Row],[Stĺpec1]]=""),1,0)</f>
        <v>0</v>
      </c>
      <c r="R250" s="237">
        <f>IF(AND(Tabuľka2[[#This Row],[Stĺpec14]]=0,OR(Tabuľka2[[#This Row],[Stĺpec145]]&gt;0,Tabuľka2[[#This Row],[Stĺpec144]]&gt;0)),1,0)</f>
        <v>0</v>
      </c>
      <c r="S2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0" s="212">
        <f>IF(OR($T$13="vyberte",$T$13=""),0,IF(OR(Tabuľka2[[#This Row],[Stĺpec14]]="",Tabuľka2[[#This Row],[Stĺpec6]]=""),0,Tabuľka2[[#This Row],[Stĺpec6]]/Tabuľka2[[#This Row],[Stĺpec14]]))</f>
        <v>0</v>
      </c>
      <c r="U250" s="212">
        <f>IF(OR($U$13="vyberte",$U$13=""),0,IF(OR(Tabuľka2[[#This Row],[Stĺpec14]]="",Tabuľka2[[#This Row],[Stĺpec7]]=""),0,Tabuľka2[[#This Row],[Stĺpec7]]/Tabuľka2[[#This Row],[Stĺpec14]]))</f>
        <v>0</v>
      </c>
      <c r="V250" s="212">
        <f>IF(OR($V$13="vyberte",$V$13=""),0,IF(OR(Tabuľka2[[#This Row],[Stĺpec14]]="",Tabuľka2[[#This Row],[Stĺpec8]]=0),0,Tabuľka2[[#This Row],[Stĺpec8]]/Tabuľka2[[#This Row],[Stĺpec14]]))</f>
        <v>0</v>
      </c>
      <c r="W250" s="212">
        <f>IF(OR($W$13="vyberte",$W$13=""),0,IF(OR(Tabuľka2[[#This Row],[Stĺpec14]]="",Tabuľka2[[#This Row],[Stĺpec9]]=""),0,Tabuľka2[[#This Row],[Stĺpec9]]/Tabuľka2[[#This Row],[Stĺpec14]]))</f>
        <v>0</v>
      </c>
      <c r="X250" s="212">
        <f>IF(OR($X$13="vyberte",$X$13=""),0,IF(OR(Tabuľka2[[#This Row],[Stĺpec14]]="",Tabuľka2[[#This Row],[Stĺpec10]]=""),0,Tabuľka2[[#This Row],[Stĺpec10]]/Tabuľka2[[#This Row],[Stĺpec14]]))</f>
        <v>0</v>
      </c>
      <c r="Y250" s="212">
        <f>IF(OR($Y$13="vyberte",$Y$13=""),0,IF(OR(Tabuľka2[[#This Row],[Stĺpec14]]="",Tabuľka2[[#This Row],[Stĺpec11]]=""),0,Tabuľka2[[#This Row],[Stĺpec11]]/Tabuľka2[[#This Row],[Stĺpec14]]))</f>
        <v>0</v>
      </c>
      <c r="Z250" s="212">
        <f>IF(OR(Tabuľka2[[#This Row],[Stĺpec14]]="",Tabuľka2[[#This Row],[Stĺpec12]]=""),0,Tabuľka2[[#This Row],[Stĺpec12]]/Tabuľka2[[#This Row],[Stĺpec14]])</f>
        <v>0</v>
      </c>
      <c r="AA250" s="194">
        <f>IF(OR(Tabuľka2[[#This Row],[Stĺpec14]]="",Tabuľka2[[#This Row],[Stĺpec13]]=""),0,Tabuľka2[[#This Row],[Stĺpec13]]/Tabuľka2[[#This Row],[Stĺpec14]])</f>
        <v>0</v>
      </c>
      <c r="AB250" s="193">
        <f>COUNTIF(Tabuľka2[[#This Row],[Stĺpec16]:[Stĺpec23]],"&gt;0,1")</f>
        <v>0</v>
      </c>
      <c r="AC250" s="198">
        <f>IF(OR($F$13="vyberte",$F$13=""),0,Tabuľka2[[#This Row],[Stĺpec14]]-Tabuľka2[[#This Row],[Stĺpec26]])</f>
        <v>0</v>
      </c>
      <c r="AD2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0" s="206">
        <f>IF('Bodovacie kritéria'!$F$15="01 A - BORSKÁ NÍŽINA",Tabuľka2[[#This Row],[Stĺpec25]]/Tabuľka2[[#This Row],[Stĺpec5]],0)</f>
        <v>0</v>
      </c>
      <c r="AF2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0" s="206">
        <f>IFERROR((Tabuľka2[[#This Row],[Stĺpec28]]+Tabuľka2[[#This Row],[Stĺpec25]])/Tabuľka2[[#This Row],[Stĺpec14]],0)</f>
        <v>0</v>
      </c>
      <c r="AH250" s="199">
        <f>Tabuľka2[[#This Row],[Stĺpec28]]+Tabuľka2[[#This Row],[Stĺpec25]]</f>
        <v>0</v>
      </c>
      <c r="AI250" s="206">
        <f>IFERROR(Tabuľka2[[#This Row],[Stĺpec25]]/Tabuľka2[[#This Row],[Stĺpec30]],0)</f>
        <v>0</v>
      </c>
      <c r="AJ250" s="191">
        <f>IFERROR(Tabuľka2[[#This Row],[Stĺpec145]]/Tabuľka2[[#This Row],[Stĺpec14]],0)</f>
        <v>0</v>
      </c>
      <c r="AK250" s="191">
        <f>IFERROR(Tabuľka2[[#This Row],[Stĺpec144]]/Tabuľka2[[#This Row],[Stĺpec14]],0)</f>
        <v>0</v>
      </c>
    </row>
    <row r="251" spans="1:37" x14ac:dyDescent="0.25">
      <c r="A251" s="252"/>
      <c r="B251" s="257"/>
      <c r="C251" s="257"/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18">
        <f>SUM(Činnosti!$F251:$M251)</f>
        <v>0</v>
      </c>
      <c r="O251" s="262"/>
      <c r="P251" s="269"/>
      <c r="Q251" s="267">
        <f>IF(AND(Tabuľka2[[#This Row],[Stĺpec5]]&gt;0,Tabuľka2[[#This Row],[Stĺpec1]]=""),1,0)</f>
        <v>0</v>
      </c>
      <c r="R251" s="237">
        <f>IF(AND(Tabuľka2[[#This Row],[Stĺpec14]]=0,OR(Tabuľka2[[#This Row],[Stĺpec145]]&gt;0,Tabuľka2[[#This Row],[Stĺpec144]]&gt;0)),1,0)</f>
        <v>0</v>
      </c>
      <c r="S2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1" s="212">
        <f>IF(OR($T$13="vyberte",$T$13=""),0,IF(OR(Tabuľka2[[#This Row],[Stĺpec14]]="",Tabuľka2[[#This Row],[Stĺpec6]]=""),0,Tabuľka2[[#This Row],[Stĺpec6]]/Tabuľka2[[#This Row],[Stĺpec14]]))</f>
        <v>0</v>
      </c>
      <c r="U251" s="212">
        <f>IF(OR($U$13="vyberte",$U$13=""),0,IF(OR(Tabuľka2[[#This Row],[Stĺpec14]]="",Tabuľka2[[#This Row],[Stĺpec7]]=""),0,Tabuľka2[[#This Row],[Stĺpec7]]/Tabuľka2[[#This Row],[Stĺpec14]]))</f>
        <v>0</v>
      </c>
      <c r="V251" s="212">
        <f>IF(OR($V$13="vyberte",$V$13=""),0,IF(OR(Tabuľka2[[#This Row],[Stĺpec14]]="",Tabuľka2[[#This Row],[Stĺpec8]]=0),0,Tabuľka2[[#This Row],[Stĺpec8]]/Tabuľka2[[#This Row],[Stĺpec14]]))</f>
        <v>0</v>
      </c>
      <c r="W251" s="212">
        <f>IF(OR($W$13="vyberte",$W$13=""),0,IF(OR(Tabuľka2[[#This Row],[Stĺpec14]]="",Tabuľka2[[#This Row],[Stĺpec9]]=""),0,Tabuľka2[[#This Row],[Stĺpec9]]/Tabuľka2[[#This Row],[Stĺpec14]]))</f>
        <v>0</v>
      </c>
      <c r="X251" s="212">
        <f>IF(OR($X$13="vyberte",$X$13=""),0,IF(OR(Tabuľka2[[#This Row],[Stĺpec14]]="",Tabuľka2[[#This Row],[Stĺpec10]]=""),0,Tabuľka2[[#This Row],[Stĺpec10]]/Tabuľka2[[#This Row],[Stĺpec14]]))</f>
        <v>0</v>
      </c>
      <c r="Y251" s="212">
        <f>IF(OR($Y$13="vyberte",$Y$13=""),0,IF(OR(Tabuľka2[[#This Row],[Stĺpec14]]="",Tabuľka2[[#This Row],[Stĺpec11]]=""),0,Tabuľka2[[#This Row],[Stĺpec11]]/Tabuľka2[[#This Row],[Stĺpec14]]))</f>
        <v>0</v>
      </c>
      <c r="Z251" s="212">
        <f>IF(OR(Tabuľka2[[#This Row],[Stĺpec14]]="",Tabuľka2[[#This Row],[Stĺpec12]]=""),0,Tabuľka2[[#This Row],[Stĺpec12]]/Tabuľka2[[#This Row],[Stĺpec14]])</f>
        <v>0</v>
      </c>
      <c r="AA251" s="194">
        <f>IF(OR(Tabuľka2[[#This Row],[Stĺpec14]]="",Tabuľka2[[#This Row],[Stĺpec13]]=""),0,Tabuľka2[[#This Row],[Stĺpec13]]/Tabuľka2[[#This Row],[Stĺpec14]])</f>
        <v>0</v>
      </c>
      <c r="AB251" s="193">
        <f>COUNTIF(Tabuľka2[[#This Row],[Stĺpec16]:[Stĺpec23]],"&gt;0,1")</f>
        <v>0</v>
      </c>
      <c r="AC251" s="198">
        <f>IF(OR($F$13="vyberte",$F$13=""),0,Tabuľka2[[#This Row],[Stĺpec14]]-Tabuľka2[[#This Row],[Stĺpec26]])</f>
        <v>0</v>
      </c>
      <c r="AD2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1" s="206">
        <f>IF('Bodovacie kritéria'!$F$15="01 A - BORSKÁ NÍŽINA",Tabuľka2[[#This Row],[Stĺpec25]]/Tabuľka2[[#This Row],[Stĺpec5]],0)</f>
        <v>0</v>
      </c>
      <c r="AF2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1" s="206">
        <f>IFERROR((Tabuľka2[[#This Row],[Stĺpec28]]+Tabuľka2[[#This Row],[Stĺpec25]])/Tabuľka2[[#This Row],[Stĺpec14]],0)</f>
        <v>0</v>
      </c>
      <c r="AH251" s="199">
        <f>Tabuľka2[[#This Row],[Stĺpec28]]+Tabuľka2[[#This Row],[Stĺpec25]]</f>
        <v>0</v>
      </c>
      <c r="AI251" s="206">
        <f>IFERROR(Tabuľka2[[#This Row],[Stĺpec25]]/Tabuľka2[[#This Row],[Stĺpec30]],0)</f>
        <v>0</v>
      </c>
      <c r="AJ251" s="191">
        <f>IFERROR(Tabuľka2[[#This Row],[Stĺpec145]]/Tabuľka2[[#This Row],[Stĺpec14]],0)</f>
        <v>0</v>
      </c>
      <c r="AK251" s="191">
        <f>IFERROR(Tabuľka2[[#This Row],[Stĺpec144]]/Tabuľka2[[#This Row],[Stĺpec14]],0)</f>
        <v>0</v>
      </c>
    </row>
    <row r="252" spans="1:37" x14ac:dyDescent="0.25">
      <c r="A252" s="251"/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17">
        <f>SUM(Činnosti!$F252:$M252)</f>
        <v>0</v>
      </c>
      <c r="O252" s="261"/>
      <c r="P252" s="269"/>
      <c r="Q252" s="267">
        <f>IF(AND(Tabuľka2[[#This Row],[Stĺpec5]]&gt;0,Tabuľka2[[#This Row],[Stĺpec1]]=""),1,0)</f>
        <v>0</v>
      </c>
      <c r="R252" s="237">
        <f>IF(AND(Tabuľka2[[#This Row],[Stĺpec14]]=0,OR(Tabuľka2[[#This Row],[Stĺpec145]]&gt;0,Tabuľka2[[#This Row],[Stĺpec144]]&gt;0)),1,0)</f>
        <v>0</v>
      </c>
      <c r="S2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2" s="212">
        <f>IF(OR($T$13="vyberte",$T$13=""),0,IF(OR(Tabuľka2[[#This Row],[Stĺpec14]]="",Tabuľka2[[#This Row],[Stĺpec6]]=""),0,Tabuľka2[[#This Row],[Stĺpec6]]/Tabuľka2[[#This Row],[Stĺpec14]]))</f>
        <v>0</v>
      </c>
      <c r="U252" s="212">
        <f>IF(OR($U$13="vyberte",$U$13=""),0,IF(OR(Tabuľka2[[#This Row],[Stĺpec14]]="",Tabuľka2[[#This Row],[Stĺpec7]]=""),0,Tabuľka2[[#This Row],[Stĺpec7]]/Tabuľka2[[#This Row],[Stĺpec14]]))</f>
        <v>0</v>
      </c>
      <c r="V252" s="212">
        <f>IF(OR($V$13="vyberte",$V$13=""),0,IF(OR(Tabuľka2[[#This Row],[Stĺpec14]]="",Tabuľka2[[#This Row],[Stĺpec8]]=0),0,Tabuľka2[[#This Row],[Stĺpec8]]/Tabuľka2[[#This Row],[Stĺpec14]]))</f>
        <v>0</v>
      </c>
      <c r="W252" s="212">
        <f>IF(OR($W$13="vyberte",$W$13=""),0,IF(OR(Tabuľka2[[#This Row],[Stĺpec14]]="",Tabuľka2[[#This Row],[Stĺpec9]]=""),0,Tabuľka2[[#This Row],[Stĺpec9]]/Tabuľka2[[#This Row],[Stĺpec14]]))</f>
        <v>0</v>
      </c>
      <c r="X252" s="212">
        <f>IF(OR($X$13="vyberte",$X$13=""),0,IF(OR(Tabuľka2[[#This Row],[Stĺpec14]]="",Tabuľka2[[#This Row],[Stĺpec10]]=""),0,Tabuľka2[[#This Row],[Stĺpec10]]/Tabuľka2[[#This Row],[Stĺpec14]]))</f>
        <v>0</v>
      </c>
      <c r="Y252" s="212">
        <f>IF(OR($Y$13="vyberte",$Y$13=""),0,IF(OR(Tabuľka2[[#This Row],[Stĺpec14]]="",Tabuľka2[[#This Row],[Stĺpec11]]=""),0,Tabuľka2[[#This Row],[Stĺpec11]]/Tabuľka2[[#This Row],[Stĺpec14]]))</f>
        <v>0</v>
      </c>
      <c r="Z252" s="212">
        <f>IF(OR(Tabuľka2[[#This Row],[Stĺpec14]]="",Tabuľka2[[#This Row],[Stĺpec12]]=""),0,Tabuľka2[[#This Row],[Stĺpec12]]/Tabuľka2[[#This Row],[Stĺpec14]])</f>
        <v>0</v>
      </c>
      <c r="AA252" s="194">
        <f>IF(OR(Tabuľka2[[#This Row],[Stĺpec14]]="",Tabuľka2[[#This Row],[Stĺpec13]]=""),0,Tabuľka2[[#This Row],[Stĺpec13]]/Tabuľka2[[#This Row],[Stĺpec14]])</f>
        <v>0</v>
      </c>
      <c r="AB252" s="193">
        <f>COUNTIF(Tabuľka2[[#This Row],[Stĺpec16]:[Stĺpec23]],"&gt;0,1")</f>
        <v>0</v>
      </c>
      <c r="AC252" s="198">
        <f>IF(OR($F$13="vyberte",$F$13=""),0,Tabuľka2[[#This Row],[Stĺpec14]]-Tabuľka2[[#This Row],[Stĺpec26]])</f>
        <v>0</v>
      </c>
      <c r="AD2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2" s="206">
        <f>IF('Bodovacie kritéria'!$F$15="01 A - BORSKÁ NÍŽINA",Tabuľka2[[#This Row],[Stĺpec25]]/Tabuľka2[[#This Row],[Stĺpec5]],0)</f>
        <v>0</v>
      </c>
      <c r="AF2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2" s="206">
        <f>IFERROR((Tabuľka2[[#This Row],[Stĺpec28]]+Tabuľka2[[#This Row],[Stĺpec25]])/Tabuľka2[[#This Row],[Stĺpec14]],0)</f>
        <v>0</v>
      </c>
      <c r="AH252" s="199">
        <f>Tabuľka2[[#This Row],[Stĺpec28]]+Tabuľka2[[#This Row],[Stĺpec25]]</f>
        <v>0</v>
      </c>
      <c r="AI252" s="206">
        <f>IFERROR(Tabuľka2[[#This Row],[Stĺpec25]]/Tabuľka2[[#This Row],[Stĺpec30]],0)</f>
        <v>0</v>
      </c>
      <c r="AJ252" s="191">
        <f>IFERROR(Tabuľka2[[#This Row],[Stĺpec145]]/Tabuľka2[[#This Row],[Stĺpec14]],0)</f>
        <v>0</v>
      </c>
      <c r="AK252" s="191">
        <f>IFERROR(Tabuľka2[[#This Row],[Stĺpec144]]/Tabuľka2[[#This Row],[Stĺpec14]],0)</f>
        <v>0</v>
      </c>
    </row>
    <row r="253" spans="1:37" x14ac:dyDescent="0.25">
      <c r="A253" s="252"/>
      <c r="B253" s="257"/>
      <c r="C253" s="257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18">
        <f>SUM(Činnosti!$F253:$M253)</f>
        <v>0</v>
      </c>
      <c r="O253" s="262"/>
      <c r="P253" s="269"/>
      <c r="Q253" s="267">
        <f>IF(AND(Tabuľka2[[#This Row],[Stĺpec5]]&gt;0,Tabuľka2[[#This Row],[Stĺpec1]]=""),1,0)</f>
        <v>0</v>
      </c>
      <c r="R253" s="237">
        <f>IF(AND(Tabuľka2[[#This Row],[Stĺpec14]]=0,OR(Tabuľka2[[#This Row],[Stĺpec145]]&gt;0,Tabuľka2[[#This Row],[Stĺpec144]]&gt;0)),1,0)</f>
        <v>0</v>
      </c>
      <c r="S2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3" s="212">
        <f>IF(OR($T$13="vyberte",$T$13=""),0,IF(OR(Tabuľka2[[#This Row],[Stĺpec14]]="",Tabuľka2[[#This Row],[Stĺpec6]]=""),0,Tabuľka2[[#This Row],[Stĺpec6]]/Tabuľka2[[#This Row],[Stĺpec14]]))</f>
        <v>0</v>
      </c>
      <c r="U253" s="212">
        <f>IF(OR($U$13="vyberte",$U$13=""),0,IF(OR(Tabuľka2[[#This Row],[Stĺpec14]]="",Tabuľka2[[#This Row],[Stĺpec7]]=""),0,Tabuľka2[[#This Row],[Stĺpec7]]/Tabuľka2[[#This Row],[Stĺpec14]]))</f>
        <v>0</v>
      </c>
      <c r="V253" s="212">
        <f>IF(OR($V$13="vyberte",$V$13=""),0,IF(OR(Tabuľka2[[#This Row],[Stĺpec14]]="",Tabuľka2[[#This Row],[Stĺpec8]]=0),0,Tabuľka2[[#This Row],[Stĺpec8]]/Tabuľka2[[#This Row],[Stĺpec14]]))</f>
        <v>0</v>
      </c>
      <c r="W253" s="212">
        <f>IF(OR($W$13="vyberte",$W$13=""),0,IF(OR(Tabuľka2[[#This Row],[Stĺpec14]]="",Tabuľka2[[#This Row],[Stĺpec9]]=""),0,Tabuľka2[[#This Row],[Stĺpec9]]/Tabuľka2[[#This Row],[Stĺpec14]]))</f>
        <v>0</v>
      </c>
      <c r="X253" s="212">
        <f>IF(OR($X$13="vyberte",$X$13=""),0,IF(OR(Tabuľka2[[#This Row],[Stĺpec14]]="",Tabuľka2[[#This Row],[Stĺpec10]]=""),0,Tabuľka2[[#This Row],[Stĺpec10]]/Tabuľka2[[#This Row],[Stĺpec14]]))</f>
        <v>0</v>
      </c>
      <c r="Y253" s="212">
        <f>IF(OR($Y$13="vyberte",$Y$13=""),0,IF(OR(Tabuľka2[[#This Row],[Stĺpec14]]="",Tabuľka2[[#This Row],[Stĺpec11]]=""),0,Tabuľka2[[#This Row],[Stĺpec11]]/Tabuľka2[[#This Row],[Stĺpec14]]))</f>
        <v>0</v>
      </c>
      <c r="Z253" s="212">
        <f>IF(OR(Tabuľka2[[#This Row],[Stĺpec14]]="",Tabuľka2[[#This Row],[Stĺpec12]]=""),0,Tabuľka2[[#This Row],[Stĺpec12]]/Tabuľka2[[#This Row],[Stĺpec14]])</f>
        <v>0</v>
      </c>
      <c r="AA253" s="194">
        <f>IF(OR(Tabuľka2[[#This Row],[Stĺpec14]]="",Tabuľka2[[#This Row],[Stĺpec13]]=""),0,Tabuľka2[[#This Row],[Stĺpec13]]/Tabuľka2[[#This Row],[Stĺpec14]])</f>
        <v>0</v>
      </c>
      <c r="AB253" s="193">
        <f>COUNTIF(Tabuľka2[[#This Row],[Stĺpec16]:[Stĺpec23]],"&gt;0,1")</f>
        <v>0</v>
      </c>
      <c r="AC253" s="198">
        <f>IF(OR($F$13="vyberte",$F$13=""),0,Tabuľka2[[#This Row],[Stĺpec14]]-Tabuľka2[[#This Row],[Stĺpec26]])</f>
        <v>0</v>
      </c>
      <c r="AD2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3" s="206">
        <f>IF('Bodovacie kritéria'!$F$15="01 A - BORSKÁ NÍŽINA",Tabuľka2[[#This Row],[Stĺpec25]]/Tabuľka2[[#This Row],[Stĺpec5]],0)</f>
        <v>0</v>
      </c>
      <c r="AF2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3" s="206">
        <f>IFERROR((Tabuľka2[[#This Row],[Stĺpec28]]+Tabuľka2[[#This Row],[Stĺpec25]])/Tabuľka2[[#This Row],[Stĺpec14]],0)</f>
        <v>0</v>
      </c>
      <c r="AH253" s="199">
        <f>Tabuľka2[[#This Row],[Stĺpec28]]+Tabuľka2[[#This Row],[Stĺpec25]]</f>
        <v>0</v>
      </c>
      <c r="AI253" s="206">
        <f>IFERROR(Tabuľka2[[#This Row],[Stĺpec25]]/Tabuľka2[[#This Row],[Stĺpec30]],0)</f>
        <v>0</v>
      </c>
      <c r="AJ253" s="191">
        <f>IFERROR(Tabuľka2[[#This Row],[Stĺpec145]]/Tabuľka2[[#This Row],[Stĺpec14]],0)</f>
        <v>0</v>
      </c>
      <c r="AK253" s="191">
        <f>IFERROR(Tabuľka2[[#This Row],[Stĺpec144]]/Tabuľka2[[#This Row],[Stĺpec14]],0)</f>
        <v>0</v>
      </c>
    </row>
    <row r="254" spans="1:37" x14ac:dyDescent="0.25">
      <c r="A254" s="251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17">
        <f>SUM(Činnosti!$F254:$M254)</f>
        <v>0</v>
      </c>
      <c r="O254" s="261"/>
      <c r="P254" s="269"/>
      <c r="Q254" s="267">
        <f>IF(AND(Tabuľka2[[#This Row],[Stĺpec5]]&gt;0,Tabuľka2[[#This Row],[Stĺpec1]]=""),1,0)</f>
        <v>0</v>
      </c>
      <c r="R254" s="237">
        <f>IF(AND(Tabuľka2[[#This Row],[Stĺpec14]]=0,OR(Tabuľka2[[#This Row],[Stĺpec145]]&gt;0,Tabuľka2[[#This Row],[Stĺpec144]]&gt;0)),1,0)</f>
        <v>0</v>
      </c>
      <c r="S2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4" s="212">
        <f>IF(OR($T$13="vyberte",$T$13=""),0,IF(OR(Tabuľka2[[#This Row],[Stĺpec14]]="",Tabuľka2[[#This Row],[Stĺpec6]]=""),0,Tabuľka2[[#This Row],[Stĺpec6]]/Tabuľka2[[#This Row],[Stĺpec14]]))</f>
        <v>0</v>
      </c>
      <c r="U254" s="212">
        <f>IF(OR($U$13="vyberte",$U$13=""),0,IF(OR(Tabuľka2[[#This Row],[Stĺpec14]]="",Tabuľka2[[#This Row],[Stĺpec7]]=""),0,Tabuľka2[[#This Row],[Stĺpec7]]/Tabuľka2[[#This Row],[Stĺpec14]]))</f>
        <v>0</v>
      </c>
      <c r="V254" s="212">
        <f>IF(OR($V$13="vyberte",$V$13=""),0,IF(OR(Tabuľka2[[#This Row],[Stĺpec14]]="",Tabuľka2[[#This Row],[Stĺpec8]]=0),0,Tabuľka2[[#This Row],[Stĺpec8]]/Tabuľka2[[#This Row],[Stĺpec14]]))</f>
        <v>0</v>
      </c>
      <c r="W254" s="212">
        <f>IF(OR($W$13="vyberte",$W$13=""),0,IF(OR(Tabuľka2[[#This Row],[Stĺpec14]]="",Tabuľka2[[#This Row],[Stĺpec9]]=""),0,Tabuľka2[[#This Row],[Stĺpec9]]/Tabuľka2[[#This Row],[Stĺpec14]]))</f>
        <v>0</v>
      </c>
      <c r="X254" s="212">
        <f>IF(OR($X$13="vyberte",$X$13=""),0,IF(OR(Tabuľka2[[#This Row],[Stĺpec14]]="",Tabuľka2[[#This Row],[Stĺpec10]]=""),0,Tabuľka2[[#This Row],[Stĺpec10]]/Tabuľka2[[#This Row],[Stĺpec14]]))</f>
        <v>0</v>
      </c>
      <c r="Y254" s="212">
        <f>IF(OR($Y$13="vyberte",$Y$13=""),0,IF(OR(Tabuľka2[[#This Row],[Stĺpec14]]="",Tabuľka2[[#This Row],[Stĺpec11]]=""),0,Tabuľka2[[#This Row],[Stĺpec11]]/Tabuľka2[[#This Row],[Stĺpec14]]))</f>
        <v>0</v>
      </c>
      <c r="Z254" s="212">
        <f>IF(OR(Tabuľka2[[#This Row],[Stĺpec14]]="",Tabuľka2[[#This Row],[Stĺpec12]]=""),0,Tabuľka2[[#This Row],[Stĺpec12]]/Tabuľka2[[#This Row],[Stĺpec14]])</f>
        <v>0</v>
      </c>
      <c r="AA254" s="194">
        <f>IF(OR(Tabuľka2[[#This Row],[Stĺpec14]]="",Tabuľka2[[#This Row],[Stĺpec13]]=""),0,Tabuľka2[[#This Row],[Stĺpec13]]/Tabuľka2[[#This Row],[Stĺpec14]])</f>
        <v>0</v>
      </c>
      <c r="AB254" s="193">
        <f>COUNTIF(Tabuľka2[[#This Row],[Stĺpec16]:[Stĺpec23]],"&gt;0,1")</f>
        <v>0</v>
      </c>
      <c r="AC254" s="198">
        <f>IF(OR($F$13="vyberte",$F$13=""),0,Tabuľka2[[#This Row],[Stĺpec14]]-Tabuľka2[[#This Row],[Stĺpec26]])</f>
        <v>0</v>
      </c>
      <c r="AD2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4" s="206">
        <f>IF('Bodovacie kritéria'!$F$15="01 A - BORSKÁ NÍŽINA",Tabuľka2[[#This Row],[Stĺpec25]]/Tabuľka2[[#This Row],[Stĺpec5]],0)</f>
        <v>0</v>
      </c>
      <c r="AF2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4" s="206">
        <f>IFERROR((Tabuľka2[[#This Row],[Stĺpec28]]+Tabuľka2[[#This Row],[Stĺpec25]])/Tabuľka2[[#This Row],[Stĺpec14]],0)</f>
        <v>0</v>
      </c>
      <c r="AH254" s="199">
        <f>Tabuľka2[[#This Row],[Stĺpec28]]+Tabuľka2[[#This Row],[Stĺpec25]]</f>
        <v>0</v>
      </c>
      <c r="AI254" s="206">
        <f>IFERROR(Tabuľka2[[#This Row],[Stĺpec25]]/Tabuľka2[[#This Row],[Stĺpec30]],0)</f>
        <v>0</v>
      </c>
      <c r="AJ254" s="191">
        <f>IFERROR(Tabuľka2[[#This Row],[Stĺpec145]]/Tabuľka2[[#This Row],[Stĺpec14]],0)</f>
        <v>0</v>
      </c>
      <c r="AK254" s="191">
        <f>IFERROR(Tabuľka2[[#This Row],[Stĺpec144]]/Tabuľka2[[#This Row],[Stĺpec14]],0)</f>
        <v>0</v>
      </c>
    </row>
    <row r="255" spans="1:37" x14ac:dyDescent="0.25">
      <c r="A255" s="252"/>
      <c r="B255" s="257"/>
      <c r="C255" s="257"/>
      <c r="D255" s="257"/>
      <c r="E255" s="257"/>
      <c r="F255" s="257"/>
      <c r="G255" s="257"/>
      <c r="H255" s="257"/>
      <c r="I255" s="257"/>
      <c r="J255" s="257"/>
      <c r="K255" s="257"/>
      <c r="L255" s="257"/>
      <c r="M255" s="257"/>
      <c r="N255" s="218">
        <f>SUM(Činnosti!$F255:$M255)</f>
        <v>0</v>
      </c>
      <c r="O255" s="262"/>
      <c r="P255" s="269"/>
      <c r="Q255" s="267">
        <f>IF(AND(Tabuľka2[[#This Row],[Stĺpec5]]&gt;0,Tabuľka2[[#This Row],[Stĺpec1]]=""),1,0)</f>
        <v>0</v>
      </c>
      <c r="R255" s="237">
        <f>IF(AND(Tabuľka2[[#This Row],[Stĺpec14]]=0,OR(Tabuľka2[[#This Row],[Stĺpec145]]&gt;0,Tabuľka2[[#This Row],[Stĺpec144]]&gt;0)),1,0)</f>
        <v>0</v>
      </c>
      <c r="S2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5" s="212">
        <f>IF(OR($T$13="vyberte",$T$13=""),0,IF(OR(Tabuľka2[[#This Row],[Stĺpec14]]="",Tabuľka2[[#This Row],[Stĺpec6]]=""),0,Tabuľka2[[#This Row],[Stĺpec6]]/Tabuľka2[[#This Row],[Stĺpec14]]))</f>
        <v>0</v>
      </c>
      <c r="U255" s="212">
        <f>IF(OR($U$13="vyberte",$U$13=""),0,IF(OR(Tabuľka2[[#This Row],[Stĺpec14]]="",Tabuľka2[[#This Row],[Stĺpec7]]=""),0,Tabuľka2[[#This Row],[Stĺpec7]]/Tabuľka2[[#This Row],[Stĺpec14]]))</f>
        <v>0</v>
      </c>
      <c r="V255" s="212">
        <f>IF(OR($V$13="vyberte",$V$13=""),0,IF(OR(Tabuľka2[[#This Row],[Stĺpec14]]="",Tabuľka2[[#This Row],[Stĺpec8]]=0),0,Tabuľka2[[#This Row],[Stĺpec8]]/Tabuľka2[[#This Row],[Stĺpec14]]))</f>
        <v>0</v>
      </c>
      <c r="W255" s="212">
        <f>IF(OR($W$13="vyberte",$W$13=""),0,IF(OR(Tabuľka2[[#This Row],[Stĺpec14]]="",Tabuľka2[[#This Row],[Stĺpec9]]=""),0,Tabuľka2[[#This Row],[Stĺpec9]]/Tabuľka2[[#This Row],[Stĺpec14]]))</f>
        <v>0</v>
      </c>
      <c r="X255" s="212">
        <f>IF(OR($X$13="vyberte",$X$13=""),0,IF(OR(Tabuľka2[[#This Row],[Stĺpec14]]="",Tabuľka2[[#This Row],[Stĺpec10]]=""),0,Tabuľka2[[#This Row],[Stĺpec10]]/Tabuľka2[[#This Row],[Stĺpec14]]))</f>
        <v>0</v>
      </c>
      <c r="Y255" s="212">
        <f>IF(OR($Y$13="vyberte",$Y$13=""),0,IF(OR(Tabuľka2[[#This Row],[Stĺpec14]]="",Tabuľka2[[#This Row],[Stĺpec11]]=""),0,Tabuľka2[[#This Row],[Stĺpec11]]/Tabuľka2[[#This Row],[Stĺpec14]]))</f>
        <v>0</v>
      </c>
      <c r="Z255" s="212">
        <f>IF(OR(Tabuľka2[[#This Row],[Stĺpec14]]="",Tabuľka2[[#This Row],[Stĺpec12]]=""),0,Tabuľka2[[#This Row],[Stĺpec12]]/Tabuľka2[[#This Row],[Stĺpec14]])</f>
        <v>0</v>
      </c>
      <c r="AA255" s="194">
        <f>IF(OR(Tabuľka2[[#This Row],[Stĺpec14]]="",Tabuľka2[[#This Row],[Stĺpec13]]=""),0,Tabuľka2[[#This Row],[Stĺpec13]]/Tabuľka2[[#This Row],[Stĺpec14]])</f>
        <v>0</v>
      </c>
      <c r="AB255" s="193">
        <f>COUNTIF(Tabuľka2[[#This Row],[Stĺpec16]:[Stĺpec23]],"&gt;0,1")</f>
        <v>0</v>
      </c>
      <c r="AC255" s="198">
        <f>IF(OR($F$13="vyberte",$F$13=""),0,Tabuľka2[[#This Row],[Stĺpec14]]-Tabuľka2[[#This Row],[Stĺpec26]])</f>
        <v>0</v>
      </c>
      <c r="AD2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5" s="206">
        <f>IF('Bodovacie kritéria'!$F$15="01 A - BORSKÁ NÍŽINA",Tabuľka2[[#This Row],[Stĺpec25]]/Tabuľka2[[#This Row],[Stĺpec5]],0)</f>
        <v>0</v>
      </c>
      <c r="AF2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5" s="206">
        <f>IFERROR((Tabuľka2[[#This Row],[Stĺpec28]]+Tabuľka2[[#This Row],[Stĺpec25]])/Tabuľka2[[#This Row],[Stĺpec14]],0)</f>
        <v>0</v>
      </c>
      <c r="AH255" s="199">
        <f>Tabuľka2[[#This Row],[Stĺpec28]]+Tabuľka2[[#This Row],[Stĺpec25]]</f>
        <v>0</v>
      </c>
      <c r="AI255" s="206">
        <f>IFERROR(Tabuľka2[[#This Row],[Stĺpec25]]/Tabuľka2[[#This Row],[Stĺpec30]],0)</f>
        <v>0</v>
      </c>
      <c r="AJ255" s="191">
        <f>IFERROR(Tabuľka2[[#This Row],[Stĺpec145]]/Tabuľka2[[#This Row],[Stĺpec14]],0)</f>
        <v>0</v>
      </c>
      <c r="AK255" s="191">
        <f>IFERROR(Tabuľka2[[#This Row],[Stĺpec144]]/Tabuľka2[[#This Row],[Stĺpec14]],0)</f>
        <v>0</v>
      </c>
    </row>
    <row r="256" spans="1:37" x14ac:dyDescent="0.25">
      <c r="A256" s="251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17">
        <f>SUM(Činnosti!$F256:$M256)</f>
        <v>0</v>
      </c>
      <c r="O256" s="261"/>
      <c r="P256" s="269"/>
      <c r="Q256" s="267">
        <f>IF(AND(Tabuľka2[[#This Row],[Stĺpec5]]&gt;0,Tabuľka2[[#This Row],[Stĺpec1]]=""),1,0)</f>
        <v>0</v>
      </c>
      <c r="R256" s="237">
        <f>IF(AND(Tabuľka2[[#This Row],[Stĺpec14]]=0,OR(Tabuľka2[[#This Row],[Stĺpec145]]&gt;0,Tabuľka2[[#This Row],[Stĺpec144]]&gt;0)),1,0)</f>
        <v>0</v>
      </c>
      <c r="S2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6" s="212">
        <f>IF(OR($T$13="vyberte",$T$13=""),0,IF(OR(Tabuľka2[[#This Row],[Stĺpec14]]="",Tabuľka2[[#This Row],[Stĺpec6]]=""),0,Tabuľka2[[#This Row],[Stĺpec6]]/Tabuľka2[[#This Row],[Stĺpec14]]))</f>
        <v>0</v>
      </c>
      <c r="U256" s="212">
        <f>IF(OR($U$13="vyberte",$U$13=""),0,IF(OR(Tabuľka2[[#This Row],[Stĺpec14]]="",Tabuľka2[[#This Row],[Stĺpec7]]=""),0,Tabuľka2[[#This Row],[Stĺpec7]]/Tabuľka2[[#This Row],[Stĺpec14]]))</f>
        <v>0</v>
      </c>
      <c r="V256" s="212">
        <f>IF(OR($V$13="vyberte",$V$13=""),0,IF(OR(Tabuľka2[[#This Row],[Stĺpec14]]="",Tabuľka2[[#This Row],[Stĺpec8]]=0),0,Tabuľka2[[#This Row],[Stĺpec8]]/Tabuľka2[[#This Row],[Stĺpec14]]))</f>
        <v>0</v>
      </c>
      <c r="W256" s="212">
        <f>IF(OR($W$13="vyberte",$W$13=""),0,IF(OR(Tabuľka2[[#This Row],[Stĺpec14]]="",Tabuľka2[[#This Row],[Stĺpec9]]=""),0,Tabuľka2[[#This Row],[Stĺpec9]]/Tabuľka2[[#This Row],[Stĺpec14]]))</f>
        <v>0</v>
      </c>
      <c r="X256" s="212">
        <f>IF(OR($X$13="vyberte",$X$13=""),0,IF(OR(Tabuľka2[[#This Row],[Stĺpec14]]="",Tabuľka2[[#This Row],[Stĺpec10]]=""),0,Tabuľka2[[#This Row],[Stĺpec10]]/Tabuľka2[[#This Row],[Stĺpec14]]))</f>
        <v>0</v>
      </c>
      <c r="Y256" s="212">
        <f>IF(OR($Y$13="vyberte",$Y$13=""),0,IF(OR(Tabuľka2[[#This Row],[Stĺpec14]]="",Tabuľka2[[#This Row],[Stĺpec11]]=""),0,Tabuľka2[[#This Row],[Stĺpec11]]/Tabuľka2[[#This Row],[Stĺpec14]]))</f>
        <v>0</v>
      </c>
      <c r="Z256" s="212">
        <f>IF(OR(Tabuľka2[[#This Row],[Stĺpec14]]="",Tabuľka2[[#This Row],[Stĺpec12]]=""),0,Tabuľka2[[#This Row],[Stĺpec12]]/Tabuľka2[[#This Row],[Stĺpec14]])</f>
        <v>0</v>
      </c>
      <c r="AA256" s="194">
        <f>IF(OR(Tabuľka2[[#This Row],[Stĺpec14]]="",Tabuľka2[[#This Row],[Stĺpec13]]=""),0,Tabuľka2[[#This Row],[Stĺpec13]]/Tabuľka2[[#This Row],[Stĺpec14]])</f>
        <v>0</v>
      </c>
      <c r="AB256" s="193">
        <f>COUNTIF(Tabuľka2[[#This Row],[Stĺpec16]:[Stĺpec23]],"&gt;0,1")</f>
        <v>0</v>
      </c>
      <c r="AC256" s="198">
        <f>IF(OR($F$13="vyberte",$F$13=""),0,Tabuľka2[[#This Row],[Stĺpec14]]-Tabuľka2[[#This Row],[Stĺpec26]])</f>
        <v>0</v>
      </c>
      <c r="AD2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6" s="206">
        <f>IF('Bodovacie kritéria'!$F$15="01 A - BORSKÁ NÍŽINA",Tabuľka2[[#This Row],[Stĺpec25]]/Tabuľka2[[#This Row],[Stĺpec5]],0)</f>
        <v>0</v>
      </c>
      <c r="AF2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6" s="206">
        <f>IFERROR((Tabuľka2[[#This Row],[Stĺpec28]]+Tabuľka2[[#This Row],[Stĺpec25]])/Tabuľka2[[#This Row],[Stĺpec14]],0)</f>
        <v>0</v>
      </c>
      <c r="AH256" s="199">
        <f>Tabuľka2[[#This Row],[Stĺpec28]]+Tabuľka2[[#This Row],[Stĺpec25]]</f>
        <v>0</v>
      </c>
      <c r="AI256" s="206">
        <f>IFERROR(Tabuľka2[[#This Row],[Stĺpec25]]/Tabuľka2[[#This Row],[Stĺpec30]],0)</f>
        <v>0</v>
      </c>
      <c r="AJ256" s="191">
        <f>IFERROR(Tabuľka2[[#This Row],[Stĺpec145]]/Tabuľka2[[#This Row],[Stĺpec14]],0)</f>
        <v>0</v>
      </c>
      <c r="AK256" s="191">
        <f>IFERROR(Tabuľka2[[#This Row],[Stĺpec144]]/Tabuľka2[[#This Row],[Stĺpec14]],0)</f>
        <v>0</v>
      </c>
    </row>
    <row r="257" spans="1:37" x14ac:dyDescent="0.25">
      <c r="A257" s="252"/>
      <c r="B257" s="257"/>
      <c r="C257" s="257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18">
        <f>SUM(Činnosti!$F257:$M257)</f>
        <v>0</v>
      </c>
      <c r="O257" s="262"/>
      <c r="P257" s="269"/>
      <c r="Q257" s="267">
        <f>IF(AND(Tabuľka2[[#This Row],[Stĺpec5]]&gt;0,Tabuľka2[[#This Row],[Stĺpec1]]=""),1,0)</f>
        <v>0</v>
      </c>
      <c r="R257" s="237">
        <f>IF(AND(Tabuľka2[[#This Row],[Stĺpec14]]=0,OR(Tabuľka2[[#This Row],[Stĺpec145]]&gt;0,Tabuľka2[[#This Row],[Stĺpec144]]&gt;0)),1,0)</f>
        <v>0</v>
      </c>
      <c r="S2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7" s="212">
        <f>IF(OR($T$13="vyberte",$T$13=""),0,IF(OR(Tabuľka2[[#This Row],[Stĺpec14]]="",Tabuľka2[[#This Row],[Stĺpec6]]=""),0,Tabuľka2[[#This Row],[Stĺpec6]]/Tabuľka2[[#This Row],[Stĺpec14]]))</f>
        <v>0</v>
      </c>
      <c r="U257" s="212">
        <f>IF(OR($U$13="vyberte",$U$13=""),0,IF(OR(Tabuľka2[[#This Row],[Stĺpec14]]="",Tabuľka2[[#This Row],[Stĺpec7]]=""),0,Tabuľka2[[#This Row],[Stĺpec7]]/Tabuľka2[[#This Row],[Stĺpec14]]))</f>
        <v>0</v>
      </c>
      <c r="V257" s="212">
        <f>IF(OR($V$13="vyberte",$V$13=""),0,IF(OR(Tabuľka2[[#This Row],[Stĺpec14]]="",Tabuľka2[[#This Row],[Stĺpec8]]=0),0,Tabuľka2[[#This Row],[Stĺpec8]]/Tabuľka2[[#This Row],[Stĺpec14]]))</f>
        <v>0</v>
      </c>
      <c r="W257" s="212">
        <f>IF(OR($W$13="vyberte",$W$13=""),0,IF(OR(Tabuľka2[[#This Row],[Stĺpec14]]="",Tabuľka2[[#This Row],[Stĺpec9]]=""),0,Tabuľka2[[#This Row],[Stĺpec9]]/Tabuľka2[[#This Row],[Stĺpec14]]))</f>
        <v>0</v>
      </c>
      <c r="X257" s="212">
        <f>IF(OR($X$13="vyberte",$X$13=""),0,IF(OR(Tabuľka2[[#This Row],[Stĺpec14]]="",Tabuľka2[[#This Row],[Stĺpec10]]=""),0,Tabuľka2[[#This Row],[Stĺpec10]]/Tabuľka2[[#This Row],[Stĺpec14]]))</f>
        <v>0</v>
      </c>
      <c r="Y257" s="212">
        <f>IF(OR($Y$13="vyberte",$Y$13=""),0,IF(OR(Tabuľka2[[#This Row],[Stĺpec14]]="",Tabuľka2[[#This Row],[Stĺpec11]]=""),0,Tabuľka2[[#This Row],[Stĺpec11]]/Tabuľka2[[#This Row],[Stĺpec14]]))</f>
        <v>0</v>
      </c>
      <c r="Z257" s="212">
        <f>IF(OR(Tabuľka2[[#This Row],[Stĺpec14]]="",Tabuľka2[[#This Row],[Stĺpec12]]=""),0,Tabuľka2[[#This Row],[Stĺpec12]]/Tabuľka2[[#This Row],[Stĺpec14]])</f>
        <v>0</v>
      </c>
      <c r="AA257" s="194">
        <f>IF(OR(Tabuľka2[[#This Row],[Stĺpec14]]="",Tabuľka2[[#This Row],[Stĺpec13]]=""),0,Tabuľka2[[#This Row],[Stĺpec13]]/Tabuľka2[[#This Row],[Stĺpec14]])</f>
        <v>0</v>
      </c>
      <c r="AB257" s="193">
        <f>COUNTIF(Tabuľka2[[#This Row],[Stĺpec16]:[Stĺpec23]],"&gt;0,1")</f>
        <v>0</v>
      </c>
      <c r="AC257" s="198">
        <f>IF(OR($F$13="vyberte",$F$13=""),0,Tabuľka2[[#This Row],[Stĺpec14]]-Tabuľka2[[#This Row],[Stĺpec26]])</f>
        <v>0</v>
      </c>
      <c r="AD2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7" s="206">
        <f>IF('Bodovacie kritéria'!$F$15="01 A - BORSKÁ NÍŽINA",Tabuľka2[[#This Row],[Stĺpec25]]/Tabuľka2[[#This Row],[Stĺpec5]],0)</f>
        <v>0</v>
      </c>
      <c r="AF2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7" s="206">
        <f>IFERROR((Tabuľka2[[#This Row],[Stĺpec28]]+Tabuľka2[[#This Row],[Stĺpec25]])/Tabuľka2[[#This Row],[Stĺpec14]],0)</f>
        <v>0</v>
      </c>
      <c r="AH257" s="199">
        <f>Tabuľka2[[#This Row],[Stĺpec28]]+Tabuľka2[[#This Row],[Stĺpec25]]</f>
        <v>0</v>
      </c>
      <c r="AI257" s="206">
        <f>IFERROR(Tabuľka2[[#This Row],[Stĺpec25]]/Tabuľka2[[#This Row],[Stĺpec30]],0)</f>
        <v>0</v>
      </c>
      <c r="AJ257" s="191">
        <f>IFERROR(Tabuľka2[[#This Row],[Stĺpec145]]/Tabuľka2[[#This Row],[Stĺpec14]],0)</f>
        <v>0</v>
      </c>
      <c r="AK257" s="191">
        <f>IFERROR(Tabuľka2[[#This Row],[Stĺpec144]]/Tabuľka2[[#This Row],[Stĺpec14]],0)</f>
        <v>0</v>
      </c>
    </row>
    <row r="258" spans="1:37" x14ac:dyDescent="0.25">
      <c r="A258" s="251"/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17">
        <f>SUM(Činnosti!$F258:$M258)</f>
        <v>0</v>
      </c>
      <c r="O258" s="261"/>
      <c r="P258" s="269"/>
      <c r="Q258" s="267">
        <f>IF(AND(Tabuľka2[[#This Row],[Stĺpec5]]&gt;0,Tabuľka2[[#This Row],[Stĺpec1]]=""),1,0)</f>
        <v>0</v>
      </c>
      <c r="R258" s="237">
        <f>IF(AND(Tabuľka2[[#This Row],[Stĺpec14]]=0,OR(Tabuľka2[[#This Row],[Stĺpec145]]&gt;0,Tabuľka2[[#This Row],[Stĺpec144]]&gt;0)),1,0)</f>
        <v>0</v>
      </c>
      <c r="S2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8" s="212">
        <f>IF(OR($T$13="vyberte",$T$13=""),0,IF(OR(Tabuľka2[[#This Row],[Stĺpec14]]="",Tabuľka2[[#This Row],[Stĺpec6]]=""),0,Tabuľka2[[#This Row],[Stĺpec6]]/Tabuľka2[[#This Row],[Stĺpec14]]))</f>
        <v>0</v>
      </c>
      <c r="U258" s="212">
        <f>IF(OR($U$13="vyberte",$U$13=""),0,IF(OR(Tabuľka2[[#This Row],[Stĺpec14]]="",Tabuľka2[[#This Row],[Stĺpec7]]=""),0,Tabuľka2[[#This Row],[Stĺpec7]]/Tabuľka2[[#This Row],[Stĺpec14]]))</f>
        <v>0</v>
      </c>
      <c r="V258" s="212">
        <f>IF(OR($V$13="vyberte",$V$13=""),0,IF(OR(Tabuľka2[[#This Row],[Stĺpec14]]="",Tabuľka2[[#This Row],[Stĺpec8]]=0),0,Tabuľka2[[#This Row],[Stĺpec8]]/Tabuľka2[[#This Row],[Stĺpec14]]))</f>
        <v>0</v>
      </c>
      <c r="W258" s="212">
        <f>IF(OR($W$13="vyberte",$W$13=""),0,IF(OR(Tabuľka2[[#This Row],[Stĺpec14]]="",Tabuľka2[[#This Row],[Stĺpec9]]=""),0,Tabuľka2[[#This Row],[Stĺpec9]]/Tabuľka2[[#This Row],[Stĺpec14]]))</f>
        <v>0</v>
      </c>
      <c r="X258" s="212">
        <f>IF(OR($X$13="vyberte",$X$13=""),0,IF(OR(Tabuľka2[[#This Row],[Stĺpec14]]="",Tabuľka2[[#This Row],[Stĺpec10]]=""),0,Tabuľka2[[#This Row],[Stĺpec10]]/Tabuľka2[[#This Row],[Stĺpec14]]))</f>
        <v>0</v>
      </c>
      <c r="Y258" s="212">
        <f>IF(OR($Y$13="vyberte",$Y$13=""),0,IF(OR(Tabuľka2[[#This Row],[Stĺpec14]]="",Tabuľka2[[#This Row],[Stĺpec11]]=""),0,Tabuľka2[[#This Row],[Stĺpec11]]/Tabuľka2[[#This Row],[Stĺpec14]]))</f>
        <v>0</v>
      </c>
      <c r="Z258" s="212">
        <f>IF(OR(Tabuľka2[[#This Row],[Stĺpec14]]="",Tabuľka2[[#This Row],[Stĺpec12]]=""),0,Tabuľka2[[#This Row],[Stĺpec12]]/Tabuľka2[[#This Row],[Stĺpec14]])</f>
        <v>0</v>
      </c>
      <c r="AA258" s="194">
        <f>IF(OR(Tabuľka2[[#This Row],[Stĺpec14]]="",Tabuľka2[[#This Row],[Stĺpec13]]=""),0,Tabuľka2[[#This Row],[Stĺpec13]]/Tabuľka2[[#This Row],[Stĺpec14]])</f>
        <v>0</v>
      </c>
      <c r="AB258" s="193">
        <f>COUNTIF(Tabuľka2[[#This Row],[Stĺpec16]:[Stĺpec23]],"&gt;0,1")</f>
        <v>0</v>
      </c>
      <c r="AC258" s="198">
        <f>IF(OR($F$13="vyberte",$F$13=""),0,Tabuľka2[[#This Row],[Stĺpec14]]-Tabuľka2[[#This Row],[Stĺpec26]])</f>
        <v>0</v>
      </c>
      <c r="AD2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8" s="206">
        <f>IF('Bodovacie kritéria'!$F$15="01 A - BORSKÁ NÍŽINA",Tabuľka2[[#This Row],[Stĺpec25]]/Tabuľka2[[#This Row],[Stĺpec5]],0)</f>
        <v>0</v>
      </c>
      <c r="AF2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8" s="206">
        <f>IFERROR((Tabuľka2[[#This Row],[Stĺpec28]]+Tabuľka2[[#This Row],[Stĺpec25]])/Tabuľka2[[#This Row],[Stĺpec14]],0)</f>
        <v>0</v>
      </c>
      <c r="AH258" s="199">
        <f>Tabuľka2[[#This Row],[Stĺpec28]]+Tabuľka2[[#This Row],[Stĺpec25]]</f>
        <v>0</v>
      </c>
      <c r="AI258" s="206">
        <f>IFERROR(Tabuľka2[[#This Row],[Stĺpec25]]/Tabuľka2[[#This Row],[Stĺpec30]],0)</f>
        <v>0</v>
      </c>
      <c r="AJ258" s="191">
        <f>IFERROR(Tabuľka2[[#This Row],[Stĺpec145]]/Tabuľka2[[#This Row],[Stĺpec14]],0)</f>
        <v>0</v>
      </c>
      <c r="AK258" s="191">
        <f>IFERROR(Tabuľka2[[#This Row],[Stĺpec144]]/Tabuľka2[[#This Row],[Stĺpec14]],0)</f>
        <v>0</v>
      </c>
    </row>
    <row r="259" spans="1:37" x14ac:dyDescent="0.25">
      <c r="A259" s="252"/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  <c r="N259" s="218">
        <f>SUM(Činnosti!$F259:$M259)</f>
        <v>0</v>
      </c>
      <c r="O259" s="262"/>
      <c r="P259" s="269"/>
      <c r="Q259" s="267">
        <f>IF(AND(Tabuľka2[[#This Row],[Stĺpec5]]&gt;0,Tabuľka2[[#This Row],[Stĺpec1]]=""),1,0)</f>
        <v>0</v>
      </c>
      <c r="R259" s="237">
        <f>IF(AND(Tabuľka2[[#This Row],[Stĺpec14]]=0,OR(Tabuľka2[[#This Row],[Stĺpec145]]&gt;0,Tabuľka2[[#This Row],[Stĺpec144]]&gt;0)),1,0)</f>
        <v>0</v>
      </c>
      <c r="S2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59" s="212">
        <f>IF(OR($T$13="vyberte",$T$13=""),0,IF(OR(Tabuľka2[[#This Row],[Stĺpec14]]="",Tabuľka2[[#This Row],[Stĺpec6]]=""),0,Tabuľka2[[#This Row],[Stĺpec6]]/Tabuľka2[[#This Row],[Stĺpec14]]))</f>
        <v>0</v>
      </c>
      <c r="U259" s="212">
        <f>IF(OR($U$13="vyberte",$U$13=""),0,IF(OR(Tabuľka2[[#This Row],[Stĺpec14]]="",Tabuľka2[[#This Row],[Stĺpec7]]=""),0,Tabuľka2[[#This Row],[Stĺpec7]]/Tabuľka2[[#This Row],[Stĺpec14]]))</f>
        <v>0</v>
      </c>
      <c r="V259" s="212">
        <f>IF(OR($V$13="vyberte",$V$13=""),0,IF(OR(Tabuľka2[[#This Row],[Stĺpec14]]="",Tabuľka2[[#This Row],[Stĺpec8]]=0),0,Tabuľka2[[#This Row],[Stĺpec8]]/Tabuľka2[[#This Row],[Stĺpec14]]))</f>
        <v>0</v>
      </c>
      <c r="W259" s="212">
        <f>IF(OR($W$13="vyberte",$W$13=""),0,IF(OR(Tabuľka2[[#This Row],[Stĺpec14]]="",Tabuľka2[[#This Row],[Stĺpec9]]=""),0,Tabuľka2[[#This Row],[Stĺpec9]]/Tabuľka2[[#This Row],[Stĺpec14]]))</f>
        <v>0</v>
      </c>
      <c r="X259" s="212">
        <f>IF(OR($X$13="vyberte",$X$13=""),0,IF(OR(Tabuľka2[[#This Row],[Stĺpec14]]="",Tabuľka2[[#This Row],[Stĺpec10]]=""),0,Tabuľka2[[#This Row],[Stĺpec10]]/Tabuľka2[[#This Row],[Stĺpec14]]))</f>
        <v>0</v>
      </c>
      <c r="Y259" s="212">
        <f>IF(OR($Y$13="vyberte",$Y$13=""),0,IF(OR(Tabuľka2[[#This Row],[Stĺpec14]]="",Tabuľka2[[#This Row],[Stĺpec11]]=""),0,Tabuľka2[[#This Row],[Stĺpec11]]/Tabuľka2[[#This Row],[Stĺpec14]]))</f>
        <v>0</v>
      </c>
      <c r="Z259" s="212">
        <f>IF(OR(Tabuľka2[[#This Row],[Stĺpec14]]="",Tabuľka2[[#This Row],[Stĺpec12]]=""),0,Tabuľka2[[#This Row],[Stĺpec12]]/Tabuľka2[[#This Row],[Stĺpec14]])</f>
        <v>0</v>
      </c>
      <c r="AA259" s="194">
        <f>IF(OR(Tabuľka2[[#This Row],[Stĺpec14]]="",Tabuľka2[[#This Row],[Stĺpec13]]=""),0,Tabuľka2[[#This Row],[Stĺpec13]]/Tabuľka2[[#This Row],[Stĺpec14]])</f>
        <v>0</v>
      </c>
      <c r="AB259" s="193">
        <f>COUNTIF(Tabuľka2[[#This Row],[Stĺpec16]:[Stĺpec23]],"&gt;0,1")</f>
        <v>0</v>
      </c>
      <c r="AC259" s="198">
        <f>IF(OR($F$13="vyberte",$F$13=""),0,Tabuľka2[[#This Row],[Stĺpec14]]-Tabuľka2[[#This Row],[Stĺpec26]])</f>
        <v>0</v>
      </c>
      <c r="AD2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59" s="206">
        <f>IF('Bodovacie kritéria'!$F$15="01 A - BORSKÁ NÍŽINA",Tabuľka2[[#This Row],[Stĺpec25]]/Tabuľka2[[#This Row],[Stĺpec5]],0)</f>
        <v>0</v>
      </c>
      <c r="AF2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59" s="206">
        <f>IFERROR((Tabuľka2[[#This Row],[Stĺpec28]]+Tabuľka2[[#This Row],[Stĺpec25]])/Tabuľka2[[#This Row],[Stĺpec14]],0)</f>
        <v>0</v>
      </c>
      <c r="AH259" s="199">
        <f>Tabuľka2[[#This Row],[Stĺpec28]]+Tabuľka2[[#This Row],[Stĺpec25]]</f>
        <v>0</v>
      </c>
      <c r="AI259" s="206">
        <f>IFERROR(Tabuľka2[[#This Row],[Stĺpec25]]/Tabuľka2[[#This Row],[Stĺpec30]],0)</f>
        <v>0</v>
      </c>
      <c r="AJ259" s="191">
        <f>IFERROR(Tabuľka2[[#This Row],[Stĺpec145]]/Tabuľka2[[#This Row],[Stĺpec14]],0)</f>
        <v>0</v>
      </c>
      <c r="AK259" s="191">
        <f>IFERROR(Tabuľka2[[#This Row],[Stĺpec144]]/Tabuľka2[[#This Row],[Stĺpec14]],0)</f>
        <v>0</v>
      </c>
    </row>
    <row r="260" spans="1:37" x14ac:dyDescent="0.25">
      <c r="A260" s="251"/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17">
        <f>SUM(Činnosti!$F260:$M260)</f>
        <v>0</v>
      </c>
      <c r="O260" s="261"/>
      <c r="P260" s="269"/>
      <c r="Q260" s="267">
        <f>IF(AND(Tabuľka2[[#This Row],[Stĺpec5]]&gt;0,Tabuľka2[[#This Row],[Stĺpec1]]=""),1,0)</f>
        <v>0</v>
      </c>
      <c r="R260" s="237">
        <f>IF(AND(Tabuľka2[[#This Row],[Stĺpec14]]=0,OR(Tabuľka2[[#This Row],[Stĺpec145]]&gt;0,Tabuľka2[[#This Row],[Stĺpec144]]&gt;0)),1,0)</f>
        <v>0</v>
      </c>
      <c r="S2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0" s="212">
        <f>IF(OR($T$13="vyberte",$T$13=""),0,IF(OR(Tabuľka2[[#This Row],[Stĺpec14]]="",Tabuľka2[[#This Row],[Stĺpec6]]=""),0,Tabuľka2[[#This Row],[Stĺpec6]]/Tabuľka2[[#This Row],[Stĺpec14]]))</f>
        <v>0</v>
      </c>
      <c r="U260" s="212">
        <f>IF(OR($U$13="vyberte",$U$13=""),0,IF(OR(Tabuľka2[[#This Row],[Stĺpec14]]="",Tabuľka2[[#This Row],[Stĺpec7]]=""),0,Tabuľka2[[#This Row],[Stĺpec7]]/Tabuľka2[[#This Row],[Stĺpec14]]))</f>
        <v>0</v>
      </c>
      <c r="V260" s="212">
        <f>IF(OR($V$13="vyberte",$V$13=""),0,IF(OR(Tabuľka2[[#This Row],[Stĺpec14]]="",Tabuľka2[[#This Row],[Stĺpec8]]=0),0,Tabuľka2[[#This Row],[Stĺpec8]]/Tabuľka2[[#This Row],[Stĺpec14]]))</f>
        <v>0</v>
      </c>
      <c r="W260" s="212">
        <f>IF(OR($W$13="vyberte",$W$13=""),0,IF(OR(Tabuľka2[[#This Row],[Stĺpec14]]="",Tabuľka2[[#This Row],[Stĺpec9]]=""),0,Tabuľka2[[#This Row],[Stĺpec9]]/Tabuľka2[[#This Row],[Stĺpec14]]))</f>
        <v>0</v>
      </c>
      <c r="X260" s="212">
        <f>IF(OR($X$13="vyberte",$X$13=""),0,IF(OR(Tabuľka2[[#This Row],[Stĺpec14]]="",Tabuľka2[[#This Row],[Stĺpec10]]=""),0,Tabuľka2[[#This Row],[Stĺpec10]]/Tabuľka2[[#This Row],[Stĺpec14]]))</f>
        <v>0</v>
      </c>
      <c r="Y260" s="212">
        <f>IF(OR($Y$13="vyberte",$Y$13=""),0,IF(OR(Tabuľka2[[#This Row],[Stĺpec14]]="",Tabuľka2[[#This Row],[Stĺpec11]]=""),0,Tabuľka2[[#This Row],[Stĺpec11]]/Tabuľka2[[#This Row],[Stĺpec14]]))</f>
        <v>0</v>
      </c>
      <c r="Z260" s="212">
        <f>IF(OR(Tabuľka2[[#This Row],[Stĺpec14]]="",Tabuľka2[[#This Row],[Stĺpec12]]=""),0,Tabuľka2[[#This Row],[Stĺpec12]]/Tabuľka2[[#This Row],[Stĺpec14]])</f>
        <v>0</v>
      </c>
      <c r="AA260" s="194">
        <f>IF(OR(Tabuľka2[[#This Row],[Stĺpec14]]="",Tabuľka2[[#This Row],[Stĺpec13]]=""),0,Tabuľka2[[#This Row],[Stĺpec13]]/Tabuľka2[[#This Row],[Stĺpec14]])</f>
        <v>0</v>
      </c>
      <c r="AB260" s="193">
        <f>COUNTIF(Tabuľka2[[#This Row],[Stĺpec16]:[Stĺpec23]],"&gt;0,1")</f>
        <v>0</v>
      </c>
      <c r="AC260" s="198">
        <f>IF(OR($F$13="vyberte",$F$13=""),0,Tabuľka2[[#This Row],[Stĺpec14]]-Tabuľka2[[#This Row],[Stĺpec26]])</f>
        <v>0</v>
      </c>
      <c r="AD2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0" s="206">
        <f>IF('Bodovacie kritéria'!$F$15="01 A - BORSKÁ NÍŽINA",Tabuľka2[[#This Row],[Stĺpec25]]/Tabuľka2[[#This Row],[Stĺpec5]],0)</f>
        <v>0</v>
      </c>
      <c r="AF2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0" s="206">
        <f>IFERROR((Tabuľka2[[#This Row],[Stĺpec28]]+Tabuľka2[[#This Row],[Stĺpec25]])/Tabuľka2[[#This Row],[Stĺpec14]],0)</f>
        <v>0</v>
      </c>
      <c r="AH260" s="199">
        <f>Tabuľka2[[#This Row],[Stĺpec28]]+Tabuľka2[[#This Row],[Stĺpec25]]</f>
        <v>0</v>
      </c>
      <c r="AI260" s="206">
        <f>IFERROR(Tabuľka2[[#This Row],[Stĺpec25]]/Tabuľka2[[#This Row],[Stĺpec30]],0)</f>
        <v>0</v>
      </c>
      <c r="AJ260" s="191">
        <f>IFERROR(Tabuľka2[[#This Row],[Stĺpec145]]/Tabuľka2[[#This Row],[Stĺpec14]],0)</f>
        <v>0</v>
      </c>
      <c r="AK260" s="191">
        <f>IFERROR(Tabuľka2[[#This Row],[Stĺpec144]]/Tabuľka2[[#This Row],[Stĺpec14]],0)</f>
        <v>0</v>
      </c>
    </row>
    <row r="261" spans="1:37" x14ac:dyDescent="0.25">
      <c r="A261" s="252"/>
      <c r="B261" s="257"/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  <c r="N261" s="218">
        <f>SUM(Činnosti!$F261:$M261)</f>
        <v>0</v>
      </c>
      <c r="O261" s="262"/>
      <c r="P261" s="269"/>
      <c r="Q261" s="267">
        <f>IF(AND(Tabuľka2[[#This Row],[Stĺpec5]]&gt;0,Tabuľka2[[#This Row],[Stĺpec1]]=""),1,0)</f>
        <v>0</v>
      </c>
      <c r="R261" s="237">
        <f>IF(AND(Tabuľka2[[#This Row],[Stĺpec14]]=0,OR(Tabuľka2[[#This Row],[Stĺpec145]]&gt;0,Tabuľka2[[#This Row],[Stĺpec144]]&gt;0)),1,0)</f>
        <v>0</v>
      </c>
      <c r="S2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1" s="212">
        <f>IF(OR($T$13="vyberte",$T$13=""),0,IF(OR(Tabuľka2[[#This Row],[Stĺpec14]]="",Tabuľka2[[#This Row],[Stĺpec6]]=""),0,Tabuľka2[[#This Row],[Stĺpec6]]/Tabuľka2[[#This Row],[Stĺpec14]]))</f>
        <v>0</v>
      </c>
      <c r="U261" s="212">
        <f>IF(OR($U$13="vyberte",$U$13=""),0,IF(OR(Tabuľka2[[#This Row],[Stĺpec14]]="",Tabuľka2[[#This Row],[Stĺpec7]]=""),0,Tabuľka2[[#This Row],[Stĺpec7]]/Tabuľka2[[#This Row],[Stĺpec14]]))</f>
        <v>0</v>
      </c>
      <c r="V261" s="212">
        <f>IF(OR($V$13="vyberte",$V$13=""),0,IF(OR(Tabuľka2[[#This Row],[Stĺpec14]]="",Tabuľka2[[#This Row],[Stĺpec8]]=0),0,Tabuľka2[[#This Row],[Stĺpec8]]/Tabuľka2[[#This Row],[Stĺpec14]]))</f>
        <v>0</v>
      </c>
      <c r="W261" s="212">
        <f>IF(OR($W$13="vyberte",$W$13=""),0,IF(OR(Tabuľka2[[#This Row],[Stĺpec14]]="",Tabuľka2[[#This Row],[Stĺpec9]]=""),0,Tabuľka2[[#This Row],[Stĺpec9]]/Tabuľka2[[#This Row],[Stĺpec14]]))</f>
        <v>0</v>
      </c>
      <c r="X261" s="212">
        <f>IF(OR($X$13="vyberte",$X$13=""),0,IF(OR(Tabuľka2[[#This Row],[Stĺpec14]]="",Tabuľka2[[#This Row],[Stĺpec10]]=""),0,Tabuľka2[[#This Row],[Stĺpec10]]/Tabuľka2[[#This Row],[Stĺpec14]]))</f>
        <v>0</v>
      </c>
      <c r="Y261" s="212">
        <f>IF(OR($Y$13="vyberte",$Y$13=""),0,IF(OR(Tabuľka2[[#This Row],[Stĺpec14]]="",Tabuľka2[[#This Row],[Stĺpec11]]=""),0,Tabuľka2[[#This Row],[Stĺpec11]]/Tabuľka2[[#This Row],[Stĺpec14]]))</f>
        <v>0</v>
      </c>
      <c r="Z261" s="212">
        <f>IF(OR(Tabuľka2[[#This Row],[Stĺpec14]]="",Tabuľka2[[#This Row],[Stĺpec12]]=""),0,Tabuľka2[[#This Row],[Stĺpec12]]/Tabuľka2[[#This Row],[Stĺpec14]])</f>
        <v>0</v>
      </c>
      <c r="AA261" s="194">
        <f>IF(OR(Tabuľka2[[#This Row],[Stĺpec14]]="",Tabuľka2[[#This Row],[Stĺpec13]]=""),0,Tabuľka2[[#This Row],[Stĺpec13]]/Tabuľka2[[#This Row],[Stĺpec14]])</f>
        <v>0</v>
      </c>
      <c r="AB261" s="193">
        <f>COUNTIF(Tabuľka2[[#This Row],[Stĺpec16]:[Stĺpec23]],"&gt;0,1")</f>
        <v>0</v>
      </c>
      <c r="AC261" s="198">
        <f>IF(OR($F$13="vyberte",$F$13=""),0,Tabuľka2[[#This Row],[Stĺpec14]]-Tabuľka2[[#This Row],[Stĺpec26]])</f>
        <v>0</v>
      </c>
      <c r="AD2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1" s="206">
        <f>IF('Bodovacie kritéria'!$F$15="01 A - BORSKÁ NÍŽINA",Tabuľka2[[#This Row],[Stĺpec25]]/Tabuľka2[[#This Row],[Stĺpec5]],0)</f>
        <v>0</v>
      </c>
      <c r="AF2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1" s="206">
        <f>IFERROR((Tabuľka2[[#This Row],[Stĺpec28]]+Tabuľka2[[#This Row],[Stĺpec25]])/Tabuľka2[[#This Row],[Stĺpec14]],0)</f>
        <v>0</v>
      </c>
      <c r="AH261" s="199">
        <f>Tabuľka2[[#This Row],[Stĺpec28]]+Tabuľka2[[#This Row],[Stĺpec25]]</f>
        <v>0</v>
      </c>
      <c r="AI261" s="206">
        <f>IFERROR(Tabuľka2[[#This Row],[Stĺpec25]]/Tabuľka2[[#This Row],[Stĺpec30]],0)</f>
        <v>0</v>
      </c>
      <c r="AJ261" s="191">
        <f>IFERROR(Tabuľka2[[#This Row],[Stĺpec145]]/Tabuľka2[[#This Row],[Stĺpec14]],0)</f>
        <v>0</v>
      </c>
      <c r="AK261" s="191">
        <f>IFERROR(Tabuľka2[[#This Row],[Stĺpec144]]/Tabuľka2[[#This Row],[Stĺpec14]],0)</f>
        <v>0</v>
      </c>
    </row>
    <row r="262" spans="1:37" x14ac:dyDescent="0.25">
      <c r="A262" s="251"/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17">
        <f>SUM(Činnosti!$F262:$M262)</f>
        <v>0</v>
      </c>
      <c r="O262" s="261"/>
      <c r="P262" s="269"/>
      <c r="Q262" s="267">
        <f>IF(AND(Tabuľka2[[#This Row],[Stĺpec5]]&gt;0,Tabuľka2[[#This Row],[Stĺpec1]]=""),1,0)</f>
        <v>0</v>
      </c>
      <c r="R262" s="237">
        <f>IF(AND(Tabuľka2[[#This Row],[Stĺpec14]]=0,OR(Tabuľka2[[#This Row],[Stĺpec145]]&gt;0,Tabuľka2[[#This Row],[Stĺpec144]]&gt;0)),1,0)</f>
        <v>0</v>
      </c>
      <c r="S2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2" s="212">
        <f>IF(OR($T$13="vyberte",$T$13=""),0,IF(OR(Tabuľka2[[#This Row],[Stĺpec14]]="",Tabuľka2[[#This Row],[Stĺpec6]]=""),0,Tabuľka2[[#This Row],[Stĺpec6]]/Tabuľka2[[#This Row],[Stĺpec14]]))</f>
        <v>0</v>
      </c>
      <c r="U262" s="212">
        <f>IF(OR($U$13="vyberte",$U$13=""),0,IF(OR(Tabuľka2[[#This Row],[Stĺpec14]]="",Tabuľka2[[#This Row],[Stĺpec7]]=""),0,Tabuľka2[[#This Row],[Stĺpec7]]/Tabuľka2[[#This Row],[Stĺpec14]]))</f>
        <v>0</v>
      </c>
      <c r="V262" s="212">
        <f>IF(OR($V$13="vyberte",$V$13=""),0,IF(OR(Tabuľka2[[#This Row],[Stĺpec14]]="",Tabuľka2[[#This Row],[Stĺpec8]]=0),0,Tabuľka2[[#This Row],[Stĺpec8]]/Tabuľka2[[#This Row],[Stĺpec14]]))</f>
        <v>0</v>
      </c>
      <c r="W262" s="212">
        <f>IF(OR($W$13="vyberte",$W$13=""),0,IF(OR(Tabuľka2[[#This Row],[Stĺpec14]]="",Tabuľka2[[#This Row],[Stĺpec9]]=""),0,Tabuľka2[[#This Row],[Stĺpec9]]/Tabuľka2[[#This Row],[Stĺpec14]]))</f>
        <v>0</v>
      </c>
      <c r="X262" s="212">
        <f>IF(OR($X$13="vyberte",$X$13=""),0,IF(OR(Tabuľka2[[#This Row],[Stĺpec14]]="",Tabuľka2[[#This Row],[Stĺpec10]]=""),0,Tabuľka2[[#This Row],[Stĺpec10]]/Tabuľka2[[#This Row],[Stĺpec14]]))</f>
        <v>0</v>
      </c>
      <c r="Y262" s="212">
        <f>IF(OR($Y$13="vyberte",$Y$13=""),0,IF(OR(Tabuľka2[[#This Row],[Stĺpec14]]="",Tabuľka2[[#This Row],[Stĺpec11]]=""),0,Tabuľka2[[#This Row],[Stĺpec11]]/Tabuľka2[[#This Row],[Stĺpec14]]))</f>
        <v>0</v>
      </c>
      <c r="Z262" s="212">
        <f>IF(OR(Tabuľka2[[#This Row],[Stĺpec14]]="",Tabuľka2[[#This Row],[Stĺpec12]]=""),0,Tabuľka2[[#This Row],[Stĺpec12]]/Tabuľka2[[#This Row],[Stĺpec14]])</f>
        <v>0</v>
      </c>
      <c r="AA262" s="194">
        <f>IF(OR(Tabuľka2[[#This Row],[Stĺpec14]]="",Tabuľka2[[#This Row],[Stĺpec13]]=""),0,Tabuľka2[[#This Row],[Stĺpec13]]/Tabuľka2[[#This Row],[Stĺpec14]])</f>
        <v>0</v>
      </c>
      <c r="AB262" s="193">
        <f>COUNTIF(Tabuľka2[[#This Row],[Stĺpec16]:[Stĺpec23]],"&gt;0,1")</f>
        <v>0</v>
      </c>
      <c r="AC262" s="198">
        <f>IF(OR($F$13="vyberte",$F$13=""),0,Tabuľka2[[#This Row],[Stĺpec14]]-Tabuľka2[[#This Row],[Stĺpec26]])</f>
        <v>0</v>
      </c>
      <c r="AD2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2" s="206">
        <f>IF('Bodovacie kritéria'!$F$15="01 A - BORSKÁ NÍŽINA",Tabuľka2[[#This Row],[Stĺpec25]]/Tabuľka2[[#This Row],[Stĺpec5]],0)</f>
        <v>0</v>
      </c>
      <c r="AF2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2" s="206">
        <f>IFERROR((Tabuľka2[[#This Row],[Stĺpec28]]+Tabuľka2[[#This Row],[Stĺpec25]])/Tabuľka2[[#This Row],[Stĺpec14]],0)</f>
        <v>0</v>
      </c>
      <c r="AH262" s="199">
        <f>Tabuľka2[[#This Row],[Stĺpec28]]+Tabuľka2[[#This Row],[Stĺpec25]]</f>
        <v>0</v>
      </c>
      <c r="AI262" s="206">
        <f>IFERROR(Tabuľka2[[#This Row],[Stĺpec25]]/Tabuľka2[[#This Row],[Stĺpec30]],0)</f>
        <v>0</v>
      </c>
      <c r="AJ262" s="191">
        <f>IFERROR(Tabuľka2[[#This Row],[Stĺpec145]]/Tabuľka2[[#This Row],[Stĺpec14]],0)</f>
        <v>0</v>
      </c>
      <c r="AK262" s="191">
        <f>IFERROR(Tabuľka2[[#This Row],[Stĺpec144]]/Tabuľka2[[#This Row],[Stĺpec14]],0)</f>
        <v>0</v>
      </c>
    </row>
    <row r="263" spans="1:37" x14ac:dyDescent="0.25">
      <c r="A263" s="252"/>
      <c r="B263" s="257"/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  <c r="N263" s="218">
        <f>SUM(Činnosti!$F263:$M263)</f>
        <v>0</v>
      </c>
      <c r="O263" s="262"/>
      <c r="P263" s="269"/>
      <c r="Q263" s="267">
        <f>IF(AND(Tabuľka2[[#This Row],[Stĺpec5]]&gt;0,Tabuľka2[[#This Row],[Stĺpec1]]=""),1,0)</f>
        <v>0</v>
      </c>
      <c r="R263" s="237">
        <f>IF(AND(Tabuľka2[[#This Row],[Stĺpec14]]=0,OR(Tabuľka2[[#This Row],[Stĺpec145]]&gt;0,Tabuľka2[[#This Row],[Stĺpec144]]&gt;0)),1,0)</f>
        <v>0</v>
      </c>
      <c r="S2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3" s="212">
        <f>IF(OR($T$13="vyberte",$T$13=""),0,IF(OR(Tabuľka2[[#This Row],[Stĺpec14]]="",Tabuľka2[[#This Row],[Stĺpec6]]=""),0,Tabuľka2[[#This Row],[Stĺpec6]]/Tabuľka2[[#This Row],[Stĺpec14]]))</f>
        <v>0</v>
      </c>
      <c r="U263" s="212">
        <f>IF(OR($U$13="vyberte",$U$13=""),0,IF(OR(Tabuľka2[[#This Row],[Stĺpec14]]="",Tabuľka2[[#This Row],[Stĺpec7]]=""),0,Tabuľka2[[#This Row],[Stĺpec7]]/Tabuľka2[[#This Row],[Stĺpec14]]))</f>
        <v>0</v>
      </c>
      <c r="V263" s="212">
        <f>IF(OR($V$13="vyberte",$V$13=""),0,IF(OR(Tabuľka2[[#This Row],[Stĺpec14]]="",Tabuľka2[[#This Row],[Stĺpec8]]=0),0,Tabuľka2[[#This Row],[Stĺpec8]]/Tabuľka2[[#This Row],[Stĺpec14]]))</f>
        <v>0</v>
      </c>
      <c r="W263" s="212">
        <f>IF(OR($W$13="vyberte",$W$13=""),0,IF(OR(Tabuľka2[[#This Row],[Stĺpec14]]="",Tabuľka2[[#This Row],[Stĺpec9]]=""),0,Tabuľka2[[#This Row],[Stĺpec9]]/Tabuľka2[[#This Row],[Stĺpec14]]))</f>
        <v>0</v>
      </c>
      <c r="X263" s="212">
        <f>IF(OR($X$13="vyberte",$X$13=""),0,IF(OR(Tabuľka2[[#This Row],[Stĺpec14]]="",Tabuľka2[[#This Row],[Stĺpec10]]=""),0,Tabuľka2[[#This Row],[Stĺpec10]]/Tabuľka2[[#This Row],[Stĺpec14]]))</f>
        <v>0</v>
      </c>
      <c r="Y263" s="212">
        <f>IF(OR($Y$13="vyberte",$Y$13=""),0,IF(OR(Tabuľka2[[#This Row],[Stĺpec14]]="",Tabuľka2[[#This Row],[Stĺpec11]]=""),0,Tabuľka2[[#This Row],[Stĺpec11]]/Tabuľka2[[#This Row],[Stĺpec14]]))</f>
        <v>0</v>
      </c>
      <c r="Z263" s="212">
        <f>IF(OR(Tabuľka2[[#This Row],[Stĺpec14]]="",Tabuľka2[[#This Row],[Stĺpec12]]=""),0,Tabuľka2[[#This Row],[Stĺpec12]]/Tabuľka2[[#This Row],[Stĺpec14]])</f>
        <v>0</v>
      </c>
      <c r="AA263" s="194">
        <f>IF(OR(Tabuľka2[[#This Row],[Stĺpec14]]="",Tabuľka2[[#This Row],[Stĺpec13]]=""),0,Tabuľka2[[#This Row],[Stĺpec13]]/Tabuľka2[[#This Row],[Stĺpec14]])</f>
        <v>0</v>
      </c>
      <c r="AB263" s="193">
        <f>COUNTIF(Tabuľka2[[#This Row],[Stĺpec16]:[Stĺpec23]],"&gt;0,1")</f>
        <v>0</v>
      </c>
      <c r="AC263" s="198">
        <f>IF(OR($F$13="vyberte",$F$13=""),0,Tabuľka2[[#This Row],[Stĺpec14]]-Tabuľka2[[#This Row],[Stĺpec26]])</f>
        <v>0</v>
      </c>
      <c r="AD2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3" s="206">
        <f>IF('Bodovacie kritéria'!$F$15="01 A - BORSKÁ NÍŽINA",Tabuľka2[[#This Row],[Stĺpec25]]/Tabuľka2[[#This Row],[Stĺpec5]],0)</f>
        <v>0</v>
      </c>
      <c r="AF2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3" s="206">
        <f>IFERROR((Tabuľka2[[#This Row],[Stĺpec28]]+Tabuľka2[[#This Row],[Stĺpec25]])/Tabuľka2[[#This Row],[Stĺpec14]],0)</f>
        <v>0</v>
      </c>
      <c r="AH263" s="199">
        <f>Tabuľka2[[#This Row],[Stĺpec28]]+Tabuľka2[[#This Row],[Stĺpec25]]</f>
        <v>0</v>
      </c>
      <c r="AI263" s="206">
        <f>IFERROR(Tabuľka2[[#This Row],[Stĺpec25]]/Tabuľka2[[#This Row],[Stĺpec30]],0)</f>
        <v>0</v>
      </c>
      <c r="AJ263" s="191">
        <f>IFERROR(Tabuľka2[[#This Row],[Stĺpec145]]/Tabuľka2[[#This Row],[Stĺpec14]],0)</f>
        <v>0</v>
      </c>
      <c r="AK263" s="191">
        <f>IFERROR(Tabuľka2[[#This Row],[Stĺpec144]]/Tabuľka2[[#This Row],[Stĺpec14]],0)</f>
        <v>0</v>
      </c>
    </row>
    <row r="264" spans="1:37" x14ac:dyDescent="0.25">
      <c r="A264" s="251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17">
        <f>SUM(Činnosti!$F264:$M264)</f>
        <v>0</v>
      </c>
      <c r="O264" s="261"/>
      <c r="P264" s="269"/>
      <c r="Q264" s="267">
        <f>IF(AND(Tabuľka2[[#This Row],[Stĺpec5]]&gt;0,Tabuľka2[[#This Row],[Stĺpec1]]=""),1,0)</f>
        <v>0</v>
      </c>
      <c r="R264" s="237">
        <f>IF(AND(Tabuľka2[[#This Row],[Stĺpec14]]=0,OR(Tabuľka2[[#This Row],[Stĺpec145]]&gt;0,Tabuľka2[[#This Row],[Stĺpec144]]&gt;0)),1,0)</f>
        <v>0</v>
      </c>
      <c r="S2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4" s="212">
        <f>IF(OR($T$13="vyberte",$T$13=""),0,IF(OR(Tabuľka2[[#This Row],[Stĺpec14]]="",Tabuľka2[[#This Row],[Stĺpec6]]=""),0,Tabuľka2[[#This Row],[Stĺpec6]]/Tabuľka2[[#This Row],[Stĺpec14]]))</f>
        <v>0</v>
      </c>
      <c r="U264" s="212">
        <f>IF(OR($U$13="vyberte",$U$13=""),0,IF(OR(Tabuľka2[[#This Row],[Stĺpec14]]="",Tabuľka2[[#This Row],[Stĺpec7]]=""),0,Tabuľka2[[#This Row],[Stĺpec7]]/Tabuľka2[[#This Row],[Stĺpec14]]))</f>
        <v>0</v>
      </c>
      <c r="V264" s="212">
        <f>IF(OR($V$13="vyberte",$V$13=""),0,IF(OR(Tabuľka2[[#This Row],[Stĺpec14]]="",Tabuľka2[[#This Row],[Stĺpec8]]=0),0,Tabuľka2[[#This Row],[Stĺpec8]]/Tabuľka2[[#This Row],[Stĺpec14]]))</f>
        <v>0</v>
      </c>
      <c r="W264" s="212">
        <f>IF(OR($W$13="vyberte",$W$13=""),0,IF(OR(Tabuľka2[[#This Row],[Stĺpec14]]="",Tabuľka2[[#This Row],[Stĺpec9]]=""),0,Tabuľka2[[#This Row],[Stĺpec9]]/Tabuľka2[[#This Row],[Stĺpec14]]))</f>
        <v>0</v>
      </c>
      <c r="X264" s="212">
        <f>IF(OR($X$13="vyberte",$X$13=""),0,IF(OR(Tabuľka2[[#This Row],[Stĺpec14]]="",Tabuľka2[[#This Row],[Stĺpec10]]=""),0,Tabuľka2[[#This Row],[Stĺpec10]]/Tabuľka2[[#This Row],[Stĺpec14]]))</f>
        <v>0</v>
      </c>
      <c r="Y264" s="212">
        <f>IF(OR($Y$13="vyberte",$Y$13=""),0,IF(OR(Tabuľka2[[#This Row],[Stĺpec14]]="",Tabuľka2[[#This Row],[Stĺpec11]]=""),0,Tabuľka2[[#This Row],[Stĺpec11]]/Tabuľka2[[#This Row],[Stĺpec14]]))</f>
        <v>0</v>
      </c>
      <c r="Z264" s="212">
        <f>IF(OR(Tabuľka2[[#This Row],[Stĺpec14]]="",Tabuľka2[[#This Row],[Stĺpec12]]=""),0,Tabuľka2[[#This Row],[Stĺpec12]]/Tabuľka2[[#This Row],[Stĺpec14]])</f>
        <v>0</v>
      </c>
      <c r="AA264" s="194">
        <f>IF(OR(Tabuľka2[[#This Row],[Stĺpec14]]="",Tabuľka2[[#This Row],[Stĺpec13]]=""),0,Tabuľka2[[#This Row],[Stĺpec13]]/Tabuľka2[[#This Row],[Stĺpec14]])</f>
        <v>0</v>
      </c>
      <c r="AB264" s="193">
        <f>COUNTIF(Tabuľka2[[#This Row],[Stĺpec16]:[Stĺpec23]],"&gt;0,1")</f>
        <v>0</v>
      </c>
      <c r="AC264" s="198">
        <f>IF(OR($F$13="vyberte",$F$13=""),0,Tabuľka2[[#This Row],[Stĺpec14]]-Tabuľka2[[#This Row],[Stĺpec26]])</f>
        <v>0</v>
      </c>
      <c r="AD2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4" s="206">
        <f>IF('Bodovacie kritéria'!$F$15="01 A - BORSKÁ NÍŽINA",Tabuľka2[[#This Row],[Stĺpec25]]/Tabuľka2[[#This Row],[Stĺpec5]],0)</f>
        <v>0</v>
      </c>
      <c r="AF2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4" s="206">
        <f>IFERROR((Tabuľka2[[#This Row],[Stĺpec28]]+Tabuľka2[[#This Row],[Stĺpec25]])/Tabuľka2[[#This Row],[Stĺpec14]],0)</f>
        <v>0</v>
      </c>
      <c r="AH264" s="199">
        <f>Tabuľka2[[#This Row],[Stĺpec28]]+Tabuľka2[[#This Row],[Stĺpec25]]</f>
        <v>0</v>
      </c>
      <c r="AI264" s="206">
        <f>IFERROR(Tabuľka2[[#This Row],[Stĺpec25]]/Tabuľka2[[#This Row],[Stĺpec30]],0)</f>
        <v>0</v>
      </c>
      <c r="AJ264" s="191">
        <f>IFERROR(Tabuľka2[[#This Row],[Stĺpec145]]/Tabuľka2[[#This Row],[Stĺpec14]],0)</f>
        <v>0</v>
      </c>
      <c r="AK264" s="191">
        <f>IFERROR(Tabuľka2[[#This Row],[Stĺpec144]]/Tabuľka2[[#This Row],[Stĺpec14]],0)</f>
        <v>0</v>
      </c>
    </row>
    <row r="265" spans="1:37" x14ac:dyDescent="0.25">
      <c r="A265" s="252"/>
      <c r="B265" s="257"/>
      <c r="C265" s="257"/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18">
        <f>SUM(Činnosti!$F265:$M265)</f>
        <v>0</v>
      </c>
      <c r="O265" s="262"/>
      <c r="P265" s="269"/>
      <c r="Q265" s="267">
        <f>IF(AND(Tabuľka2[[#This Row],[Stĺpec5]]&gt;0,Tabuľka2[[#This Row],[Stĺpec1]]=""),1,0)</f>
        <v>0</v>
      </c>
      <c r="R265" s="237">
        <f>IF(AND(Tabuľka2[[#This Row],[Stĺpec14]]=0,OR(Tabuľka2[[#This Row],[Stĺpec145]]&gt;0,Tabuľka2[[#This Row],[Stĺpec144]]&gt;0)),1,0)</f>
        <v>0</v>
      </c>
      <c r="S2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5" s="212">
        <f>IF(OR($T$13="vyberte",$T$13=""),0,IF(OR(Tabuľka2[[#This Row],[Stĺpec14]]="",Tabuľka2[[#This Row],[Stĺpec6]]=""),0,Tabuľka2[[#This Row],[Stĺpec6]]/Tabuľka2[[#This Row],[Stĺpec14]]))</f>
        <v>0</v>
      </c>
      <c r="U265" s="212">
        <f>IF(OR($U$13="vyberte",$U$13=""),0,IF(OR(Tabuľka2[[#This Row],[Stĺpec14]]="",Tabuľka2[[#This Row],[Stĺpec7]]=""),0,Tabuľka2[[#This Row],[Stĺpec7]]/Tabuľka2[[#This Row],[Stĺpec14]]))</f>
        <v>0</v>
      </c>
      <c r="V265" s="212">
        <f>IF(OR($V$13="vyberte",$V$13=""),0,IF(OR(Tabuľka2[[#This Row],[Stĺpec14]]="",Tabuľka2[[#This Row],[Stĺpec8]]=0),0,Tabuľka2[[#This Row],[Stĺpec8]]/Tabuľka2[[#This Row],[Stĺpec14]]))</f>
        <v>0</v>
      </c>
      <c r="W265" s="212">
        <f>IF(OR($W$13="vyberte",$W$13=""),0,IF(OR(Tabuľka2[[#This Row],[Stĺpec14]]="",Tabuľka2[[#This Row],[Stĺpec9]]=""),0,Tabuľka2[[#This Row],[Stĺpec9]]/Tabuľka2[[#This Row],[Stĺpec14]]))</f>
        <v>0</v>
      </c>
      <c r="X265" s="212">
        <f>IF(OR($X$13="vyberte",$X$13=""),0,IF(OR(Tabuľka2[[#This Row],[Stĺpec14]]="",Tabuľka2[[#This Row],[Stĺpec10]]=""),0,Tabuľka2[[#This Row],[Stĺpec10]]/Tabuľka2[[#This Row],[Stĺpec14]]))</f>
        <v>0</v>
      </c>
      <c r="Y265" s="212">
        <f>IF(OR($Y$13="vyberte",$Y$13=""),0,IF(OR(Tabuľka2[[#This Row],[Stĺpec14]]="",Tabuľka2[[#This Row],[Stĺpec11]]=""),0,Tabuľka2[[#This Row],[Stĺpec11]]/Tabuľka2[[#This Row],[Stĺpec14]]))</f>
        <v>0</v>
      </c>
      <c r="Z265" s="212">
        <f>IF(OR(Tabuľka2[[#This Row],[Stĺpec14]]="",Tabuľka2[[#This Row],[Stĺpec12]]=""),0,Tabuľka2[[#This Row],[Stĺpec12]]/Tabuľka2[[#This Row],[Stĺpec14]])</f>
        <v>0</v>
      </c>
      <c r="AA265" s="194">
        <f>IF(OR(Tabuľka2[[#This Row],[Stĺpec14]]="",Tabuľka2[[#This Row],[Stĺpec13]]=""),0,Tabuľka2[[#This Row],[Stĺpec13]]/Tabuľka2[[#This Row],[Stĺpec14]])</f>
        <v>0</v>
      </c>
      <c r="AB265" s="193">
        <f>COUNTIF(Tabuľka2[[#This Row],[Stĺpec16]:[Stĺpec23]],"&gt;0,1")</f>
        <v>0</v>
      </c>
      <c r="AC265" s="198">
        <f>IF(OR($F$13="vyberte",$F$13=""),0,Tabuľka2[[#This Row],[Stĺpec14]]-Tabuľka2[[#This Row],[Stĺpec26]])</f>
        <v>0</v>
      </c>
      <c r="AD2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5" s="206">
        <f>IF('Bodovacie kritéria'!$F$15="01 A - BORSKÁ NÍŽINA",Tabuľka2[[#This Row],[Stĺpec25]]/Tabuľka2[[#This Row],[Stĺpec5]],0)</f>
        <v>0</v>
      </c>
      <c r="AF2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5" s="206">
        <f>IFERROR((Tabuľka2[[#This Row],[Stĺpec28]]+Tabuľka2[[#This Row],[Stĺpec25]])/Tabuľka2[[#This Row],[Stĺpec14]],0)</f>
        <v>0</v>
      </c>
      <c r="AH265" s="199">
        <f>Tabuľka2[[#This Row],[Stĺpec28]]+Tabuľka2[[#This Row],[Stĺpec25]]</f>
        <v>0</v>
      </c>
      <c r="AI265" s="206">
        <f>IFERROR(Tabuľka2[[#This Row],[Stĺpec25]]/Tabuľka2[[#This Row],[Stĺpec30]],0)</f>
        <v>0</v>
      </c>
      <c r="AJ265" s="191">
        <f>IFERROR(Tabuľka2[[#This Row],[Stĺpec145]]/Tabuľka2[[#This Row],[Stĺpec14]],0)</f>
        <v>0</v>
      </c>
      <c r="AK265" s="191">
        <f>IFERROR(Tabuľka2[[#This Row],[Stĺpec144]]/Tabuľka2[[#This Row],[Stĺpec14]],0)</f>
        <v>0</v>
      </c>
    </row>
    <row r="266" spans="1:37" x14ac:dyDescent="0.25">
      <c r="A266" s="251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17">
        <f>SUM(Činnosti!$F266:$M266)</f>
        <v>0</v>
      </c>
      <c r="O266" s="261"/>
      <c r="P266" s="269"/>
      <c r="Q266" s="267">
        <f>IF(AND(Tabuľka2[[#This Row],[Stĺpec5]]&gt;0,Tabuľka2[[#This Row],[Stĺpec1]]=""),1,0)</f>
        <v>0</v>
      </c>
      <c r="R266" s="237">
        <f>IF(AND(Tabuľka2[[#This Row],[Stĺpec14]]=0,OR(Tabuľka2[[#This Row],[Stĺpec145]]&gt;0,Tabuľka2[[#This Row],[Stĺpec144]]&gt;0)),1,0)</f>
        <v>0</v>
      </c>
      <c r="S2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6" s="212">
        <f>IF(OR($T$13="vyberte",$T$13=""),0,IF(OR(Tabuľka2[[#This Row],[Stĺpec14]]="",Tabuľka2[[#This Row],[Stĺpec6]]=""),0,Tabuľka2[[#This Row],[Stĺpec6]]/Tabuľka2[[#This Row],[Stĺpec14]]))</f>
        <v>0</v>
      </c>
      <c r="U266" s="212">
        <f>IF(OR($U$13="vyberte",$U$13=""),0,IF(OR(Tabuľka2[[#This Row],[Stĺpec14]]="",Tabuľka2[[#This Row],[Stĺpec7]]=""),0,Tabuľka2[[#This Row],[Stĺpec7]]/Tabuľka2[[#This Row],[Stĺpec14]]))</f>
        <v>0</v>
      </c>
      <c r="V266" s="212">
        <f>IF(OR($V$13="vyberte",$V$13=""),0,IF(OR(Tabuľka2[[#This Row],[Stĺpec14]]="",Tabuľka2[[#This Row],[Stĺpec8]]=0),0,Tabuľka2[[#This Row],[Stĺpec8]]/Tabuľka2[[#This Row],[Stĺpec14]]))</f>
        <v>0</v>
      </c>
      <c r="W266" s="212">
        <f>IF(OR($W$13="vyberte",$W$13=""),0,IF(OR(Tabuľka2[[#This Row],[Stĺpec14]]="",Tabuľka2[[#This Row],[Stĺpec9]]=""),0,Tabuľka2[[#This Row],[Stĺpec9]]/Tabuľka2[[#This Row],[Stĺpec14]]))</f>
        <v>0</v>
      </c>
      <c r="X266" s="212">
        <f>IF(OR($X$13="vyberte",$X$13=""),0,IF(OR(Tabuľka2[[#This Row],[Stĺpec14]]="",Tabuľka2[[#This Row],[Stĺpec10]]=""),0,Tabuľka2[[#This Row],[Stĺpec10]]/Tabuľka2[[#This Row],[Stĺpec14]]))</f>
        <v>0</v>
      </c>
      <c r="Y266" s="212">
        <f>IF(OR($Y$13="vyberte",$Y$13=""),0,IF(OR(Tabuľka2[[#This Row],[Stĺpec14]]="",Tabuľka2[[#This Row],[Stĺpec11]]=""),0,Tabuľka2[[#This Row],[Stĺpec11]]/Tabuľka2[[#This Row],[Stĺpec14]]))</f>
        <v>0</v>
      </c>
      <c r="Z266" s="212">
        <f>IF(OR(Tabuľka2[[#This Row],[Stĺpec14]]="",Tabuľka2[[#This Row],[Stĺpec12]]=""),0,Tabuľka2[[#This Row],[Stĺpec12]]/Tabuľka2[[#This Row],[Stĺpec14]])</f>
        <v>0</v>
      </c>
      <c r="AA266" s="194">
        <f>IF(OR(Tabuľka2[[#This Row],[Stĺpec14]]="",Tabuľka2[[#This Row],[Stĺpec13]]=""),0,Tabuľka2[[#This Row],[Stĺpec13]]/Tabuľka2[[#This Row],[Stĺpec14]])</f>
        <v>0</v>
      </c>
      <c r="AB266" s="193">
        <f>COUNTIF(Tabuľka2[[#This Row],[Stĺpec16]:[Stĺpec23]],"&gt;0,1")</f>
        <v>0</v>
      </c>
      <c r="AC266" s="198">
        <f>IF(OR($F$13="vyberte",$F$13=""),0,Tabuľka2[[#This Row],[Stĺpec14]]-Tabuľka2[[#This Row],[Stĺpec26]])</f>
        <v>0</v>
      </c>
      <c r="AD2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6" s="206">
        <f>IF('Bodovacie kritéria'!$F$15="01 A - BORSKÁ NÍŽINA",Tabuľka2[[#This Row],[Stĺpec25]]/Tabuľka2[[#This Row],[Stĺpec5]],0)</f>
        <v>0</v>
      </c>
      <c r="AF2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6" s="206">
        <f>IFERROR((Tabuľka2[[#This Row],[Stĺpec28]]+Tabuľka2[[#This Row],[Stĺpec25]])/Tabuľka2[[#This Row],[Stĺpec14]],0)</f>
        <v>0</v>
      </c>
      <c r="AH266" s="199">
        <f>Tabuľka2[[#This Row],[Stĺpec28]]+Tabuľka2[[#This Row],[Stĺpec25]]</f>
        <v>0</v>
      </c>
      <c r="AI266" s="206">
        <f>IFERROR(Tabuľka2[[#This Row],[Stĺpec25]]/Tabuľka2[[#This Row],[Stĺpec30]],0)</f>
        <v>0</v>
      </c>
      <c r="AJ266" s="191">
        <f>IFERROR(Tabuľka2[[#This Row],[Stĺpec145]]/Tabuľka2[[#This Row],[Stĺpec14]],0)</f>
        <v>0</v>
      </c>
      <c r="AK266" s="191">
        <f>IFERROR(Tabuľka2[[#This Row],[Stĺpec144]]/Tabuľka2[[#This Row],[Stĺpec14]],0)</f>
        <v>0</v>
      </c>
    </row>
    <row r="267" spans="1:37" x14ac:dyDescent="0.25">
      <c r="A267" s="252"/>
      <c r="B267" s="257"/>
      <c r="C267" s="257"/>
      <c r="D267" s="257"/>
      <c r="E267" s="257"/>
      <c r="F267" s="257"/>
      <c r="G267" s="257"/>
      <c r="H267" s="257"/>
      <c r="I267" s="257"/>
      <c r="J267" s="257"/>
      <c r="K267" s="257"/>
      <c r="L267" s="257"/>
      <c r="M267" s="257"/>
      <c r="N267" s="218">
        <f>SUM(Činnosti!$F267:$M267)</f>
        <v>0</v>
      </c>
      <c r="O267" s="262"/>
      <c r="P267" s="269"/>
      <c r="Q267" s="267">
        <f>IF(AND(Tabuľka2[[#This Row],[Stĺpec5]]&gt;0,Tabuľka2[[#This Row],[Stĺpec1]]=""),1,0)</f>
        <v>0</v>
      </c>
      <c r="R267" s="237">
        <f>IF(AND(Tabuľka2[[#This Row],[Stĺpec14]]=0,OR(Tabuľka2[[#This Row],[Stĺpec145]]&gt;0,Tabuľka2[[#This Row],[Stĺpec144]]&gt;0)),1,0)</f>
        <v>0</v>
      </c>
      <c r="S2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7" s="212">
        <f>IF(OR($T$13="vyberte",$T$13=""),0,IF(OR(Tabuľka2[[#This Row],[Stĺpec14]]="",Tabuľka2[[#This Row],[Stĺpec6]]=""),0,Tabuľka2[[#This Row],[Stĺpec6]]/Tabuľka2[[#This Row],[Stĺpec14]]))</f>
        <v>0</v>
      </c>
      <c r="U267" s="212">
        <f>IF(OR($U$13="vyberte",$U$13=""),0,IF(OR(Tabuľka2[[#This Row],[Stĺpec14]]="",Tabuľka2[[#This Row],[Stĺpec7]]=""),0,Tabuľka2[[#This Row],[Stĺpec7]]/Tabuľka2[[#This Row],[Stĺpec14]]))</f>
        <v>0</v>
      </c>
      <c r="V267" s="212">
        <f>IF(OR($V$13="vyberte",$V$13=""),0,IF(OR(Tabuľka2[[#This Row],[Stĺpec14]]="",Tabuľka2[[#This Row],[Stĺpec8]]=0),0,Tabuľka2[[#This Row],[Stĺpec8]]/Tabuľka2[[#This Row],[Stĺpec14]]))</f>
        <v>0</v>
      </c>
      <c r="W267" s="212">
        <f>IF(OR($W$13="vyberte",$W$13=""),0,IF(OR(Tabuľka2[[#This Row],[Stĺpec14]]="",Tabuľka2[[#This Row],[Stĺpec9]]=""),0,Tabuľka2[[#This Row],[Stĺpec9]]/Tabuľka2[[#This Row],[Stĺpec14]]))</f>
        <v>0</v>
      </c>
      <c r="X267" s="212">
        <f>IF(OR($X$13="vyberte",$X$13=""),0,IF(OR(Tabuľka2[[#This Row],[Stĺpec14]]="",Tabuľka2[[#This Row],[Stĺpec10]]=""),0,Tabuľka2[[#This Row],[Stĺpec10]]/Tabuľka2[[#This Row],[Stĺpec14]]))</f>
        <v>0</v>
      </c>
      <c r="Y267" s="212">
        <f>IF(OR($Y$13="vyberte",$Y$13=""),0,IF(OR(Tabuľka2[[#This Row],[Stĺpec14]]="",Tabuľka2[[#This Row],[Stĺpec11]]=""),0,Tabuľka2[[#This Row],[Stĺpec11]]/Tabuľka2[[#This Row],[Stĺpec14]]))</f>
        <v>0</v>
      </c>
      <c r="Z267" s="212">
        <f>IF(OR(Tabuľka2[[#This Row],[Stĺpec14]]="",Tabuľka2[[#This Row],[Stĺpec12]]=""),0,Tabuľka2[[#This Row],[Stĺpec12]]/Tabuľka2[[#This Row],[Stĺpec14]])</f>
        <v>0</v>
      </c>
      <c r="AA267" s="194">
        <f>IF(OR(Tabuľka2[[#This Row],[Stĺpec14]]="",Tabuľka2[[#This Row],[Stĺpec13]]=""),0,Tabuľka2[[#This Row],[Stĺpec13]]/Tabuľka2[[#This Row],[Stĺpec14]])</f>
        <v>0</v>
      </c>
      <c r="AB267" s="193">
        <f>COUNTIF(Tabuľka2[[#This Row],[Stĺpec16]:[Stĺpec23]],"&gt;0,1")</f>
        <v>0</v>
      </c>
      <c r="AC267" s="198">
        <f>IF(OR($F$13="vyberte",$F$13=""),0,Tabuľka2[[#This Row],[Stĺpec14]]-Tabuľka2[[#This Row],[Stĺpec26]])</f>
        <v>0</v>
      </c>
      <c r="AD2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7" s="206">
        <f>IF('Bodovacie kritéria'!$F$15="01 A - BORSKÁ NÍŽINA",Tabuľka2[[#This Row],[Stĺpec25]]/Tabuľka2[[#This Row],[Stĺpec5]],0)</f>
        <v>0</v>
      </c>
      <c r="AF2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7" s="206">
        <f>IFERROR((Tabuľka2[[#This Row],[Stĺpec28]]+Tabuľka2[[#This Row],[Stĺpec25]])/Tabuľka2[[#This Row],[Stĺpec14]],0)</f>
        <v>0</v>
      </c>
      <c r="AH267" s="199">
        <f>Tabuľka2[[#This Row],[Stĺpec28]]+Tabuľka2[[#This Row],[Stĺpec25]]</f>
        <v>0</v>
      </c>
      <c r="AI267" s="206">
        <f>IFERROR(Tabuľka2[[#This Row],[Stĺpec25]]/Tabuľka2[[#This Row],[Stĺpec30]],0)</f>
        <v>0</v>
      </c>
      <c r="AJ267" s="191">
        <f>IFERROR(Tabuľka2[[#This Row],[Stĺpec145]]/Tabuľka2[[#This Row],[Stĺpec14]],0)</f>
        <v>0</v>
      </c>
      <c r="AK267" s="191">
        <f>IFERROR(Tabuľka2[[#This Row],[Stĺpec144]]/Tabuľka2[[#This Row],[Stĺpec14]],0)</f>
        <v>0</v>
      </c>
    </row>
    <row r="268" spans="1:37" x14ac:dyDescent="0.25">
      <c r="A268" s="251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17">
        <f>SUM(Činnosti!$F268:$M268)</f>
        <v>0</v>
      </c>
      <c r="O268" s="261"/>
      <c r="P268" s="269"/>
      <c r="Q268" s="267">
        <f>IF(AND(Tabuľka2[[#This Row],[Stĺpec5]]&gt;0,Tabuľka2[[#This Row],[Stĺpec1]]=""),1,0)</f>
        <v>0</v>
      </c>
      <c r="R268" s="237">
        <f>IF(AND(Tabuľka2[[#This Row],[Stĺpec14]]=0,OR(Tabuľka2[[#This Row],[Stĺpec145]]&gt;0,Tabuľka2[[#This Row],[Stĺpec144]]&gt;0)),1,0)</f>
        <v>0</v>
      </c>
      <c r="S2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8" s="212">
        <f>IF(OR($T$13="vyberte",$T$13=""),0,IF(OR(Tabuľka2[[#This Row],[Stĺpec14]]="",Tabuľka2[[#This Row],[Stĺpec6]]=""),0,Tabuľka2[[#This Row],[Stĺpec6]]/Tabuľka2[[#This Row],[Stĺpec14]]))</f>
        <v>0</v>
      </c>
      <c r="U268" s="212">
        <f>IF(OR($U$13="vyberte",$U$13=""),0,IF(OR(Tabuľka2[[#This Row],[Stĺpec14]]="",Tabuľka2[[#This Row],[Stĺpec7]]=""),0,Tabuľka2[[#This Row],[Stĺpec7]]/Tabuľka2[[#This Row],[Stĺpec14]]))</f>
        <v>0</v>
      </c>
      <c r="V268" s="212">
        <f>IF(OR($V$13="vyberte",$V$13=""),0,IF(OR(Tabuľka2[[#This Row],[Stĺpec14]]="",Tabuľka2[[#This Row],[Stĺpec8]]=0),0,Tabuľka2[[#This Row],[Stĺpec8]]/Tabuľka2[[#This Row],[Stĺpec14]]))</f>
        <v>0</v>
      </c>
      <c r="W268" s="212">
        <f>IF(OR($W$13="vyberte",$W$13=""),0,IF(OR(Tabuľka2[[#This Row],[Stĺpec14]]="",Tabuľka2[[#This Row],[Stĺpec9]]=""),0,Tabuľka2[[#This Row],[Stĺpec9]]/Tabuľka2[[#This Row],[Stĺpec14]]))</f>
        <v>0</v>
      </c>
      <c r="X268" s="212">
        <f>IF(OR($X$13="vyberte",$X$13=""),0,IF(OR(Tabuľka2[[#This Row],[Stĺpec14]]="",Tabuľka2[[#This Row],[Stĺpec10]]=""),0,Tabuľka2[[#This Row],[Stĺpec10]]/Tabuľka2[[#This Row],[Stĺpec14]]))</f>
        <v>0</v>
      </c>
      <c r="Y268" s="212">
        <f>IF(OR($Y$13="vyberte",$Y$13=""),0,IF(OR(Tabuľka2[[#This Row],[Stĺpec14]]="",Tabuľka2[[#This Row],[Stĺpec11]]=""),0,Tabuľka2[[#This Row],[Stĺpec11]]/Tabuľka2[[#This Row],[Stĺpec14]]))</f>
        <v>0</v>
      </c>
      <c r="Z268" s="212">
        <f>IF(OR(Tabuľka2[[#This Row],[Stĺpec14]]="",Tabuľka2[[#This Row],[Stĺpec12]]=""),0,Tabuľka2[[#This Row],[Stĺpec12]]/Tabuľka2[[#This Row],[Stĺpec14]])</f>
        <v>0</v>
      </c>
      <c r="AA268" s="194">
        <f>IF(OR(Tabuľka2[[#This Row],[Stĺpec14]]="",Tabuľka2[[#This Row],[Stĺpec13]]=""),0,Tabuľka2[[#This Row],[Stĺpec13]]/Tabuľka2[[#This Row],[Stĺpec14]])</f>
        <v>0</v>
      </c>
      <c r="AB268" s="193">
        <f>COUNTIF(Tabuľka2[[#This Row],[Stĺpec16]:[Stĺpec23]],"&gt;0,1")</f>
        <v>0</v>
      </c>
      <c r="AC268" s="198">
        <f>IF(OR($F$13="vyberte",$F$13=""),0,Tabuľka2[[#This Row],[Stĺpec14]]-Tabuľka2[[#This Row],[Stĺpec26]])</f>
        <v>0</v>
      </c>
      <c r="AD2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8" s="206">
        <f>IF('Bodovacie kritéria'!$F$15="01 A - BORSKÁ NÍŽINA",Tabuľka2[[#This Row],[Stĺpec25]]/Tabuľka2[[#This Row],[Stĺpec5]],0)</f>
        <v>0</v>
      </c>
      <c r="AF2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8" s="206">
        <f>IFERROR((Tabuľka2[[#This Row],[Stĺpec28]]+Tabuľka2[[#This Row],[Stĺpec25]])/Tabuľka2[[#This Row],[Stĺpec14]],0)</f>
        <v>0</v>
      </c>
      <c r="AH268" s="199">
        <f>Tabuľka2[[#This Row],[Stĺpec28]]+Tabuľka2[[#This Row],[Stĺpec25]]</f>
        <v>0</v>
      </c>
      <c r="AI268" s="206">
        <f>IFERROR(Tabuľka2[[#This Row],[Stĺpec25]]/Tabuľka2[[#This Row],[Stĺpec30]],0)</f>
        <v>0</v>
      </c>
      <c r="AJ268" s="191">
        <f>IFERROR(Tabuľka2[[#This Row],[Stĺpec145]]/Tabuľka2[[#This Row],[Stĺpec14]],0)</f>
        <v>0</v>
      </c>
      <c r="AK268" s="191">
        <f>IFERROR(Tabuľka2[[#This Row],[Stĺpec144]]/Tabuľka2[[#This Row],[Stĺpec14]],0)</f>
        <v>0</v>
      </c>
    </row>
    <row r="269" spans="1:37" x14ac:dyDescent="0.25">
      <c r="A269" s="252"/>
      <c r="B269" s="257"/>
      <c r="C269" s="257"/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18">
        <f>SUM(Činnosti!$F269:$M269)</f>
        <v>0</v>
      </c>
      <c r="O269" s="262"/>
      <c r="P269" s="269"/>
      <c r="Q269" s="267">
        <f>IF(AND(Tabuľka2[[#This Row],[Stĺpec5]]&gt;0,Tabuľka2[[#This Row],[Stĺpec1]]=""),1,0)</f>
        <v>0</v>
      </c>
      <c r="R269" s="237">
        <f>IF(AND(Tabuľka2[[#This Row],[Stĺpec14]]=0,OR(Tabuľka2[[#This Row],[Stĺpec145]]&gt;0,Tabuľka2[[#This Row],[Stĺpec144]]&gt;0)),1,0)</f>
        <v>0</v>
      </c>
      <c r="S2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69" s="212">
        <f>IF(OR($T$13="vyberte",$T$13=""),0,IF(OR(Tabuľka2[[#This Row],[Stĺpec14]]="",Tabuľka2[[#This Row],[Stĺpec6]]=""),0,Tabuľka2[[#This Row],[Stĺpec6]]/Tabuľka2[[#This Row],[Stĺpec14]]))</f>
        <v>0</v>
      </c>
      <c r="U269" s="212">
        <f>IF(OR($U$13="vyberte",$U$13=""),0,IF(OR(Tabuľka2[[#This Row],[Stĺpec14]]="",Tabuľka2[[#This Row],[Stĺpec7]]=""),0,Tabuľka2[[#This Row],[Stĺpec7]]/Tabuľka2[[#This Row],[Stĺpec14]]))</f>
        <v>0</v>
      </c>
      <c r="V269" s="212">
        <f>IF(OR($V$13="vyberte",$V$13=""),0,IF(OR(Tabuľka2[[#This Row],[Stĺpec14]]="",Tabuľka2[[#This Row],[Stĺpec8]]=0),0,Tabuľka2[[#This Row],[Stĺpec8]]/Tabuľka2[[#This Row],[Stĺpec14]]))</f>
        <v>0</v>
      </c>
      <c r="W269" s="212">
        <f>IF(OR($W$13="vyberte",$W$13=""),0,IF(OR(Tabuľka2[[#This Row],[Stĺpec14]]="",Tabuľka2[[#This Row],[Stĺpec9]]=""),0,Tabuľka2[[#This Row],[Stĺpec9]]/Tabuľka2[[#This Row],[Stĺpec14]]))</f>
        <v>0</v>
      </c>
      <c r="X269" s="212">
        <f>IF(OR($X$13="vyberte",$X$13=""),0,IF(OR(Tabuľka2[[#This Row],[Stĺpec14]]="",Tabuľka2[[#This Row],[Stĺpec10]]=""),0,Tabuľka2[[#This Row],[Stĺpec10]]/Tabuľka2[[#This Row],[Stĺpec14]]))</f>
        <v>0</v>
      </c>
      <c r="Y269" s="212">
        <f>IF(OR($Y$13="vyberte",$Y$13=""),0,IF(OR(Tabuľka2[[#This Row],[Stĺpec14]]="",Tabuľka2[[#This Row],[Stĺpec11]]=""),0,Tabuľka2[[#This Row],[Stĺpec11]]/Tabuľka2[[#This Row],[Stĺpec14]]))</f>
        <v>0</v>
      </c>
      <c r="Z269" s="212">
        <f>IF(OR(Tabuľka2[[#This Row],[Stĺpec14]]="",Tabuľka2[[#This Row],[Stĺpec12]]=""),0,Tabuľka2[[#This Row],[Stĺpec12]]/Tabuľka2[[#This Row],[Stĺpec14]])</f>
        <v>0</v>
      </c>
      <c r="AA269" s="194">
        <f>IF(OR(Tabuľka2[[#This Row],[Stĺpec14]]="",Tabuľka2[[#This Row],[Stĺpec13]]=""),0,Tabuľka2[[#This Row],[Stĺpec13]]/Tabuľka2[[#This Row],[Stĺpec14]])</f>
        <v>0</v>
      </c>
      <c r="AB269" s="193">
        <f>COUNTIF(Tabuľka2[[#This Row],[Stĺpec16]:[Stĺpec23]],"&gt;0,1")</f>
        <v>0</v>
      </c>
      <c r="AC269" s="198">
        <f>IF(OR($F$13="vyberte",$F$13=""),0,Tabuľka2[[#This Row],[Stĺpec14]]-Tabuľka2[[#This Row],[Stĺpec26]])</f>
        <v>0</v>
      </c>
      <c r="AD2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69" s="206">
        <f>IF('Bodovacie kritéria'!$F$15="01 A - BORSKÁ NÍŽINA",Tabuľka2[[#This Row],[Stĺpec25]]/Tabuľka2[[#This Row],[Stĺpec5]],0)</f>
        <v>0</v>
      </c>
      <c r="AF2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69" s="206">
        <f>IFERROR((Tabuľka2[[#This Row],[Stĺpec28]]+Tabuľka2[[#This Row],[Stĺpec25]])/Tabuľka2[[#This Row],[Stĺpec14]],0)</f>
        <v>0</v>
      </c>
      <c r="AH269" s="199">
        <f>Tabuľka2[[#This Row],[Stĺpec28]]+Tabuľka2[[#This Row],[Stĺpec25]]</f>
        <v>0</v>
      </c>
      <c r="AI269" s="206">
        <f>IFERROR(Tabuľka2[[#This Row],[Stĺpec25]]/Tabuľka2[[#This Row],[Stĺpec30]],0)</f>
        <v>0</v>
      </c>
      <c r="AJ269" s="191">
        <f>IFERROR(Tabuľka2[[#This Row],[Stĺpec145]]/Tabuľka2[[#This Row],[Stĺpec14]],0)</f>
        <v>0</v>
      </c>
      <c r="AK269" s="191">
        <f>IFERROR(Tabuľka2[[#This Row],[Stĺpec144]]/Tabuľka2[[#This Row],[Stĺpec14]],0)</f>
        <v>0</v>
      </c>
    </row>
    <row r="270" spans="1:37" x14ac:dyDescent="0.25">
      <c r="A270" s="251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17">
        <f>SUM(Činnosti!$F270:$M270)</f>
        <v>0</v>
      </c>
      <c r="O270" s="261"/>
      <c r="P270" s="269"/>
      <c r="Q270" s="267">
        <f>IF(AND(Tabuľka2[[#This Row],[Stĺpec5]]&gt;0,Tabuľka2[[#This Row],[Stĺpec1]]=""),1,0)</f>
        <v>0</v>
      </c>
      <c r="R270" s="237">
        <f>IF(AND(Tabuľka2[[#This Row],[Stĺpec14]]=0,OR(Tabuľka2[[#This Row],[Stĺpec145]]&gt;0,Tabuľka2[[#This Row],[Stĺpec144]]&gt;0)),1,0)</f>
        <v>0</v>
      </c>
      <c r="S2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0" s="212">
        <f>IF(OR($T$13="vyberte",$T$13=""),0,IF(OR(Tabuľka2[[#This Row],[Stĺpec14]]="",Tabuľka2[[#This Row],[Stĺpec6]]=""),0,Tabuľka2[[#This Row],[Stĺpec6]]/Tabuľka2[[#This Row],[Stĺpec14]]))</f>
        <v>0</v>
      </c>
      <c r="U270" s="212">
        <f>IF(OR($U$13="vyberte",$U$13=""),0,IF(OR(Tabuľka2[[#This Row],[Stĺpec14]]="",Tabuľka2[[#This Row],[Stĺpec7]]=""),0,Tabuľka2[[#This Row],[Stĺpec7]]/Tabuľka2[[#This Row],[Stĺpec14]]))</f>
        <v>0</v>
      </c>
      <c r="V270" s="212">
        <f>IF(OR($V$13="vyberte",$V$13=""),0,IF(OR(Tabuľka2[[#This Row],[Stĺpec14]]="",Tabuľka2[[#This Row],[Stĺpec8]]=0),0,Tabuľka2[[#This Row],[Stĺpec8]]/Tabuľka2[[#This Row],[Stĺpec14]]))</f>
        <v>0</v>
      </c>
      <c r="W270" s="212">
        <f>IF(OR($W$13="vyberte",$W$13=""),0,IF(OR(Tabuľka2[[#This Row],[Stĺpec14]]="",Tabuľka2[[#This Row],[Stĺpec9]]=""),0,Tabuľka2[[#This Row],[Stĺpec9]]/Tabuľka2[[#This Row],[Stĺpec14]]))</f>
        <v>0</v>
      </c>
      <c r="X270" s="212">
        <f>IF(OR($X$13="vyberte",$X$13=""),0,IF(OR(Tabuľka2[[#This Row],[Stĺpec14]]="",Tabuľka2[[#This Row],[Stĺpec10]]=""),0,Tabuľka2[[#This Row],[Stĺpec10]]/Tabuľka2[[#This Row],[Stĺpec14]]))</f>
        <v>0</v>
      </c>
      <c r="Y270" s="212">
        <f>IF(OR($Y$13="vyberte",$Y$13=""),0,IF(OR(Tabuľka2[[#This Row],[Stĺpec14]]="",Tabuľka2[[#This Row],[Stĺpec11]]=""),0,Tabuľka2[[#This Row],[Stĺpec11]]/Tabuľka2[[#This Row],[Stĺpec14]]))</f>
        <v>0</v>
      </c>
      <c r="Z270" s="212">
        <f>IF(OR(Tabuľka2[[#This Row],[Stĺpec14]]="",Tabuľka2[[#This Row],[Stĺpec12]]=""),0,Tabuľka2[[#This Row],[Stĺpec12]]/Tabuľka2[[#This Row],[Stĺpec14]])</f>
        <v>0</v>
      </c>
      <c r="AA270" s="194">
        <f>IF(OR(Tabuľka2[[#This Row],[Stĺpec14]]="",Tabuľka2[[#This Row],[Stĺpec13]]=""),0,Tabuľka2[[#This Row],[Stĺpec13]]/Tabuľka2[[#This Row],[Stĺpec14]])</f>
        <v>0</v>
      </c>
      <c r="AB270" s="193">
        <f>COUNTIF(Tabuľka2[[#This Row],[Stĺpec16]:[Stĺpec23]],"&gt;0,1")</f>
        <v>0</v>
      </c>
      <c r="AC270" s="198">
        <f>IF(OR($F$13="vyberte",$F$13=""),0,Tabuľka2[[#This Row],[Stĺpec14]]-Tabuľka2[[#This Row],[Stĺpec26]])</f>
        <v>0</v>
      </c>
      <c r="AD2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0" s="206">
        <f>IF('Bodovacie kritéria'!$F$15="01 A - BORSKÁ NÍŽINA",Tabuľka2[[#This Row],[Stĺpec25]]/Tabuľka2[[#This Row],[Stĺpec5]],0)</f>
        <v>0</v>
      </c>
      <c r="AF2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0" s="206">
        <f>IFERROR((Tabuľka2[[#This Row],[Stĺpec28]]+Tabuľka2[[#This Row],[Stĺpec25]])/Tabuľka2[[#This Row],[Stĺpec14]],0)</f>
        <v>0</v>
      </c>
      <c r="AH270" s="199">
        <f>Tabuľka2[[#This Row],[Stĺpec28]]+Tabuľka2[[#This Row],[Stĺpec25]]</f>
        <v>0</v>
      </c>
      <c r="AI270" s="206">
        <f>IFERROR(Tabuľka2[[#This Row],[Stĺpec25]]/Tabuľka2[[#This Row],[Stĺpec30]],0)</f>
        <v>0</v>
      </c>
      <c r="AJ270" s="191">
        <f>IFERROR(Tabuľka2[[#This Row],[Stĺpec145]]/Tabuľka2[[#This Row],[Stĺpec14]],0)</f>
        <v>0</v>
      </c>
      <c r="AK270" s="191">
        <f>IFERROR(Tabuľka2[[#This Row],[Stĺpec144]]/Tabuľka2[[#This Row],[Stĺpec14]],0)</f>
        <v>0</v>
      </c>
    </row>
    <row r="271" spans="1:37" x14ac:dyDescent="0.25">
      <c r="A271" s="252"/>
      <c r="B271" s="257"/>
      <c r="C271" s="257"/>
      <c r="D271" s="257"/>
      <c r="E271" s="257"/>
      <c r="F271" s="257"/>
      <c r="G271" s="257"/>
      <c r="H271" s="257"/>
      <c r="I271" s="257"/>
      <c r="J271" s="257"/>
      <c r="K271" s="257"/>
      <c r="L271" s="257"/>
      <c r="M271" s="257"/>
      <c r="N271" s="218">
        <f>SUM(Činnosti!$F271:$M271)</f>
        <v>0</v>
      </c>
      <c r="O271" s="262"/>
      <c r="P271" s="269"/>
      <c r="Q271" s="267">
        <f>IF(AND(Tabuľka2[[#This Row],[Stĺpec5]]&gt;0,Tabuľka2[[#This Row],[Stĺpec1]]=""),1,0)</f>
        <v>0</v>
      </c>
      <c r="R271" s="237">
        <f>IF(AND(Tabuľka2[[#This Row],[Stĺpec14]]=0,OR(Tabuľka2[[#This Row],[Stĺpec145]]&gt;0,Tabuľka2[[#This Row],[Stĺpec144]]&gt;0)),1,0)</f>
        <v>0</v>
      </c>
      <c r="S2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1" s="212">
        <f>IF(OR($T$13="vyberte",$T$13=""),0,IF(OR(Tabuľka2[[#This Row],[Stĺpec14]]="",Tabuľka2[[#This Row],[Stĺpec6]]=""),0,Tabuľka2[[#This Row],[Stĺpec6]]/Tabuľka2[[#This Row],[Stĺpec14]]))</f>
        <v>0</v>
      </c>
      <c r="U271" s="212">
        <f>IF(OR($U$13="vyberte",$U$13=""),0,IF(OR(Tabuľka2[[#This Row],[Stĺpec14]]="",Tabuľka2[[#This Row],[Stĺpec7]]=""),0,Tabuľka2[[#This Row],[Stĺpec7]]/Tabuľka2[[#This Row],[Stĺpec14]]))</f>
        <v>0</v>
      </c>
      <c r="V271" s="212">
        <f>IF(OR($V$13="vyberte",$V$13=""),0,IF(OR(Tabuľka2[[#This Row],[Stĺpec14]]="",Tabuľka2[[#This Row],[Stĺpec8]]=0),0,Tabuľka2[[#This Row],[Stĺpec8]]/Tabuľka2[[#This Row],[Stĺpec14]]))</f>
        <v>0</v>
      </c>
      <c r="W271" s="212">
        <f>IF(OR($W$13="vyberte",$W$13=""),0,IF(OR(Tabuľka2[[#This Row],[Stĺpec14]]="",Tabuľka2[[#This Row],[Stĺpec9]]=""),0,Tabuľka2[[#This Row],[Stĺpec9]]/Tabuľka2[[#This Row],[Stĺpec14]]))</f>
        <v>0</v>
      </c>
      <c r="X271" s="212">
        <f>IF(OR($X$13="vyberte",$X$13=""),0,IF(OR(Tabuľka2[[#This Row],[Stĺpec14]]="",Tabuľka2[[#This Row],[Stĺpec10]]=""),0,Tabuľka2[[#This Row],[Stĺpec10]]/Tabuľka2[[#This Row],[Stĺpec14]]))</f>
        <v>0</v>
      </c>
      <c r="Y271" s="212">
        <f>IF(OR($Y$13="vyberte",$Y$13=""),0,IF(OR(Tabuľka2[[#This Row],[Stĺpec14]]="",Tabuľka2[[#This Row],[Stĺpec11]]=""),0,Tabuľka2[[#This Row],[Stĺpec11]]/Tabuľka2[[#This Row],[Stĺpec14]]))</f>
        <v>0</v>
      </c>
      <c r="Z271" s="212">
        <f>IF(OR(Tabuľka2[[#This Row],[Stĺpec14]]="",Tabuľka2[[#This Row],[Stĺpec12]]=""),0,Tabuľka2[[#This Row],[Stĺpec12]]/Tabuľka2[[#This Row],[Stĺpec14]])</f>
        <v>0</v>
      </c>
      <c r="AA271" s="194">
        <f>IF(OR(Tabuľka2[[#This Row],[Stĺpec14]]="",Tabuľka2[[#This Row],[Stĺpec13]]=""),0,Tabuľka2[[#This Row],[Stĺpec13]]/Tabuľka2[[#This Row],[Stĺpec14]])</f>
        <v>0</v>
      </c>
      <c r="AB271" s="193">
        <f>COUNTIF(Tabuľka2[[#This Row],[Stĺpec16]:[Stĺpec23]],"&gt;0,1")</f>
        <v>0</v>
      </c>
      <c r="AC271" s="198">
        <f>IF(OR($F$13="vyberte",$F$13=""),0,Tabuľka2[[#This Row],[Stĺpec14]]-Tabuľka2[[#This Row],[Stĺpec26]])</f>
        <v>0</v>
      </c>
      <c r="AD2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1" s="206">
        <f>IF('Bodovacie kritéria'!$F$15="01 A - BORSKÁ NÍŽINA",Tabuľka2[[#This Row],[Stĺpec25]]/Tabuľka2[[#This Row],[Stĺpec5]],0)</f>
        <v>0</v>
      </c>
      <c r="AF2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1" s="206">
        <f>IFERROR((Tabuľka2[[#This Row],[Stĺpec28]]+Tabuľka2[[#This Row],[Stĺpec25]])/Tabuľka2[[#This Row],[Stĺpec14]],0)</f>
        <v>0</v>
      </c>
      <c r="AH271" s="199">
        <f>Tabuľka2[[#This Row],[Stĺpec28]]+Tabuľka2[[#This Row],[Stĺpec25]]</f>
        <v>0</v>
      </c>
      <c r="AI271" s="206">
        <f>IFERROR(Tabuľka2[[#This Row],[Stĺpec25]]/Tabuľka2[[#This Row],[Stĺpec30]],0)</f>
        <v>0</v>
      </c>
      <c r="AJ271" s="191">
        <f>IFERROR(Tabuľka2[[#This Row],[Stĺpec145]]/Tabuľka2[[#This Row],[Stĺpec14]],0)</f>
        <v>0</v>
      </c>
      <c r="AK271" s="191">
        <f>IFERROR(Tabuľka2[[#This Row],[Stĺpec144]]/Tabuľka2[[#This Row],[Stĺpec14]],0)</f>
        <v>0</v>
      </c>
    </row>
    <row r="272" spans="1:37" x14ac:dyDescent="0.25">
      <c r="A272" s="251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17">
        <f>SUM(Činnosti!$F272:$M272)</f>
        <v>0</v>
      </c>
      <c r="O272" s="261"/>
      <c r="P272" s="269"/>
      <c r="Q272" s="267">
        <f>IF(AND(Tabuľka2[[#This Row],[Stĺpec5]]&gt;0,Tabuľka2[[#This Row],[Stĺpec1]]=""),1,0)</f>
        <v>0</v>
      </c>
      <c r="R272" s="237">
        <f>IF(AND(Tabuľka2[[#This Row],[Stĺpec14]]=0,OR(Tabuľka2[[#This Row],[Stĺpec145]]&gt;0,Tabuľka2[[#This Row],[Stĺpec144]]&gt;0)),1,0)</f>
        <v>0</v>
      </c>
      <c r="S2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2" s="212">
        <f>IF(OR($T$13="vyberte",$T$13=""),0,IF(OR(Tabuľka2[[#This Row],[Stĺpec14]]="",Tabuľka2[[#This Row],[Stĺpec6]]=""),0,Tabuľka2[[#This Row],[Stĺpec6]]/Tabuľka2[[#This Row],[Stĺpec14]]))</f>
        <v>0</v>
      </c>
      <c r="U272" s="212">
        <f>IF(OR($U$13="vyberte",$U$13=""),0,IF(OR(Tabuľka2[[#This Row],[Stĺpec14]]="",Tabuľka2[[#This Row],[Stĺpec7]]=""),0,Tabuľka2[[#This Row],[Stĺpec7]]/Tabuľka2[[#This Row],[Stĺpec14]]))</f>
        <v>0</v>
      </c>
      <c r="V272" s="212">
        <f>IF(OR($V$13="vyberte",$V$13=""),0,IF(OR(Tabuľka2[[#This Row],[Stĺpec14]]="",Tabuľka2[[#This Row],[Stĺpec8]]=0),0,Tabuľka2[[#This Row],[Stĺpec8]]/Tabuľka2[[#This Row],[Stĺpec14]]))</f>
        <v>0</v>
      </c>
      <c r="W272" s="212">
        <f>IF(OR($W$13="vyberte",$W$13=""),0,IF(OR(Tabuľka2[[#This Row],[Stĺpec14]]="",Tabuľka2[[#This Row],[Stĺpec9]]=""),0,Tabuľka2[[#This Row],[Stĺpec9]]/Tabuľka2[[#This Row],[Stĺpec14]]))</f>
        <v>0</v>
      </c>
      <c r="X272" s="212">
        <f>IF(OR($X$13="vyberte",$X$13=""),0,IF(OR(Tabuľka2[[#This Row],[Stĺpec14]]="",Tabuľka2[[#This Row],[Stĺpec10]]=""),0,Tabuľka2[[#This Row],[Stĺpec10]]/Tabuľka2[[#This Row],[Stĺpec14]]))</f>
        <v>0</v>
      </c>
      <c r="Y272" s="212">
        <f>IF(OR($Y$13="vyberte",$Y$13=""),0,IF(OR(Tabuľka2[[#This Row],[Stĺpec14]]="",Tabuľka2[[#This Row],[Stĺpec11]]=""),0,Tabuľka2[[#This Row],[Stĺpec11]]/Tabuľka2[[#This Row],[Stĺpec14]]))</f>
        <v>0</v>
      </c>
      <c r="Z272" s="212">
        <f>IF(OR(Tabuľka2[[#This Row],[Stĺpec14]]="",Tabuľka2[[#This Row],[Stĺpec12]]=""),0,Tabuľka2[[#This Row],[Stĺpec12]]/Tabuľka2[[#This Row],[Stĺpec14]])</f>
        <v>0</v>
      </c>
      <c r="AA272" s="194">
        <f>IF(OR(Tabuľka2[[#This Row],[Stĺpec14]]="",Tabuľka2[[#This Row],[Stĺpec13]]=""),0,Tabuľka2[[#This Row],[Stĺpec13]]/Tabuľka2[[#This Row],[Stĺpec14]])</f>
        <v>0</v>
      </c>
      <c r="AB272" s="193">
        <f>COUNTIF(Tabuľka2[[#This Row],[Stĺpec16]:[Stĺpec23]],"&gt;0,1")</f>
        <v>0</v>
      </c>
      <c r="AC272" s="198">
        <f>IF(OR($F$13="vyberte",$F$13=""),0,Tabuľka2[[#This Row],[Stĺpec14]]-Tabuľka2[[#This Row],[Stĺpec26]])</f>
        <v>0</v>
      </c>
      <c r="AD2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2" s="206">
        <f>IF('Bodovacie kritéria'!$F$15="01 A - BORSKÁ NÍŽINA",Tabuľka2[[#This Row],[Stĺpec25]]/Tabuľka2[[#This Row],[Stĺpec5]],0)</f>
        <v>0</v>
      </c>
      <c r="AF2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2" s="206">
        <f>IFERROR((Tabuľka2[[#This Row],[Stĺpec28]]+Tabuľka2[[#This Row],[Stĺpec25]])/Tabuľka2[[#This Row],[Stĺpec14]],0)</f>
        <v>0</v>
      </c>
      <c r="AH272" s="199">
        <f>Tabuľka2[[#This Row],[Stĺpec28]]+Tabuľka2[[#This Row],[Stĺpec25]]</f>
        <v>0</v>
      </c>
      <c r="AI272" s="206">
        <f>IFERROR(Tabuľka2[[#This Row],[Stĺpec25]]/Tabuľka2[[#This Row],[Stĺpec30]],0)</f>
        <v>0</v>
      </c>
      <c r="AJ272" s="191">
        <f>IFERROR(Tabuľka2[[#This Row],[Stĺpec145]]/Tabuľka2[[#This Row],[Stĺpec14]],0)</f>
        <v>0</v>
      </c>
      <c r="AK272" s="191">
        <f>IFERROR(Tabuľka2[[#This Row],[Stĺpec144]]/Tabuľka2[[#This Row],[Stĺpec14]],0)</f>
        <v>0</v>
      </c>
    </row>
    <row r="273" spans="1:37" x14ac:dyDescent="0.25">
      <c r="A273" s="252"/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18">
        <f>SUM(Činnosti!$F273:$M273)</f>
        <v>0</v>
      </c>
      <c r="O273" s="262"/>
      <c r="P273" s="269"/>
      <c r="Q273" s="267">
        <f>IF(AND(Tabuľka2[[#This Row],[Stĺpec5]]&gt;0,Tabuľka2[[#This Row],[Stĺpec1]]=""),1,0)</f>
        <v>0</v>
      </c>
      <c r="R273" s="237">
        <f>IF(AND(Tabuľka2[[#This Row],[Stĺpec14]]=0,OR(Tabuľka2[[#This Row],[Stĺpec145]]&gt;0,Tabuľka2[[#This Row],[Stĺpec144]]&gt;0)),1,0)</f>
        <v>0</v>
      </c>
      <c r="S2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3" s="212">
        <f>IF(OR($T$13="vyberte",$T$13=""),0,IF(OR(Tabuľka2[[#This Row],[Stĺpec14]]="",Tabuľka2[[#This Row],[Stĺpec6]]=""),0,Tabuľka2[[#This Row],[Stĺpec6]]/Tabuľka2[[#This Row],[Stĺpec14]]))</f>
        <v>0</v>
      </c>
      <c r="U273" s="212">
        <f>IF(OR($U$13="vyberte",$U$13=""),0,IF(OR(Tabuľka2[[#This Row],[Stĺpec14]]="",Tabuľka2[[#This Row],[Stĺpec7]]=""),0,Tabuľka2[[#This Row],[Stĺpec7]]/Tabuľka2[[#This Row],[Stĺpec14]]))</f>
        <v>0</v>
      </c>
      <c r="V273" s="212">
        <f>IF(OR($V$13="vyberte",$V$13=""),0,IF(OR(Tabuľka2[[#This Row],[Stĺpec14]]="",Tabuľka2[[#This Row],[Stĺpec8]]=0),0,Tabuľka2[[#This Row],[Stĺpec8]]/Tabuľka2[[#This Row],[Stĺpec14]]))</f>
        <v>0</v>
      </c>
      <c r="W273" s="212">
        <f>IF(OR($W$13="vyberte",$W$13=""),0,IF(OR(Tabuľka2[[#This Row],[Stĺpec14]]="",Tabuľka2[[#This Row],[Stĺpec9]]=""),0,Tabuľka2[[#This Row],[Stĺpec9]]/Tabuľka2[[#This Row],[Stĺpec14]]))</f>
        <v>0</v>
      </c>
      <c r="X273" s="212">
        <f>IF(OR($X$13="vyberte",$X$13=""),0,IF(OR(Tabuľka2[[#This Row],[Stĺpec14]]="",Tabuľka2[[#This Row],[Stĺpec10]]=""),0,Tabuľka2[[#This Row],[Stĺpec10]]/Tabuľka2[[#This Row],[Stĺpec14]]))</f>
        <v>0</v>
      </c>
      <c r="Y273" s="212">
        <f>IF(OR($Y$13="vyberte",$Y$13=""),0,IF(OR(Tabuľka2[[#This Row],[Stĺpec14]]="",Tabuľka2[[#This Row],[Stĺpec11]]=""),0,Tabuľka2[[#This Row],[Stĺpec11]]/Tabuľka2[[#This Row],[Stĺpec14]]))</f>
        <v>0</v>
      </c>
      <c r="Z273" s="212">
        <f>IF(OR(Tabuľka2[[#This Row],[Stĺpec14]]="",Tabuľka2[[#This Row],[Stĺpec12]]=""),0,Tabuľka2[[#This Row],[Stĺpec12]]/Tabuľka2[[#This Row],[Stĺpec14]])</f>
        <v>0</v>
      </c>
      <c r="AA273" s="194">
        <f>IF(OR(Tabuľka2[[#This Row],[Stĺpec14]]="",Tabuľka2[[#This Row],[Stĺpec13]]=""),0,Tabuľka2[[#This Row],[Stĺpec13]]/Tabuľka2[[#This Row],[Stĺpec14]])</f>
        <v>0</v>
      </c>
      <c r="AB273" s="193">
        <f>COUNTIF(Tabuľka2[[#This Row],[Stĺpec16]:[Stĺpec23]],"&gt;0,1")</f>
        <v>0</v>
      </c>
      <c r="AC273" s="198">
        <f>IF(OR($F$13="vyberte",$F$13=""),0,Tabuľka2[[#This Row],[Stĺpec14]]-Tabuľka2[[#This Row],[Stĺpec26]])</f>
        <v>0</v>
      </c>
      <c r="AD2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3" s="206">
        <f>IF('Bodovacie kritéria'!$F$15="01 A - BORSKÁ NÍŽINA",Tabuľka2[[#This Row],[Stĺpec25]]/Tabuľka2[[#This Row],[Stĺpec5]],0)</f>
        <v>0</v>
      </c>
      <c r="AF2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3" s="206">
        <f>IFERROR((Tabuľka2[[#This Row],[Stĺpec28]]+Tabuľka2[[#This Row],[Stĺpec25]])/Tabuľka2[[#This Row],[Stĺpec14]],0)</f>
        <v>0</v>
      </c>
      <c r="AH273" s="199">
        <f>Tabuľka2[[#This Row],[Stĺpec28]]+Tabuľka2[[#This Row],[Stĺpec25]]</f>
        <v>0</v>
      </c>
      <c r="AI273" s="206">
        <f>IFERROR(Tabuľka2[[#This Row],[Stĺpec25]]/Tabuľka2[[#This Row],[Stĺpec30]],0)</f>
        <v>0</v>
      </c>
      <c r="AJ273" s="191">
        <f>IFERROR(Tabuľka2[[#This Row],[Stĺpec145]]/Tabuľka2[[#This Row],[Stĺpec14]],0)</f>
        <v>0</v>
      </c>
      <c r="AK273" s="191">
        <f>IFERROR(Tabuľka2[[#This Row],[Stĺpec144]]/Tabuľka2[[#This Row],[Stĺpec14]],0)</f>
        <v>0</v>
      </c>
    </row>
    <row r="274" spans="1:37" x14ac:dyDescent="0.25">
      <c r="A274" s="251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17">
        <f>SUM(Činnosti!$F274:$M274)</f>
        <v>0</v>
      </c>
      <c r="O274" s="261"/>
      <c r="P274" s="269"/>
      <c r="Q274" s="267">
        <f>IF(AND(Tabuľka2[[#This Row],[Stĺpec5]]&gt;0,Tabuľka2[[#This Row],[Stĺpec1]]=""),1,0)</f>
        <v>0</v>
      </c>
      <c r="R274" s="237">
        <f>IF(AND(Tabuľka2[[#This Row],[Stĺpec14]]=0,OR(Tabuľka2[[#This Row],[Stĺpec145]]&gt;0,Tabuľka2[[#This Row],[Stĺpec144]]&gt;0)),1,0)</f>
        <v>0</v>
      </c>
      <c r="S2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4" s="212">
        <f>IF(OR($T$13="vyberte",$T$13=""),0,IF(OR(Tabuľka2[[#This Row],[Stĺpec14]]="",Tabuľka2[[#This Row],[Stĺpec6]]=""),0,Tabuľka2[[#This Row],[Stĺpec6]]/Tabuľka2[[#This Row],[Stĺpec14]]))</f>
        <v>0</v>
      </c>
      <c r="U274" s="212">
        <f>IF(OR($U$13="vyberte",$U$13=""),0,IF(OR(Tabuľka2[[#This Row],[Stĺpec14]]="",Tabuľka2[[#This Row],[Stĺpec7]]=""),0,Tabuľka2[[#This Row],[Stĺpec7]]/Tabuľka2[[#This Row],[Stĺpec14]]))</f>
        <v>0</v>
      </c>
      <c r="V274" s="212">
        <f>IF(OR($V$13="vyberte",$V$13=""),0,IF(OR(Tabuľka2[[#This Row],[Stĺpec14]]="",Tabuľka2[[#This Row],[Stĺpec8]]=0),0,Tabuľka2[[#This Row],[Stĺpec8]]/Tabuľka2[[#This Row],[Stĺpec14]]))</f>
        <v>0</v>
      </c>
      <c r="W274" s="212">
        <f>IF(OR($W$13="vyberte",$W$13=""),0,IF(OR(Tabuľka2[[#This Row],[Stĺpec14]]="",Tabuľka2[[#This Row],[Stĺpec9]]=""),0,Tabuľka2[[#This Row],[Stĺpec9]]/Tabuľka2[[#This Row],[Stĺpec14]]))</f>
        <v>0</v>
      </c>
      <c r="X274" s="212">
        <f>IF(OR($X$13="vyberte",$X$13=""),0,IF(OR(Tabuľka2[[#This Row],[Stĺpec14]]="",Tabuľka2[[#This Row],[Stĺpec10]]=""),0,Tabuľka2[[#This Row],[Stĺpec10]]/Tabuľka2[[#This Row],[Stĺpec14]]))</f>
        <v>0</v>
      </c>
      <c r="Y274" s="212">
        <f>IF(OR($Y$13="vyberte",$Y$13=""),0,IF(OR(Tabuľka2[[#This Row],[Stĺpec14]]="",Tabuľka2[[#This Row],[Stĺpec11]]=""),0,Tabuľka2[[#This Row],[Stĺpec11]]/Tabuľka2[[#This Row],[Stĺpec14]]))</f>
        <v>0</v>
      </c>
      <c r="Z274" s="212">
        <f>IF(OR(Tabuľka2[[#This Row],[Stĺpec14]]="",Tabuľka2[[#This Row],[Stĺpec12]]=""),0,Tabuľka2[[#This Row],[Stĺpec12]]/Tabuľka2[[#This Row],[Stĺpec14]])</f>
        <v>0</v>
      </c>
      <c r="AA274" s="194">
        <f>IF(OR(Tabuľka2[[#This Row],[Stĺpec14]]="",Tabuľka2[[#This Row],[Stĺpec13]]=""),0,Tabuľka2[[#This Row],[Stĺpec13]]/Tabuľka2[[#This Row],[Stĺpec14]])</f>
        <v>0</v>
      </c>
      <c r="AB274" s="193">
        <f>COUNTIF(Tabuľka2[[#This Row],[Stĺpec16]:[Stĺpec23]],"&gt;0,1")</f>
        <v>0</v>
      </c>
      <c r="AC274" s="198">
        <f>IF(OR($F$13="vyberte",$F$13=""),0,Tabuľka2[[#This Row],[Stĺpec14]]-Tabuľka2[[#This Row],[Stĺpec26]])</f>
        <v>0</v>
      </c>
      <c r="AD2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4" s="206">
        <f>IF('Bodovacie kritéria'!$F$15="01 A - BORSKÁ NÍŽINA",Tabuľka2[[#This Row],[Stĺpec25]]/Tabuľka2[[#This Row],[Stĺpec5]],0)</f>
        <v>0</v>
      </c>
      <c r="AF2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4" s="206">
        <f>IFERROR((Tabuľka2[[#This Row],[Stĺpec28]]+Tabuľka2[[#This Row],[Stĺpec25]])/Tabuľka2[[#This Row],[Stĺpec14]],0)</f>
        <v>0</v>
      </c>
      <c r="AH274" s="199">
        <f>Tabuľka2[[#This Row],[Stĺpec28]]+Tabuľka2[[#This Row],[Stĺpec25]]</f>
        <v>0</v>
      </c>
      <c r="AI274" s="206">
        <f>IFERROR(Tabuľka2[[#This Row],[Stĺpec25]]/Tabuľka2[[#This Row],[Stĺpec30]],0)</f>
        <v>0</v>
      </c>
      <c r="AJ274" s="191">
        <f>IFERROR(Tabuľka2[[#This Row],[Stĺpec145]]/Tabuľka2[[#This Row],[Stĺpec14]],0)</f>
        <v>0</v>
      </c>
      <c r="AK274" s="191">
        <f>IFERROR(Tabuľka2[[#This Row],[Stĺpec144]]/Tabuľka2[[#This Row],[Stĺpec14]],0)</f>
        <v>0</v>
      </c>
    </row>
    <row r="275" spans="1:37" x14ac:dyDescent="0.25">
      <c r="A275" s="252"/>
      <c r="B275" s="257"/>
      <c r="C275" s="257"/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18">
        <f>SUM(Činnosti!$F275:$M275)</f>
        <v>0</v>
      </c>
      <c r="O275" s="262"/>
      <c r="P275" s="269"/>
      <c r="Q275" s="267">
        <f>IF(AND(Tabuľka2[[#This Row],[Stĺpec5]]&gt;0,Tabuľka2[[#This Row],[Stĺpec1]]=""),1,0)</f>
        <v>0</v>
      </c>
      <c r="R275" s="237">
        <f>IF(AND(Tabuľka2[[#This Row],[Stĺpec14]]=0,OR(Tabuľka2[[#This Row],[Stĺpec145]]&gt;0,Tabuľka2[[#This Row],[Stĺpec144]]&gt;0)),1,0)</f>
        <v>0</v>
      </c>
      <c r="S2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5" s="212">
        <f>IF(OR($T$13="vyberte",$T$13=""),0,IF(OR(Tabuľka2[[#This Row],[Stĺpec14]]="",Tabuľka2[[#This Row],[Stĺpec6]]=""),0,Tabuľka2[[#This Row],[Stĺpec6]]/Tabuľka2[[#This Row],[Stĺpec14]]))</f>
        <v>0</v>
      </c>
      <c r="U275" s="212">
        <f>IF(OR($U$13="vyberte",$U$13=""),0,IF(OR(Tabuľka2[[#This Row],[Stĺpec14]]="",Tabuľka2[[#This Row],[Stĺpec7]]=""),0,Tabuľka2[[#This Row],[Stĺpec7]]/Tabuľka2[[#This Row],[Stĺpec14]]))</f>
        <v>0</v>
      </c>
      <c r="V275" s="212">
        <f>IF(OR($V$13="vyberte",$V$13=""),0,IF(OR(Tabuľka2[[#This Row],[Stĺpec14]]="",Tabuľka2[[#This Row],[Stĺpec8]]=0),0,Tabuľka2[[#This Row],[Stĺpec8]]/Tabuľka2[[#This Row],[Stĺpec14]]))</f>
        <v>0</v>
      </c>
      <c r="W275" s="212">
        <f>IF(OR($W$13="vyberte",$W$13=""),0,IF(OR(Tabuľka2[[#This Row],[Stĺpec14]]="",Tabuľka2[[#This Row],[Stĺpec9]]=""),0,Tabuľka2[[#This Row],[Stĺpec9]]/Tabuľka2[[#This Row],[Stĺpec14]]))</f>
        <v>0</v>
      </c>
      <c r="X275" s="212">
        <f>IF(OR($X$13="vyberte",$X$13=""),0,IF(OR(Tabuľka2[[#This Row],[Stĺpec14]]="",Tabuľka2[[#This Row],[Stĺpec10]]=""),0,Tabuľka2[[#This Row],[Stĺpec10]]/Tabuľka2[[#This Row],[Stĺpec14]]))</f>
        <v>0</v>
      </c>
      <c r="Y275" s="212">
        <f>IF(OR($Y$13="vyberte",$Y$13=""),0,IF(OR(Tabuľka2[[#This Row],[Stĺpec14]]="",Tabuľka2[[#This Row],[Stĺpec11]]=""),0,Tabuľka2[[#This Row],[Stĺpec11]]/Tabuľka2[[#This Row],[Stĺpec14]]))</f>
        <v>0</v>
      </c>
      <c r="Z275" s="212">
        <f>IF(OR(Tabuľka2[[#This Row],[Stĺpec14]]="",Tabuľka2[[#This Row],[Stĺpec12]]=""),0,Tabuľka2[[#This Row],[Stĺpec12]]/Tabuľka2[[#This Row],[Stĺpec14]])</f>
        <v>0</v>
      </c>
      <c r="AA275" s="194">
        <f>IF(OR(Tabuľka2[[#This Row],[Stĺpec14]]="",Tabuľka2[[#This Row],[Stĺpec13]]=""),0,Tabuľka2[[#This Row],[Stĺpec13]]/Tabuľka2[[#This Row],[Stĺpec14]])</f>
        <v>0</v>
      </c>
      <c r="AB275" s="193">
        <f>COUNTIF(Tabuľka2[[#This Row],[Stĺpec16]:[Stĺpec23]],"&gt;0,1")</f>
        <v>0</v>
      </c>
      <c r="AC275" s="198">
        <f>IF(OR($F$13="vyberte",$F$13=""),0,Tabuľka2[[#This Row],[Stĺpec14]]-Tabuľka2[[#This Row],[Stĺpec26]])</f>
        <v>0</v>
      </c>
      <c r="AD2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5" s="206">
        <f>IF('Bodovacie kritéria'!$F$15="01 A - BORSKÁ NÍŽINA",Tabuľka2[[#This Row],[Stĺpec25]]/Tabuľka2[[#This Row],[Stĺpec5]],0)</f>
        <v>0</v>
      </c>
      <c r="AF2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5" s="206">
        <f>IFERROR((Tabuľka2[[#This Row],[Stĺpec28]]+Tabuľka2[[#This Row],[Stĺpec25]])/Tabuľka2[[#This Row],[Stĺpec14]],0)</f>
        <v>0</v>
      </c>
      <c r="AH275" s="199">
        <f>Tabuľka2[[#This Row],[Stĺpec28]]+Tabuľka2[[#This Row],[Stĺpec25]]</f>
        <v>0</v>
      </c>
      <c r="AI275" s="206">
        <f>IFERROR(Tabuľka2[[#This Row],[Stĺpec25]]/Tabuľka2[[#This Row],[Stĺpec30]],0)</f>
        <v>0</v>
      </c>
      <c r="AJ275" s="191">
        <f>IFERROR(Tabuľka2[[#This Row],[Stĺpec145]]/Tabuľka2[[#This Row],[Stĺpec14]],0)</f>
        <v>0</v>
      </c>
      <c r="AK275" s="191">
        <f>IFERROR(Tabuľka2[[#This Row],[Stĺpec144]]/Tabuľka2[[#This Row],[Stĺpec14]],0)</f>
        <v>0</v>
      </c>
    </row>
    <row r="276" spans="1:37" x14ac:dyDescent="0.25">
      <c r="A276" s="251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17">
        <f>SUM(Činnosti!$F276:$M276)</f>
        <v>0</v>
      </c>
      <c r="O276" s="261"/>
      <c r="P276" s="269"/>
      <c r="Q276" s="267">
        <f>IF(AND(Tabuľka2[[#This Row],[Stĺpec5]]&gt;0,Tabuľka2[[#This Row],[Stĺpec1]]=""),1,0)</f>
        <v>0</v>
      </c>
      <c r="R276" s="237">
        <f>IF(AND(Tabuľka2[[#This Row],[Stĺpec14]]=0,OR(Tabuľka2[[#This Row],[Stĺpec145]]&gt;0,Tabuľka2[[#This Row],[Stĺpec144]]&gt;0)),1,0)</f>
        <v>0</v>
      </c>
      <c r="S2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6" s="212">
        <f>IF(OR($T$13="vyberte",$T$13=""),0,IF(OR(Tabuľka2[[#This Row],[Stĺpec14]]="",Tabuľka2[[#This Row],[Stĺpec6]]=""),0,Tabuľka2[[#This Row],[Stĺpec6]]/Tabuľka2[[#This Row],[Stĺpec14]]))</f>
        <v>0</v>
      </c>
      <c r="U276" s="212">
        <f>IF(OR($U$13="vyberte",$U$13=""),0,IF(OR(Tabuľka2[[#This Row],[Stĺpec14]]="",Tabuľka2[[#This Row],[Stĺpec7]]=""),0,Tabuľka2[[#This Row],[Stĺpec7]]/Tabuľka2[[#This Row],[Stĺpec14]]))</f>
        <v>0</v>
      </c>
      <c r="V276" s="212">
        <f>IF(OR($V$13="vyberte",$V$13=""),0,IF(OR(Tabuľka2[[#This Row],[Stĺpec14]]="",Tabuľka2[[#This Row],[Stĺpec8]]=0),0,Tabuľka2[[#This Row],[Stĺpec8]]/Tabuľka2[[#This Row],[Stĺpec14]]))</f>
        <v>0</v>
      </c>
      <c r="W276" s="212">
        <f>IF(OR($W$13="vyberte",$W$13=""),0,IF(OR(Tabuľka2[[#This Row],[Stĺpec14]]="",Tabuľka2[[#This Row],[Stĺpec9]]=""),0,Tabuľka2[[#This Row],[Stĺpec9]]/Tabuľka2[[#This Row],[Stĺpec14]]))</f>
        <v>0</v>
      </c>
      <c r="X276" s="212">
        <f>IF(OR($X$13="vyberte",$X$13=""),0,IF(OR(Tabuľka2[[#This Row],[Stĺpec14]]="",Tabuľka2[[#This Row],[Stĺpec10]]=""),0,Tabuľka2[[#This Row],[Stĺpec10]]/Tabuľka2[[#This Row],[Stĺpec14]]))</f>
        <v>0</v>
      </c>
      <c r="Y276" s="212">
        <f>IF(OR($Y$13="vyberte",$Y$13=""),0,IF(OR(Tabuľka2[[#This Row],[Stĺpec14]]="",Tabuľka2[[#This Row],[Stĺpec11]]=""),0,Tabuľka2[[#This Row],[Stĺpec11]]/Tabuľka2[[#This Row],[Stĺpec14]]))</f>
        <v>0</v>
      </c>
      <c r="Z276" s="212">
        <f>IF(OR(Tabuľka2[[#This Row],[Stĺpec14]]="",Tabuľka2[[#This Row],[Stĺpec12]]=""),0,Tabuľka2[[#This Row],[Stĺpec12]]/Tabuľka2[[#This Row],[Stĺpec14]])</f>
        <v>0</v>
      </c>
      <c r="AA276" s="194">
        <f>IF(OR(Tabuľka2[[#This Row],[Stĺpec14]]="",Tabuľka2[[#This Row],[Stĺpec13]]=""),0,Tabuľka2[[#This Row],[Stĺpec13]]/Tabuľka2[[#This Row],[Stĺpec14]])</f>
        <v>0</v>
      </c>
      <c r="AB276" s="193">
        <f>COUNTIF(Tabuľka2[[#This Row],[Stĺpec16]:[Stĺpec23]],"&gt;0,1")</f>
        <v>0</v>
      </c>
      <c r="AC276" s="198">
        <f>IF(OR($F$13="vyberte",$F$13=""),0,Tabuľka2[[#This Row],[Stĺpec14]]-Tabuľka2[[#This Row],[Stĺpec26]])</f>
        <v>0</v>
      </c>
      <c r="AD2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6" s="206">
        <f>IF('Bodovacie kritéria'!$F$15="01 A - BORSKÁ NÍŽINA",Tabuľka2[[#This Row],[Stĺpec25]]/Tabuľka2[[#This Row],[Stĺpec5]],0)</f>
        <v>0</v>
      </c>
      <c r="AF2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6" s="206">
        <f>IFERROR((Tabuľka2[[#This Row],[Stĺpec28]]+Tabuľka2[[#This Row],[Stĺpec25]])/Tabuľka2[[#This Row],[Stĺpec14]],0)</f>
        <v>0</v>
      </c>
      <c r="AH276" s="199">
        <f>Tabuľka2[[#This Row],[Stĺpec28]]+Tabuľka2[[#This Row],[Stĺpec25]]</f>
        <v>0</v>
      </c>
      <c r="AI276" s="206">
        <f>IFERROR(Tabuľka2[[#This Row],[Stĺpec25]]/Tabuľka2[[#This Row],[Stĺpec30]],0)</f>
        <v>0</v>
      </c>
      <c r="AJ276" s="191">
        <f>IFERROR(Tabuľka2[[#This Row],[Stĺpec145]]/Tabuľka2[[#This Row],[Stĺpec14]],0)</f>
        <v>0</v>
      </c>
      <c r="AK276" s="191">
        <f>IFERROR(Tabuľka2[[#This Row],[Stĺpec144]]/Tabuľka2[[#This Row],[Stĺpec14]],0)</f>
        <v>0</v>
      </c>
    </row>
    <row r="277" spans="1:37" x14ac:dyDescent="0.25">
      <c r="A277" s="252"/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18">
        <f>SUM(Činnosti!$F277:$M277)</f>
        <v>0</v>
      </c>
      <c r="O277" s="262"/>
      <c r="P277" s="269"/>
      <c r="Q277" s="267">
        <f>IF(AND(Tabuľka2[[#This Row],[Stĺpec5]]&gt;0,Tabuľka2[[#This Row],[Stĺpec1]]=""),1,0)</f>
        <v>0</v>
      </c>
      <c r="R277" s="237">
        <f>IF(AND(Tabuľka2[[#This Row],[Stĺpec14]]=0,OR(Tabuľka2[[#This Row],[Stĺpec145]]&gt;0,Tabuľka2[[#This Row],[Stĺpec144]]&gt;0)),1,0)</f>
        <v>0</v>
      </c>
      <c r="S2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7" s="212">
        <f>IF(OR($T$13="vyberte",$T$13=""),0,IF(OR(Tabuľka2[[#This Row],[Stĺpec14]]="",Tabuľka2[[#This Row],[Stĺpec6]]=""),0,Tabuľka2[[#This Row],[Stĺpec6]]/Tabuľka2[[#This Row],[Stĺpec14]]))</f>
        <v>0</v>
      </c>
      <c r="U277" s="212">
        <f>IF(OR($U$13="vyberte",$U$13=""),0,IF(OR(Tabuľka2[[#This Row],[Stĺpec14]]="",Tabuľka2[[#This Row],[Stĺpec7]]=""),0,Tabuľka2[[#This Row],[Stĺpec7]]/Tabuľka2[[#This Row],[Stĺpec14]]))</f>
        <v>0</v>
      </c>
      <c r="V277" s="212">
        <f>IF(OR($V$13="vyberte",$V$13=""),0,IF(OR(Tabuľka2[[#This Row],[Stĺpec14]]="",Tabuľka2[[#This Row],[Stĺpec8]]=0),0,Tabuľka2[[#This Row],[Stĺpec8]]/Tabuľka2[[#This Row],[Stĺpec14]]))</f>
        <v>0</v>
      </c>
      <c r="W277" s="212">
        <f>IF(OR($W$13="vyberte",$W$13=""),0,IF(OR(Tabuľka2[[#This Row],[Stĺpec14]]="",Tabuľka2[[#This Row],[Stĺpec9]]=""),0,Tabuľka2[[#This Row],[Stĺpec9]]/Tabuľka2[[#This Row],[Stĺpec14]]))</f>
        <v>0</v>
      </c>
      <c r="X277" s="212">
        <f>IF(OR($X$13="vyberte",$X$13=""),0,IF(OR(Tabuľka2[[#This Row],[Stĺpec14]]="",Tabuľka2[[#This Row],[Stĺpec10]]=""),0,Tabuľka2[[#This Row],[Stĺpec10]]/Tabuľka2[[#This Row],[Stĺpec14]]))</f>
        <v>0</v>
      </c>
      <c r="Y277" s="212">
        <f>IF(OR($Y$13="vyberte",$Y$13=""),0,IF(OR(Tabuľka2[[#This Row],[Stĺpec14]]="",Tabuľka2[[#This Row],[Stĺpec11]]=""),0,Tabuľka2[[#This Row],[Stĺpec11]]/Tabuľka2[[#This Row],[Stĺpec14]]))</f>
        <v>0</v>
      </c>
      <c r="Z277" s="212">
        <f>IF(OR(Tabuľka2[[#This Row],[Stĺpec14]]="",Tabuľka2[[#This Row],[Stĺpec12]]=""),0,Tabuľka2[[#This Row],[Stĺpec12]]/Tabuľka2[[#This Row],[Stĺpec14]])</f>
        <v>0</v>
      </c>
      <c r="AA277" s="194">
        <f>IF(OR(Tabuľka2[[#This Row],[Stĺpec14]]="",Tabuľka2[[#This Row],[Stĺpec13]]=""),0,Tabuľka2[[#This Row],[Stĺpec13]]/Tabuľka2[[#This Row],[Stĺpec14]])</f>
        <v>0</v>
      </c>
      <c r="AB277" s="193">
        <f>COUNTIF(Tabuľka2[[#This Row],[Stĺpec16]:[Stĺpec23]],"&gt;0,1")</f>
        <v>0</v>
      </c>
      <c r="AC277" s="198">
        <f>IF(OR($F$13="vyberte",$F$13=""),0,Tabuľka2[[#This Row],[Stĺpec14]]-Tabuľka2[[#This Row],[Stĺpec26]])</f>
        <v>0</v>
      </c>
      <c r="AD2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7" s="206">
        <f>IF('Bodovacie kritéria'!$F$15="01 A - BORSKÁ NÍŽINA",Tabuľka2[[#This Row],[Stĺpec25]]/Tabuľka2[[#This Row],[Stĺpec5]],0)</f>
        <v>0</v>
      </c>
      <c r="AF2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7" s="206">
        <f>IFERROR((Tabuľka2[[#This Row],[Stĺpec28]]+Tabuľka2[[#This Row],[Stĺpec25]])/Tabuľka2[[#This Row],[Stĺpec14]],0)</f>
        <v>0</v>
      </c>
      <c r="AH277" s="199">
        <f>Tabuľka2[[#This Row],[Stĺpec28]]+Tabuľka2[[#This Row],[Stĺpec25]]</f>
        <v>0</v>
      </c>
      <c r="AI277" s="206">
        <f>IFERROR(Tabuľka2[[#This Row],[Stĺpec25]]/Tabuľka2[[#This Row],[Stĺpec30]],0)</f>
        <v>0</v>
      </c>
      <c r="AJ277" s="191">
        <f>IFERROR(Tabuľka2[[#This Row],[Stĺpec145]]/Tabuľka2[[#This Row],[Stĺpec14]],0)</f>
        <v>0</v>
      </c>
      <c r="AK277" s="191">
        <f>IFERROR(Tabuľka2[[#This Row],[Stĺpec144]]/Tabuľka2[[#This Row],[Stĺpec14]],0)</f>
        <v>0</v>
      </c>
    </row>
    <row r="278" spans="1:37" x14ac:dyDescent="0.25">
      <c r="A278" s="251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17">
        <f>SUM(Činnosti!$F278:$M278)</f>
        <v>0</v>
      </c>
      <c r="O278" s="261"/>
      <c r="P278" s="269"/>
      <c r="Q278" s="267">
        <f>IF(AND(Tabuľka2[[#This Row],[Stĺpec5]]&gt;0,Tabuľka2[[#This Row],[Stĺpec1]]=""),1,0)</f>
        <v>0</v>
      </c>
      <c r="R278" s="237">
        <f>IF(AND(Tabuľka2[[#This Row],[Stĺpec14]]=0,OR(Tabuľka2[[#This Row],[Stĺpec145]]&gt;0,Tabuľka2[[#This Row],[Stĺpec144]]&gt;0)),1,0)</f>
        <v>0</v>
      </c>
      <c r="S2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8" s="212">
        <f>IF(OR($T$13="vyberte",$T$13=""),0,IF(OR(Tabuľka2[[#This Row],[Stĺpec14]]="",Tabuľka2[[#This Row],[Stĺpec6]]=""),0,Tabuľka2[[#This Row],[Stĺpec6]]/Tabuľka2[[#This Row],[Stĺpec14]]))</f>
        <v>0</v>
      </c>
      <c r="U278" s="212">
        <f>IF(OR($U$13="vyberte",$U$13=""),0,IF(OR(Tabuľka2[[#This Row],[Stĺpec14]]="",Tabuľka2[[#This Row],[Stĺpec7]]=""),0,Tabuľka2[[#This Row],[Stĺpec7]]/Tabuľka2[[#This Row],[Stĺpec14]]))</f>
        <v>0</v>
      </c>
      <c r="V278" s="212">
        <f>IF(OR($V$13="vyberte",$V$13=""),0,IF(OR(Tabuľka2[[#This Row],[Stĺpec14]]="",Tabuľka2[[#This Row],[Stĺpec8]]=0),0,Tabuľka2[[#This Row],[Stĺpec8]]/Tabuľka2[[#This Row],[Stĺpec14]]))</f>
        <v>0</v>
      </c>
      <c r="W278" s="212">
        <f>IF(OR($W$13="vyberte",$W$13=""),0,IF(OR(Tabuľka2[[#This Row],[Stĺpec14]]="",Tabuľka2[[#This Row],[Stĺpec9]]=""),0,Tabuľka2[[#This Row],[Stĺpec9]]/Tabuľka2[[#This Row],[Stĺpec14]]))</f>
        <v>0</v>
      </c>
      <c r="X278" s="212">
        <f>IF(OR($X$13="vyberte",$X$13=""),0,IF(OR(Tabuľka2[[#This Row],[Stĺpec14]]="",Tabuľka2[[#This Row],[Stĺpec10]]=""),0,Tabuľka2[[#This Row],[Stĺpec10]]/Tabuľka2[[#This Row],[Stĺpec14]]))</f>
        <v>0</v>
      </c>
      <c r="Y278" s="212">
        <f>IF(OR($Y$13="vyberte",$Y$13=""),0,IF(OR(Tabuľka2[[#This Row],[Stĺpec14]]="",Tabuľka2[[#This Row],[Stĺpec11]]=""),0,Tabuľka2[[#This Row],[Stĺpec11]]/Tabuľka2[[#This Row],[Stĺpec14]]))</f>
        <v>0</v>
      </c>
      <c r="Z278" s="212">
        <f>IF(OR(Tabuľka2[[#This Row],[Stĺpec14]]="",Tabuľka2[[#This Row],[Stĺpec12]]=""),0,Tabuľka2[[#This Row],[Stĺpec12]]/Tabuľka2[[#This Row],[Stĺpec14]])</f>
        <v>0</v>
      </c>
      <c r="AA278" s="194">
        <f>IF(OR(Tabuľka2[[#This Row],[Stĺpec14]]="",Tabuľka2[[#This Row],[Stĺpec13]]=""),0,Tabuľka2[[#This Row],[Stĺpec13]]/Tabuľka2[[#This Row],[Stĺpec14]])</f>
        <v>0</v>
      </c>
      <c r="AB278" s="193">
        <f>COUNTIF(Tabuľka2[[#This Row],[Stĺpec16]:[Stĺpec23]],"&gt;0,1")</f>
        <v>0</v>
      </c>
      <c r="AC278" s="198">
        <f>IF(OR($F$13="vyberte",$F$13=""),0,Tabuľka2[[#This Row],[Stĺpec14]]-Tabuľka2[[#This Row],[Stĺpec26]])</f>
        <v>0</v>
      </c>
      <c r="AD2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8" s="206">
        <f>IF('Bodovacie kritéria'!$F$15="01 A - BORSKÁ NÍŽINA",Tabuľka2[[#This Row],[Stĺpec25]]/Tabuľka2[[#This Row],[Stĺpec5]],0)</f>
        <v>0</v>
      </c>
      <c r="AF2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8" s="206">
        <f>IFERROR((Tabuľka2[[#This Row],[Stĺpec28]]+Tabuľka2[[#This Row],[Stĺpec25]])/Tabuľka2[[#This Row],[Stĺpec14]],0)</f>
        <v>0</v>
      </c>
      <c r="AH278" s="199">
        <f>Tabuľka2[[#This Row],[Stĺpec28]]+Tabuľka2[[#This Row],[Stĺpec25]]</f>
        <v>0</v>
      </c>
      <c r="AI278" s="206">
        <f>IFERROR(Tabuľka2[[#This Row],[Stĺpec25]]/Tabuľka2[[#This Row],[Stĺpec30]],0)</f>
        <v>0</v>
      </c>
      <c r="AJ278" s="191">
        <f>IFERROR(Tabuľka2[[#This Row],[Stĺpec145]]/Tabuľka2[[#This Row],[Stĺpec14]],0)</f>
        <v>0</v>
      </c>
      <c r="AK278" s="191">
        <f>IFERROR(Tabuľka2[[#This Row],[Stĺpec144]]/Tabuľka2[[#This Row],[Stĺpec14]],0)</f>
        <v>0</v>
      </c>
    </row>
    <row r="279" spans="1:37" x14ac:dyDescent="0.25">
      <c r="A279" s="252"/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18">
        <f>SUM(Činnosti!$F279:$M279)</f>
        <v>0</v>
      </c>
      <c r="O279" s="262"/>
      <c r="P279" s="269"/>
      <c r="Q279" s="267">
        <f>IF(AND(Tabuľka2[[#This Row],[Stĺpec5]]&gt;0,Tabuľka2[[#This Row],[Stĺpec1]]=""),1,0)</f>
        <v>0</v>
      </c>
      <c r="R279" s="237">
        <f>IF(AND(Tabuľka2[[#This Row],[Stĺpec14]]=0,OR(Tabuľka2[[#This Row],[Stĺpec145]]&gt;0,Tabuľka2[[#This Row],[Stĺpec144]]&gt;0)),1,0)</f>
        <v>0</v>
      </c>
      <c r="S2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79" s="212">
        <f>IF(OR($T$13="vyberte",$T$13=""),0,IF(OR(Tabuľka2[[#This Row],[Stĺpec14]]="",Tabuľka2[[#This Row],[Stĺpec6]]=""),0,Tabuľka2[[#This Row],[Stĺpec6]]/Tabuľka2[[#This Row],[Stĺpec14]]))</f>
        <v>0</v>
      </c>
      <c r="U279" s="212">
        <f>IF(OR($U$13="vyberte",$U$13=""),0,IF(OR(Tabuľka2[[#This Row],[Stĺpec14]]="",Tabuľka2[[#This Row],[Stĺpec7]]=""),0,Tabuľka2[[#This Row],[Stĺpec7]]/Tabuľka2[[#This Row],[Stĺpec14]]))</f>
        <v>0</v>
      </c>
      <c r="V279" s="212">
        <f>IF(OR($V$13="vyberte",$V$13=""),0,IF(OR(Tabuľka2[[#This Row],[Stĺpec14]]="",Tabuľka2[[#This Row],[Stĺpec8]]=0),0,Tabuľka2[[#This Row],[Stĺpec8]]/Tabuľka2[[#This Row],[Stĺpec14]]))</f>
        <v>0</v>
      </c>
      <c r="W279" s="212">
        <f>IF(OR($W$13="vyberte",$W$13=""),0,IF(OR(Tabuľka2[[#This Row],[Stĺpec14]]="",Tabuľka2[[#This Row],[Stĺpec9]]=""),0,Tabuľka2[[#This Row],[Stĺpec9]]/Tabuľka2[[#This Row],[Stĺpec14]]))</f>
        <v>0</v>
      </c>
      <c r="X279" s="212">
        <f>IF(OR($X$13="vyberte",$X$13=""),0,IF(OR(Tabuľka2[[#This Row],[Stĺpec14]]="",Tabuľka2[[#This Row],[Stĺpec10]]=""),0,Tabuľka2[[#This Row],[Stĺpec10]]/Tabuľka2[[#This Row],[Stĺpec14]]))</f>
        <v>0</v>
      </c>
      <c r="Y279" s="212">
        <f>IF(OR($Y$13="vyberte",$Y$13=""),0,IF(OR(Tabuľka2[[#This Row],[Stĺpec14]]="",Tabuľka2[[#This Row],[Stĺpec11]]=""),0,Tabuľka2[[#This Row],[Stĺpec11]]/Tabuľka2[[#This Row],[Stĺpec14]]))</f>
        <v>0</v>
      </c>
      <c r="Z279" s="212">
        <f>IF(OR(Tabuľka2[[#This Row],[Stĺpec14]]="",Tabuľka2[[#This Row],[Stĺpec12]]=""),0,Tabuľka2[[#This Row],[Stĺpec12]]/Tabuľka2[[#This Row],[Stĺpec14]])</f>
        <v>0</v>
      </c>
      <c r="AA279" s="194">
        <f>IF(OR(Tabuľka2[[#This Row],[Stĺpec14]]="",Tabuľka2[[#This Row],[Stĺpec13]]=""),0,Tabuľka2[[#This Row],[Stĺpec13]]/Tabuľka2[[#This Row],[Stĺpec14]])</f>
        <v>0</v>
      </c>
      <c r="AB279" s="193">
        <f>COUNTIF(Tabuľka2[[#This Row],[Stĺpec16]:[Stĺpec23]],"&gt;0,1")</f>
        <v>0</v>
      </c>
      <c r="AC279" s="198">
        <f>IF(OR($F$13="vyberte",$F$13=""),0,Tabuľka2[[#This Row],[Stĺpec14]]-Tabuľka2[[#This Row],[Stĺpec26]])</f>
        <v>0</v>
      </c>
      <c r="AD2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79" s="206">
        <f>IF('Bodovacie kritéria'!$F$15="01 A - BORSKÁ NÍŽINA",Tabuľka2[[#This Row],[Stĺpec25]]/Tabuľka2[[#This Row],[Stĺpec5]],0)</f>
        <v>0</v>
      </c>
      <c r="AF2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79" s="206">
        <f>IFERROR((Tabuľka2[[#This Row],[Stĺpec28]]+Tabuľka2[[#This Row],[Stĺpec25]])/Tabuľka2[[#This Row],[Stĺpec14]],0)</f>
        <v>0</v>
      </c>
      <c r="AH279" s="199">
        <f>Tabuľka2[[#This Row],[Stĺpec28]]+Tabuľka2[[#This Row],[Stĺpec25]]</f>
        <v>0</v>
      </c>
      <c r="AI279" s="206">
        <f>IFERROR(Tabuľka2[[#This Row],[Stĺpec25]]/Tabuľka2[[#This Row],[Stĺpec30]],0)</f>
        <v>0</v>
      </c>
      <c r="AJ279" s="191">
        <f>IFERROR(Tabuľka2[[#This Row],[Stĺpec145]]/Tabuľka2[[#This Row],[Stĺpec14]],0)</f>
        <v>0</v>
      </c>
      <c r="AK279" s="191">
        <f>IFERROR(Tabuľka2[[#This Row],[Stĺpec144]]/Tabuľka2[[#This Row],[Stĺpec14]],0)</f>
        <v>0</v>
      </c>
    </row>
    <row r="280" spans="1:37" x14ac:dyDescent="0.25">
      <c r="A280" s="251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17">
        <f>SUM(Činnosti!$F280:$M280)</f>
        <v>0</v>
      </c>
      <c r="O280" s="261"/>
      <c r="P280" s="269"/>
      <c r="Q280" s="267">
        <f>IF(AND(Tabuľka2[[#This Row],[Stĺpec5]]&gt;0,Tabuľka2[[#This Row],[Stĺpec1]]=""),1,0)</f>
        <v>0</v>
      </c>
      <c r="R280" s="237">
        <f>IF(AND(Tabuľka2[[#This Row],[Stĺpec14]]=0,OR(Tabuľka2[[#This Row],[Stĺpec145]]&gt;0,Tabuľka2[[#This Row],[Stĺpec144]]&gt;0)),1,0)</f>
        <v>0</v>
      </c>
      <c r="S2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0" s="212">
        <f>IF(OR($T$13="vyberte",$T$13=""),0,IF(OR(Tabuľka2[[#This Row],[Stĺpec14]]="",Tabuľka2[[#This Row],[Stĺpec6]]=""),0,Tabuľka2[[#This Row],[Stĺpec6]]/Tabuľka2[[#This Row],[Stĺpec14]]))</f>
        <v>0</v>
      </c>
      <c r="U280" s="212">
        <f>IF(OR($U$13="vyberte",$U$13=""),0,IF(OR(Tabuľka2[[#This Row],[Stĺpec14]]="",Tabuľka2[[#This Row],[Stĺpec7]]=""),0,Tabuľka2[[#This Row],[Stĺpec7]]/Tabuľka2[[#This Row],[Stĺpec14]]))</f>
        <v>0</v>
      </c>
      <c r="V280" s="212">
        <f>IF(OR($V$13="vyberte",$V$13=""),0,IF(OR(Tabuľka2[[#This Row],[Stĺpec14]]="",Tabuľka2[[#This Row],[Stĺpec8]]=0),0,Tabuľka2[[#This Row],[Stĺpec8]]/Tabuľka2[[#This Row],[Stĺpec14]]))</f>
        <v>0</v>
      </c>
      <c r="W280" s="212">
        <f>IF(OR($W$13="vyberte",$W$13=""),0,IF(OR(Tabuľka2[[#This Row],[Stĺpec14]]="",Tabuľka2[[#This Row],[Stĺpec9]]=""),0,Tabuľka2[[#This Row],[Stĺpec9]]/Tabuľka2[[#This Row],[Stĺpec14]]))</f>
        <v>0</v>
      </c>
      <c r="X280" s="212">
        <f>IF(OR($X$13="vyberte",$X$13=""),0,IF(OR(Tabuľka2[[#This Row],[Stĺpec14]]="",Tabuľka2[[#This Row],[Stĺpec10]]=""),0,Tabuľka2[[#This Row],[Stĺpec10]]/Tabuľka2[[#This Row],[Stĺpec14]]))</f>
        <v>0</v>
      </c>
      <c r="Y280" s="212">
        <f>IF(OR($Y$13="vyberte",$Y$13=""),0,IF(OR(Tabuľka2[[#This Row],[Stĺpec14]]="",Tabuľka2[[#This Row],[Stĺpec11]]=""),0,Tabuľka2[[#This Row],[Stĺpec11]]/Tabuľka2[[#This Row],[Stĺpec14]]))</f>
        <v>0</v>
      </c>
      <c r="Z280" s="212">
        <f>IF(OR(Tabuľka2[[#This Row],[Stĺpec14]]="",Tabuľka2[[#This Row],[Stĺpec12]]=""),0,Tabuľka2[[#This Row],[Stĺpec12]]/Tabuľka2[[#This Row],[Stĺpec14]])</f>
        <v>0</v>
      </c>
      <c r="AA280" s="194">
        <f>IF(OR(Tabuľka2[[#This Row],[Stĺpec14]]="",Tabuľka2[[#This Row],[Stĺpec13]]=""),0,Tabuľka2[[#This Row],[Stĺpec13]]/Tabuľka2[[#This Row],[Stĺpec14]])</f>
        <v>0</v>
      </c>
      <c r="AB280" s="193">
        <f>COUNTIF(Tabuľka2[[#This Row],[Stĺpec16]:[Stĺpec23]],"&gt;0,1")</f>
        <v>0</v>
      </c>
      <c r="AC280" s="198">
        <f>IF(OR($F$13="vyberte",$F$13=""),0,Tabuľka2[[#This Row],[Stĺpec14]]-Tabuľka2[[#This Row],[Stĺpec26]])</f>
        <v>0</v>
      </c>
      <c r="AD2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0" s="206">
        <f>IF('Bodovacie kritéria'!$F$15="01 A - BORSKÁ NÍŽINA",Tabuľka2[[#This Row],[Stĺpec25]]/Tabuľka2[[#This Row],[Stĺpec5]],0)</f>
        <v>0</v>
      </c>
      <c r="AF2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0" s="206">
        <f>IFERROR((Tabuľka2[[#This Row],[Stĺpec28]]+Tabuľka2[[#This Row],[Stĺpec25]])/Tabuľka2[[#This Row],[Stĺpec14]],0)</f>
        <v>0</v>
      </c>
      <c r="AH280" s="199">
        <f>Tabuľka2[[#This Row],[Stĺpec28]]+Tabuľka2[[#This Row],[Stĺpec25]]</f>
        <v>0</v>
      </c>
      <c r="AI280" s="206">
        <f>IFERROR(Tabuľka2[[#This Row],[Stĺpec25]]/Tabuľka2[[#This Row],[Stĺpec30]],0)</f>
        <v>0</v>
      </c>
      <c r="AJ280" s="191">
        <f>IFERROR(Tabuľka2[[#This Row],[Stĺpec145]]/Tabuľka2[[#This Row],[Stĺpec14]],0)</f>
        <v>0</v>
      </c>
      <c r="AK280" s="191">
        <f>IFERROR(Tabuľka2[[#This Row],[Stĺpec144]]/Tabuľka2[[#This Row],[Stĺpec14]],0)</f>
        <v>0</v>
      </c>
    </row>
    <row r="281" spans="1:37" x14ac:dyDescent="0.25">
      <c r="A281" s="252"/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257"/>
      <c r="M281" s="257"/>
      <c r="N281" s="218">
        <f>SUM(Činnosti!$F281:$M281)</f>
        <v>0</v>
      </c>
      <c r="O281" s="262"/>
      <c r="P281" s="269"/>
      <c r="Q281" s="267">
        <f>IF(AND(Tabuľka2[[#This Row],[Stĺpec5]]&gt;0,Tabuľka2[[#This Row],[Stĺpec1]]=""),1,0)</f>
        <v>0</v>
      </c>
      <c r="R281" s="237">
        <f>IF(AND(Tabuľka2[[#This Row],[Stĺpec14]]=0,OR(Tabuľka2[[#This Row],[Stĺpec145]]&gt;0,Tabuľka2[[#This Row],[Stĺpec144]]&gt;0)),1,0)</f>
        <v>0</v>
      </c>
      <c r="S2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1" s="212">
        <f>IF(OR($T$13="vyberte",$T$13=""),0,IF(OR(Tabuľka2[[#This Row],[Stĺpec14]]="",Tabuľka2[[#This Row],[Stĺpec6]]=""),0,Tabuľka2[[#This Row],[Stĺpec6]]/Tabuľka2[[#This Row],[Stĺpec14]]))</f>
        <v>0</v>
      </c>
      <c r="U281" s="212">
        <f>IF(OR($U$13="vyberte",$U$13=""),0,IF(OR(Tabuľka2[[#This Row],[Stĺpec14]]="",Tabuľka2[[#This Row],[Stĺpec7]]=""),0,Tabuľka2[[#This Row],[Stĺpec7]]/Tabuľka2[[#This Row],[Stĺpec14]]))</f>
        <v>0</v>
      </c>
      <c r="V281" s="212">
        <f>IF(OR($V$13="vyberte",$V$13=""),0,IF(OR(Tabuľka2[[#This Row],[Stĺpec14]]="",Tabuľka2[[#This Row],[Stĺpec8]]=0),0,Tabuľka2[[#This Row],[Stĺpec8]]/Tabuľka2[[#This Row],[Stĺpec14]]))</f>
        <v>0</v>
      </c>
      <c r="W281" s="212">
        <f>IF(OR($W$13="vyberte",$W$13=""),0,IF(OR(Tabuľka2[[#This Row],[Stĺpec14]]="",Tabuľka2[[#This Row],[Stĺpec9]]=""),0,Tabuľka2[[#This Row],[Stĺpec9]]/Tabuľka2[[#This Row],[Stĺpec14]]))</f>
        <v>0</v>
      </c>
      <c r="X281" s="212">
        <f>IF(OR($X$13="vyberte",$X$13=""),0,IF(OR(Tabuľka2[[#This Row],[Stĺpec14]]="",Tabuľka2[[#This Row],[Stĺpec10]]=""),0,Tabuľka2[[#This Row],[Stĺpec10]]/Tabuľka2[[#This Row],[Stĺpec14]]))</f>
        <v>0</v>
      </c>
      <c r="Y281" s="212">
        <f>IF(OR($Y$13="vyberte",$Y$13=""),0,IF(OR(Tabuľka2[[#This Row],[Stĺpec14]]="",Tabuľka2[[#This Row],[Stĺpec11]]=""),0,Tabuľka2[[#This Row],[Stĺpec11]]/Tabuľka2[[#This Row],[Stĺpec14]]))</f>
        <v>0</v>
      </c>
      <c r="Z281" s="212">
        <f>IF(OR(Tabuľka2[[#This Row],[Stĺpec14]]="",Tabuľka2[[#This Row],[Stĺpec12]]=""),0,Tabuľka2[[#This Row],[Stĺpec12]]/Tabuľka2[[#This Row],[Stĺpec14]])</f>
        <v>0</v>
      </c>
      <c r="AA281" s="194">
        <f>IF(OR(Tabuľka2[[#This Row],[Stĺpec14]]="",Tabuľka2[[#This Row],[Stĺpec13]]=""),0,Tabuľka2[[#This Row],[Stĺpec13]]/Tabuľka2[[#This Row],[Stĺpec14]])</f>
        <v>0</v>
      </c>
      <c r="AB281" s="193">
        <f>COUNTIF(Tabuľka2[[#This Row],[Stĺpec16]:[Stĺpec23]],"&gt;0,1")</f>
        <v>0</v>
      </c>
      <c r="AC281" s="198">
        <f>IF(OR($F$13="vyberte",$F$13=""),0,Tabuľka2[[#This Row],[Stĺpec14]]-Tabuľka2[[#This Row],[Stĺpec26]])</f>
        <v>0</v>
      </c>
      <c r="AD2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1" s="206">
        <f>IF('Bodovacie kritéria'!$F$15="01 A - BORSKÁ NÍŽINA",Tabuľka2[[#This Row],[Stĺpec25]]/Tabuľka2[[#This Row],[Stĺpec5]],0)</f>
        <v>0</v>
      </c>
      <c r="AF2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1" s="206">
        <f>IFERROR((Tabuľka2[[#This Row],[Stĺpec28]]+Tabuľka2[[#This Row],[Stĺpec25]])/Tabuľka2[[#This Row],[Stĺpec14]],0)</f>
        <v>0</v>
      </c>
      <c r="AH281" s="199">
        <f>Tabuľka2[[#This Row],[Stĺpec28]]+Tabuľka2[[#This Row],[Stĺpec25]]</f>
        <v>0</v>
      </c>
      <c r="AI281" s="206">
        <f>IFERROR(Tabuľka2[[#This Row],[Stĺpec25]]/Tabuľka2[[#This Row],[Stĺpec30]],0)</f>
        <v>0</v>
      </c>
      <c r="AJ281" s="191">
        <f>IFERROR(Tabuľka2[[#This Row],[Stĺpec145]]/Tabuľka2[[#This Row],[Stĺpec14]],0)</f>
        <v>0</v>
      </c>
      <c r="AK281" s="191">
        <f>IFERROR(Tabuľka2[[#This Row],[Stĺpec144]]/Tabuľka2[[#This Row],[Stĺpec14]],0)</f>
        <v>0</v>
      </c>
    </row>
    <row r="282" spans="1:37" x14ac:dyDescent="0.25">
      <c r="A282" s="251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17">
        <f>SUM(Činnosti!$F282:$M282)</f>
        <v>0</v>
      </c>
      <c r="O282" s="261"/>
      <c r="P282" s="269"/>
      <c r="Q282" s="267">
        <f>IF(AND(Tabuľka2[[#This Row],[Stĺpec5]]&gt;0,Tabuľka2[[#This Row],[Stĺpec1]]=""),1,0)</f>
        <v>0</v>
      </c>
      <c r="R282" s="237">
        <f>IF(AND(Tabuľka2[[#This Row],[Stĺpec14]]=0,OR(Tabuľka2[[#This Row],[Stĺpec145]]&gt;0,Tabuľka2[[#This Row],[Stĺpec144]]&gt;0)),1,0)</f>
        <v>0</v>
      </c>
      <c r="S2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2" s="212">
        <f>IF(OR($T$13="vyberte",$T$13=""),0,IF(OR(Tabuľka2[[#This Row],[Stĺpec14]]="",Tabuľka2[[#This Row],[Stĺpec6]]=""),0,Tabuľka2[[#This Row],[Stĺpec6]]/Tabuľka2[[#This Row],[Stĺpec14]]))</f>
        <v>0</v>
      </c>
      <c r="U282" s="212">
        <f>IF(OR($U$13="vyberte",$U$13=""),0,IF(OR(Tabuľka2[[#This Row],[Stĺpec14]]="",Tabuľka2[[#This Row],[Stĺpec7]]=""),0,Tabuľka2[[#This Row],[Stĺpec7]]/Tabuľka2[[#This Row],[Stĺpec14]]))</f>
        <v>0</v>
      </c>
      <c r="V282" s="212">
        <f>IF(OR($V$13="vyberte",$V$13=""),0,IF(OR(Tabuľka2[[#This Row],[Stĺpec14]]="",Tabuľka2[[#This Row],[Stĺpec8]]=0),0,Tabuľka2[[#This Row],[Stĺpec8]]/Tabuľka2[[#This Row],[Stĺpec14]]))</f>
        <v>0</v>
      </c>
      <c r="W282" s="212">
        <f>IF(OR($W$13="vyberte",$W$13=""),0,IF(OR(Tabuľka2[[#This Row],[Stĺpec14]]="",Tabuľka2[[#This Row],[Stĺpec9]]=""),0,Tabuľka2[[#This Row],[Stĺpec9]]/Tabuľka2[[#This Row],[Stĺpec14]]))</f>
        <v>0</v>
      </c>
      <c r="X282" s="212">
        <f>IF(OR($X$13="vyberte",$X$13=""),0,IF(OR(Tabuľka2[[#This Row],[Stĺpec14]]="",Tabuľka2[[#This Row],[Stĺpec10]]=""),0,Tabuľka2[[#This Row],[Stĺpec10]]/Tabuľka2[[#This Row],[Stĺpec14]]))</f>
        <v>0</v>
      </c>
      <c r="Y282" s="212">
        <f>IF(OR($Y$13="vyberte",$Y$13=""),0,IF(OR(Tabuľka2[[#This Row],[Stĺpec14]]="",Tabuľka2[[#This Row],[Stĺpec11]]=""),0,Tabuľka2[[#This Row],[Stĺpec11]]/Tabuľka2[[#This Row],[Stĺpec14]]))</f>
        <v>0</v>
      </c>
      <c r="Z282" s="212">
        <f>IF(OR(Tabuľka2[[#This Row],[Stĺpec14]]="",Tabuľka2[[#This Row],[Stĺpec12]]=""),0,Tabuľka2[[#This Row],[Stĺpec12]]/Tabuľka2[[#This Row],[Stĺpec14]])</f>
        <v>0</v>
      </c>
      <c r="AA282" s="194">
        <f>IF(OR(Tabuľka2[[#This Row],[Stĺpec14]]="",Tabuľka2[[#This Row],[Stĺpec13]]=""),0,Tabuľka2[[#This Row],[Stĺpec13]]/Tabuľka2[[#This Row],[Stĺpec14]])</f>
        <v>0</v>
      </c>
      <c r="AB282" s="193">
        <f>COUNTIF(Tabuľka2[[#This Row],[Stĺpec16]:[Stĺpec23]],"&gt;0,1")</f>
        <v>0</v>
      </c>
      <c r="AC282" s="198">
        <f>IF(OR($F$13="vyberte",$F$13=""),0,Tabuľka2[[#This Row],[Stĺpec14]]-Tabuľka2[[#This Row],[Stĺpec26]])</f>
        <v>0</v>
      </c>
      <c r="AD2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2" s="206">
        <f>IF('Bodovacie kritéria'!$F$15="01 A - BORSKÁ NÍŽINA",Tabuľka2[[#This Row],[Stĺpec25]]/Tabuľka2[[#This Row],[Stĺpec5]],0)</f>
        <v>0</v>
      </c>
      <c r="AF2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2" s="206">
        <f>IFERROR((Tabuľka2[[#This Row],[Stĺpec28]]+Tabuľka2[[#This Row],[Stĺpec25]])/Tabuľka2[[#This Row],[Stĺpec14]],0)</f>
        <v>0</v>
      </c>
      <c r="AH282" s="199">
        <f>Tabuľka2[[#This Row],[Stĺpec28]]+Tabuľka2[[#This Row],[Stĺpec25]]</f>
        <v>0</v>
      </c>
      <c r="AI282" s="206">
        <f>IFERROR(Tabuľka2[[#This Row],[Stĺpec25]]/Tabuľka2[[#This Row],[Stĺpec30]],0)</f>
        <v>0</v>
      </c>
      <c r="AJ282" s="191">
        <f>IFERROR(Tabuľka2[[#This Row],[Stĺpec145]]/Tabuľka2[[#This Row],[Stĺpec14]],0)</f>
        <v>0</v>
      </c>
      <c r="AK282" s="191">
        <f>IFERROR(Tabuľka2[[#This Row],[Stĺpec144]]/Tabuľka2[[#This Row],[Stĺpec14]],0)</f>
        <v>0</v>
      </c>
    </row>
    <row r="283" spans="1:37" x14ac:dyDescent="0.25">
      <c r="A283" s="252"/>
      <c r="B283" s="257"/>
      <c r="C283" s="257"/>
      <c r="D283" s="257"/>
      <c r="E283" s="257"/>
      <c r="F283" s="257"/>
      <c r="G283" s="257"/>
      <c r="H283" s="257"/>
      <c r="I283" s="257"/>
      <c r="J283" s="257"/>
      <c r="K283" s="257"/>
      <c r="L283" s="257"/>
      <c r="M283" s="257"/>
      <c r="N283" s="218">
        <f>SUM(Činnosti!$F283:$M283)</f>
        <v>0</v>
      </c>
      <c r="O283" s="262"/>
      <c r="P283" s="269"/>
      <c r="Q283" s="267">
        <f>IF(AND(Tabuľka2[[#This Row],[Stĺpec5]]&gt;0,Tabuľka2[[#This Row],[Stĺpec1]]=""),1,0)</f>
        <v>0</v>
      </c>
      <c r="R283" s="237">
        <f>IF(AND(Tabuľka2[[#This Row],[Stĺpec14]]=0,OR(Tabuľka2[[#This Row],[Stĺpec145]]&gt;0,Tabuľka2[[#This Row],[Stĺpec144]]&gt;0)),1,0)</f>
        <v>0</v>
      </c>
      <c r="S2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3" s="212">
        <f>IF(OR($T$13="vyberte",$T$13=""),0,IF(OR(Tabuľka2[[#This Row],[Stĺpec14]]="",Tabuľka2[[#This Row],[Stĺpec6]]=""),0,Tabuľka2[[#This Row],[Stĺpec6]]/Tabuľka2[[#This Row],[Stĺpec14]]))</f>
        <v>0</v>
      </c>
      <c r="U283" s="212">
        <f>IF(OR($U$13="vyberte",$U$13=""),0,IF(OR(Tabuľka2[[#This Row],[Stĺpec14]]="",Tabuľka2[[#This Row],[Stĺpec7]]=""),0,Tabuľka2[[#This Row],[Stĺpec7]]/Tabuľka2[[#This Row],[Stĺpec14]]))</f>
        <v>0</v>
      </c>
      <c r="V283" s="212">
        <f>IF(OR($V$13="vyberte",$V$13=""),0,IF(OR(Tabuľka2[[#This Row],[Stĺpec14]]="",Tabuľka2[[#This Row],[Stĺpec8]]=0),0,Tabuľka2[[#This Row],[Stĺpec8]]/Tabuľka2[[#This Row],[Stĺpec14]]))</f>
        <v>0</v>
      </c>
      <c r="W283" s="212">
        <f>IF(OR($W$13="vyberte",$W$13=""),0,IF(OR(Tabuľka2[[#This Row],[Stĺpec14]]="",Tabuľka2[[#This Row],[Stĺpec9]]=""),0,Tabuľka2[[#This Row],[Stĺpec9]]/Tabuľka2[[#This Row],[Stĺpec14]]))</f>
        <v>0</v>
      </c>
      <c r="X283" s="212">
        <f>IF(OR($X$13="vyberte",$X$13=""),0,IF(OR(Tabuľka2[[#This Row],[Stĺpec14]]="",Tabuľka2[[#This Row],[Stĺpec10]]=""),0,Tabuľka2[[#This Row],[Stĺpec10]]/Tabuľka2[[#This Row],[Stĺpec14]]))</f>
        <v>0</v>
      </c>
      <c r="Y283" s="212">
        <f>IF(OR($Y$13="vyberte",$Y$13=""),0,IF(OR(Tabuľka2[[#This Row],[Stĺpec14]]="",Tabuľka2[[#This Row],[Stĺpec11]]=""),0,Tabuľka2[[#This Row],[Stĺpec11]]/Tabuľka2[[#This Row],[Stĺpec14]]))</f>
        <v>0</v>
      </c>
      <c r="Z283" s="212">
        <f>IF(OR(Tabuľka2[[#This Row],[Stĺpec14]]="",Tabuľka2[[#This Row],[Stĺpec12]]=""),0,Tabuľka2[[#This Row],[Stĺpec12]]/Tabuľka2[[#This Row],[Stĺpec14]])</f>
        <v>0</v>
      </c>
      <c r="AA283" s="194">
        <f>IF(OR(Tabuľka2[[#This Row],[Stĺpec14]]="",Tabuľka2[[#This Row],[Stĺpec13]]=""),0,Tabuľka2[[#This Row],[Stĺpec13]]/Tabuľka2[[#This Row],[Stĺpec14]])</f>
        <v>0</v>
      </c>
      <c r="AB283" s="193">
        <f>COUNTIF(Tabuľka2[[#This Row],[Stĺpec16]:[Stĺpec23]],"&gt;0,1")</f>
        <v>0</v>
      </c>
      <c r="AC283" s="198">
        <f>IF(OR($F$13="vyberte",$F$13=""),0,Tabuľka2[[#This Row],[Stĺpec14]]-Tabuľka2[[#This Row],[Stĺpec26]])</f>
        <v>0</v>
      </c>
      <c r="AD2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3" s="206">
        <f>IF('Bodovacie kritéria'!$F$15="01 A - BORSKÁ NÍŽINA",Tabuľka2[[#This Row],[Stĺpec25]]/Tabuľka2[[#This Row],[Stĺpec5]],0)</f>
        <v>0</v>
      </c>
      <c r="AF2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3" s="206">
        <f>IFERROR((Tabuľka2[[#This Row],[Stĺpec28]]+Tabuľka2[[#This Row],[Stĺpec25]])/Tabuľka2[[#This Row],[Stĺpec14]],0)</f>
        <v>0</v>
      </c>
      <c r="AH283" s="199">
        <f>Tabuľka2[[#This Row],[Stĺpec28]]+Tabuľka2[[#This Row],[Stĺpec25]]</f>
        <v>0</v>
      </c>
      <c r="AI283" s="206">
        <f>IFERROR(Tabuľka2[[#This Row],[Stĺpec25]]/Tabuľka2[[#This Row],[Stĺpec30]],0)</f>
        <v>0</v>
      </c>
      <c r="AJ283" s="191">
        <f>IFERROR(Tabuľka2[[#This Row],[Stĺpec145]]/Tabuľka2[[#This Row],[Stĺpec14]],0)</f>
        <v>0</v>
      </c>
      <c r="AK283" s="191">
        <f>IFERROR(Tabuľka2[[#This Row],[Stĺpec144]]/Tabuľka2[[#This Row],[Stĺpec14]],0)</f>
        <v>0</v>
      </c>
    </row>
    <row r="284" spans="1:37" x14ac:dyDescent="0.25">
      <c r="A284" s="251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17">
        <f>SUM(Činnosti!$F284:$M284)</f>
        <v>0</v>
      </c>
      <c r="O284" s="261"/>
      <c r="P284" s="269"/>
      <c r="Q284" s="267">
        <f>IF(AND(Tabuľka2[[#This Row],[Stĺpec5]]&gt;0,Tabuľka2[[#This Row],[Stĺpec1]]=""),1,0)</f>
        <v>0</v>
      </c>
      <c r="R284" s="237">
        <f>IF(AND(Tabuľka2[[#This Row],[Stĺpec14]]=0,OR(Tabuľka2[[#This Row],[Stĺpec145]]&gt;0,Tabuľka2[[#This Row],[Stĺpec144]]&gt;0)),1,0)</f>
        <v>0</v>
      </c>
      <c r="S2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4" s="212">
        <f>IF(OR($T$13="vyberte",$T$13=""),0,IF(OR(Tabuľka2[[#This Row],[Stĺpec14]]="",Tabuľka2[[#This Row],[Stĺpec6]]=""),0,Tabuľka2[[#This Row],[Stĺpec6]]/Tabuľka2[[#This Row],[Stĺpec14]]))</f>
        <v>0</v>
      </c>
      <c r="U284" s="212">
        <f>IF(OR($U$13="vyberte",$U$13=""),0,IF(OR(Tabuľka2[[#This Row],[Stĺpec14]]="",Tabuľka2[[#This Row],[Stĺpec7]]=""),0,Tabuľka2[[#This Row],[Stĺpec7]]/Tabuľka2[[#This Row],[Stĺpec14]]))</f>
        <v>0</v>
      </c>
      <c r="V284" s="212">
        <f>IF(OR($V$13="vyberte",$V$13=""),0,IF(OR(Tabuľka2[[#This Row],[Stĺpec14]]="",Tabuľka2[[#This Row],[Stĺpec8]]=0),0,Tabuľka2[[#This Row],[Stĺpec8]]/Tabuľka2[[#This Row],[Stĺpec14]]))</f>
        <v>0</v>
      </c>
      <c r="W284" s="212">
        <f>IF(OR($W$13="vyberte",$W$13=""),0,IF(OR(Tabuľka2[[#This Row],[Stĺpec14]]="",Tabuľka2[[#This Row],[Stĺpec9]]=""),0,Tabuľka2[[#This Row],[Stĺpec9]]/Tabuľka2[[#This Row],[Stĺpec14]]))</f>
        <v>0</v>
      </c>
      <c r="X284" s="212">
        <f>IF(OR($X$13="vyberte",$X$13=""),0,IF(OR(Tabuľka2[[#This Row],[Stĺpec14]]="",Tabuľka2[[#This Row],[Stĺpec10]]=""),0,Tabuľka2[[#This Row],[Stĺpec10]]/Tabuľka2[[#This Row],[Stĺpec14]]))</f>
        <v>0</v>
      </c>
      <c r="Y284" s="212">
        <f>IF(OR($Y$13="vyberte",$Y$13=""),0,IF(OR(Tabuľka2[[#This Row],[Stĺpec14]]="",Tabuľka2[[#This Row],[Stĺpec11]]=""),0,Tabuľka2[[#This Row],[Stĺpec11]]/Tabuľka2[[#This Row],[Stĺpec14]]))</f>
        <v>0</v>
      </c>
      <c r="Z284" s="212">
        <f>IF(OR(Tabuľka2[[#This Row],[Stĺpec14]]="",Tabuľka2[[#This Row],[Stĺpec12]]=""),0,Tabuľka2[[#This Row],[Stĺpec12]]/Tabuľka2[[#This Row],[Stĺpec14]])</f>
        <v>0</v>
      </c>
      <c r="AA284" s="194">
        <f>IF(OR(Tabuľka2[[#This Row],[Stĺpec14]]="",Tabuľka2[[#This Row],[Stĺpec13]]=""),0,Tabuľka2[[#This Row],[Stĺpec13]]/Tabuľka2[[#This Row],[Stĺpec14]])</f>
        <v>0</v>
      </c>
      <c r="AB284" s="193">
        <f>COUNTIF(Tabuľka2[[#This Row],[Stĺpec16]:[Stĺpec23]],"&gt;0,1")</f>
        <v>0</v>
      </c>
      <c r="AC284" s="198">
        <f>IF(OR($F$13="vyberte",$F$13=""),0,Tabuľka2[[#This Row],[Stĺpec14]]-Tabuľka2[[#This Row],[Stĺpec26]])</f>
        <v>0</v>
      </c>
      <c r="AD2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4" s="206">
        <f>IF('Bodovacie kritéria'!$F$15="01 A - BORSKÁ NÍŽINA",Tabuľka2[[#This Row],[Stĺpec25]]/Tabuľka2[[#This Row],[Stĺpec5]],0)</f>
        <v>0</v>
      </c>
      <c r="AF2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4" s="206">
        <f>IFERROR((Tabuľka2[[#This Row],[Stĺpec28]]+Tabuľka2[[#This Row],[Stĺpec25]])/Tabuľka2[[#This Row],[Stĺpec14]],0)</f>
        <v>0</v>
      </c>
      <c r="AH284" s="199">
        <f>Tabuľka2[[#This Row],[Stĺpec28]]+Tabuľka2[[#This Row],[Stĺpec25]]</f>
        <v>0</v>
      </c>
      <c r="AI284" s="206">
        <f>IFERROR(Tabuľka2[[#This Row],[Stĺpec25]]/Tabuľka2[[#This Row],[Stĺpec30]],0)</f>
        <v>0</v>
      </c>
      <c r="AJ284" s="191">
        <f>IFERROR(Tabuľka2[[#This Row],[Stĺpec145]]/Tabuľka2[[#This Row],[Stĺpec14]],0)</f>
        <v>0</v>
      </c>
      <c r="AK284" s="191">
        <f>IFERROR(Tabuľka2[[#This Row],[Stĺpec144]]/Tabuľka2[[#This Row],[Stĺpec14]],0)</f>
        <v>0</v>
      </c>
    </row>
    <row r="285" spans="1:37" x14ac:dyDescent="0.25">
      <c r="A285" s="252"/>
      <c r="B285" s="257"/>
      <c r="C285" s="257"/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  <c r="N285" s="218">
        <f>SUM(Činnosti!$F285:$M285)</f>
        <v>0</v>
      </c>
      <c r="O285" s="262"/>
      <c r="P285" s="269"/>
      <c r="Q285" s="267">
        <f>IF(AND(Tabuľka2[[#This Row],[Stĺpec5]]&gt;0,Tabuľka2[[#This Row],[Stĺpec1]]=""),1,0)</f>
        <v>0</v>
      </c>
      <c r="R285" s="237">
        <f>IF(AND(Tabuľka2[[#This Row],[Stĺpec14]]=0,OR(Tabuľka2[[#This Row],[Stĺpec145]]&gt;0,Tabuľka2[[#This Row],[Stĺpec144]]&gt;0)),1,0)</f>
        <v>0</v>
      </c>
      <c r="S2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5" s="212">
        <f>IF(OR($T$13="vyberte",$T$13=""),0,IF(OR(Tabuľka2[[#This Row],[Stĺpec14]]="",Tabuľka2[[#This Row],[Stĺpec6]]=""),0,Tabuľka2[[#This Row],[Stĺpec6]]/Tabuľka2[[#This Row],[Stĺpec14]]))</f>
        <v>0</v>
      </c>
      <c r="U285" s="212">
        <f>IF(OR($U$13="vyberte",$U$13=""),0,IF(OR(Tabuľka2[[#This Row],[Stĺpec14]]="",Tabuľka2[[#This Row],[Stĺpec7]]=""),0,Tabuľka2[[#This Row],[Stĺpec7]]/Tabuľka2[[#This Row],[Stĺpec14]]))</f>
        <v>0</v>
      </c>
      <c r="V285" s="212">
        <f>IF(OR($V$13="vyberte",$V$13=""),0,IF(OR(Tabuľka2[[#This Row],[Stĺpec14]]="",Tabuľka2[[#This Row],[Stĺpec8]]=0),0,Tabuľka2[[#This Row],[Stĺpec8]]/Tabuľka2[[#This Row],[Stĺpec14]]))</f>
        <v>0</v>
      </c>
      <c r="W285" s="212">
        <f>IF(OR($W$13="vyberte",$W$13=""),0,IF(OR(Tabuľka2[[#This Row],[Stĺpec14]]="",Tabuľka2[[#This Row],[Stĺpec9]]=""),0,Tabuľka2[[#This Row],[Stĺpec9]]/Tabuľka2[[#This Row],[Stĺpec14]]))</f>
        <v>0</v>
      </c>
      <c r="X285" s="212">
        <f>IF(OR($X$13="vyberte",$X$13=""),0,IF(OR(Tabuľka2[[#This Row],[Stĺpec14]]="",Tabuľka2[[#This Row],[Stĺpec10]]=""),0,Tabuľka2[[#This Row],[Stĺpec10]]/Tabuľka2[[#This Row],[Stĺpec14]]))</f>
        <v>0</v>
      </c>
      <c r="Y285" s="212">
        <f>IF(OR($Y$13="vyberte",$Y$13=""),0,IF(OR(Tabuľka2[[#This Row],[Stĺpec14]]="",Tabuľka2[[#This Row],[Stĺpec11]]=""),0,Tabuľka2[[#This Row],[Stĺpec11]]/Tabuľka2[[#This Row],[Stĺpec14]]))</f>
        <v>0</v>
      </c>
      <c r="Z285" s="212">
        <f>IF(OR(Tabuľka2[[#This Row],[Stĺpec14]]="",Tabuľka2[[#This Row],[Stĺpec12]]=""),0,Tabuľka2[[#This Row],[Stĺpec12]]/Tabuľka2[[#This Row],[Stĺpec14]])</f>
        <v>0</v>
      </c>
      <c r="AA285" s="194">
        <f>IF(OR(Tabuľka2[[#This Row],[Stĺpec14]]="",Tabuľka2[[#This Row],[Stĺpec13]]=""),0,Tabuľka2[[#This Row],[Stĺpec13]]/Tabuľka2[[#This Row],[Stĺpec14]])</f>
        <v>0</v>
      </c>
      <c r="AB285" s="193">
        <f>COUNTIF(Tabuľka2[[#This Row],[Stĺpec16]:[Stĺpec23]],"&gt;0,1")</f>
        <v>0</v>
      </c>
      <c r="AC285" s="198">
        <f>IF(OR($F$13="vyberte",$F$13=""),0,Tabuľka2[[#This Row],[Stĺpec14]]-Tabuľka2[[#This Row],[Stĺpec26]])</f>
        <v>0</v>
      </c>
      <c r="AD2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5" s="206">
        <f>IF('Bodovacie kritéria'!$F$15="01 A - BORSKÁ NÍŽINA",Tabuľka2[[#This Row],[Stĺpec25]]/Tabuľka2[[#This Row],[Stĺpec5]],0)</f>
        <v>0</v>
      </c>
      <c r="AF2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5" s="206">
        <f>IFERROR((Tabuľka2[[#This Row],[Stĺpec28]]+Tabuľka2[[#This Row],[Stĺpec25]])/Tabuľka2[[#This Row],[Stĺpec14]],0)</f>
        <v>0</v>
      </c>
      <c r="AH285" s="199">
        <f>Tabuľka2[[#This Row],[Stĺpec28]]+Tabuľka2[[#This Row],[Stĺpec25]]</f>
        <v>0</v>
      </c>
      <c r="AI285" s="206">
        <f>IFERROR(Tabuľka2[[#This Row],[Stĺpec25]]/Tabuľka2[[#This Row],[Stĺpec30]],0)</f>
        <v>0</v>
      </c>
      <c r="AJ285" s="191">
        <f>IFERROR(Tabuľka2[[#This Row],[Stĺpec145]]/Tabuľka2[[#This Row],[Stĺpec14]],0)</f>
        <v>0</v>
      </c>
      <c r="AK285" s="191">
        <f>IFERROR(Tabuľka2[[#This Row],[Stĺpec144]]/Tabuľka2[[#This Row],[Stĺpec14]],0)</f>
        <v>0</v>
      </c>
    </row>
    <row r="286" spans="1:37" x14ac:dyDescent="0.25">
      <c r="A286" s="251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17">
        <f>SUM(Činnosti!$F286:$M286)</f>
        <v>0</v>
      </c>
      <c r="O286" s="261"/>
      <c r="P286" s="269"/>
      <c r="Q286" s="267">
        <f>IF(AND(Tabuľka2[[#This Row],[Stĺpec5]]&gt;0,Tabuľka2[[#This Row],[Stĺpec1]]=""),1,0)</f>
        <v>0</v>
      </c>
      <c r="R286" s="237">
        <f>IF(AND(Tabuľka2[[#This Row],[Stĺpec14]]=0,OR(Tabuľka2[[#This Row],[Stĺpec145]]&gt;0,Tabuľka2[[#This Row],[Stĺpec144]]&gt;0)),1,0)</f>
        <v>0</v>
      </c>
      <c r="S2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6" s="212">
        <f>IF(OR($T$13="vyberte",$T$13=""),0,IF(OR(Tabuľka2[[#This Row],[Stĺpec14]]="",Tabuľka2[[#This Row],[Stĺpec6]]=""),0,Tabuľka2[[#This Row],[Stĺpec6]]/Tabuľka2[[#This Row],[Stĺpec14]]))</f>
        <v>0</v>
      </c>
      <c r="U286" s="212">
        <f>IF(OR($U$13="vyberte",$U$13=""),0,IF(OR(Tabuľka2[[#This Row],[Stĺpec14]]="",Tabuľka2[[#This Row],[Stĺpec7]]=""),0,Tabuľka2[[#This Row],[Stĺpec7]]/Tabuľka2[[#This Row],[Stĺpec14]]))</f>
        <v>0</v>
      </c>
      <c r="V286" s="212">
        <f>IF(OR($V$13="vyberte",$V$13=""),0,IF(OR(Tabuľka2[[#This Row],[Stĺpec14]]="",Tabuľka2[[#This Row],[Stĺpec8]]=0),0,Tabuľka2[[#This Row],[Stĺpec8]]/Tabuľka2[[#This Row],[Stĺpec14]]))</f>
        <v>0</v>
      </c>
      <c r="W286" s="212">
        <f>IF(OR($W$13="vyberte",$W$13=""),0,IF(OR(Tabuľka2[[#This Row],[Stĺpec14]]="",Tabuľka2[[#This Row],[Stĺpec9]]=""),0,Tabuľka2[[#This Row],[Stĺpec9]]/Tabuľka2[[#This Row],[Stĺpec14]]))</f>
        <v>0</v>
      </c>
      <c r="X286" s="212">
        <f>IF(OR($X$13="vyberte",$X$13=""),0,IF(OR(Tabuľka2[[#This Row],[Stĺpec14]]="",Tabuľka2[[#This Row],[Stĺpec10]]=""),0,Tabuľka2[[#This Row],[Stĺpec10]]/Tabuľka2[[#This Row],[Stĺpec14]]))</f>
        <v>0</v>
      </c>
      <c r="Y286" s="212">
        <f>IF(OR($Y$13="vyberte",$Y$13=""),0,IF(OR(Tabuľka2[[#This Row],[Stĺpec14]]="",Tabuľka2[[#This Row],[Stĺpec11]]=""),0,Tabuľka2[[#This Row],[Stĺpec11]]/Tabuľka2[[#This Row],[Stĺpec14]]))</f>
        <v>0</v>
      </c>
      <c r="Z286" s="212">
        <f>IF(OR(Tabuľka2[[#This Row],[Stĺpec14]]="",Tabuľka2[[#This Row],[Stĺpec12]]=""),0,Tabuľka2[[#This Row],[Stĺpec12]]/Tabuľka2[[#This Row],[Stĺpec14]])</f>
        <v>0</v>
      </c>
      <c r="AA286" s="194">
        <f>IF(OR(Tabuľka2[[#This Row],[Stĺpec14]]="",Tabuľka2[[#This Row],[Stĺpec13]]=""),0,Tabuľka2[[#This Row],[Stĺpec13]]/Tabuľka2[[#This Row],[Stĺpec14]])</f>
        <v>0</v>
      </c>
      <c r="AB286" s="193">
        <f>COUNTIF(Tabuľka2[[#This Row],[Stĺpec16]:[Stĺpec23]],"&gt;0,1")</f>
        <v>0</v>
      </c>
      <c r="AC286" s="198">
        <f>IF(OR($F$13="vyberte",$F$13=""),0,Tabuľka2[[#This Row],[Stĺpec14]]-Tabuľka2[[#This Row],[Stĺpec26]])</f>
        <v>0</v>
      </c>
      <c r="AD2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6" s="206">
        <f>IF('Bodovacie kritéria'!$F$15="01 A - BORSKÁ NÍŽINA",Tabuľka2[[#This Row],[Stĺpec25]]/Tabuľka2[[#This Row],[Stĺpec5]],0)</f>
        <v>0</v>
      </c>
      <c r="AF2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6" s="206">
        <f>IFERROR((Tabuľka2[[#This Row],[Stĺpec28]]+Tabuľka2[[#This Row],[Stĺpec25]])/Tabuľka2[[#This Row],[Stĺpec14]],0)</f>
        <v>0</v>
      </c>
      <c r="AH286" s="199">
        <f>Tabuľka2[[#This Row],[Stĺpec28]]+Tabuľka2[[#This Row],[Stĺpec25]]</f>
        <v>0</v>
      </c>
      <c r="AI286" s="206">
        <f>IFERROR(Tabuľka2[[#This Row],[Stĺpec25]]/Tabuľka2[[#This Row],[Stĺpec30]],0)</f>
        <v>0</v>
      </c>
      <c r="AJ286" s="191">
        <f>IFERROR(Tabuľka2[[#This Row],[Stĺpec145]]/Tabuľka2[[#This Row],[Stĺpec14]],0)</f>
        <v>0</v>
      </c>
      <c r="AK286" s="191">
        <f>IFERROR(Tabuľka2[[#This Row],[Stĺpec144]]/Tabuľka2[[#This Row],[Stĺpec14]],0)</f>
        <v>0</v>
      </c>
    </row>
    <row r="287" spans="1:37" x14ac:dyDescent="0.25">
      <c r="A287" s="252"/>
      <c r="B287" s="257"/>
      <c r="C287" s="257"/>
      <c r="D287" s="257"/>
      <c r="E287" s="257"/>
      <c r="F287" s="257"/>
      <c r="G287" s="257"/>
      <c r="H287" s="257"/>
      <c r="I287" s="257"/>
      <c r="J287" s="257"/>
      <c r="K287" s="257"/>
      <c r="L287" s="257"/>
      <c r="M287" s="257"/>
      <c r="N287" s="218">
        <f>SUM(Činnosti!$F287:$M287)</f>
        <v>0</v>
      </c>
      <c r="O287" s="262"/>
      <c r="P287" s="269"/>
      <c r="Q287" s="267">
        <f>IF(AND(Tabuľka2[[#This Row],[Stĺpec5]]&gt;0,Tabuľka2[[#This Row],[Stĺpec1]]=""),1,0)</f>
        <v>0</v>
      </c>
      <c r="R287" s="237">
        <f>IF(AND(Tabuľka2[[#This Row],[Stĺpec14]]=0,OR(Tabuľka2[[#This Row],[Stĺpec145]]&gt;0,Tabuľka2[[#This Row],[Stĺpec144]]&gt;0)),1,0)</f>
        <v>0</v>
      </c>
      <c r="S2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7" s="212">
        <f>IF(OR($T$13="vyberte",$T$13=""),0,IF(OR(Tabuľka2[[#This Row],[Stĺpec14]]="",Tabuľka2[[#This Row],[Stĺpec6]]=""),0,Tabuľka2[[#This Row],[Stĺpec6]]/Tabuľka2[[#This Row],[Stĺpec14]]))</f>
        <v>0</v>
      </c>
      <c r="U287" s="212">
        <f>IF(OR($U$13="vyberte",$U$13=""),0,IF(OR(Tabuľka2[[#This Row],[Stĺpec14]]="",Tabuľka2[[#This Row],[Stĺpec7]]=""),0,Tabuľka2[[#This Row],[Stĺpec7]]/Tabuľka2[[#This Row],[Stĺpec14]]))</f>
        <v>0</v>
      </c>
      <c r="V287" s="212">
        <f>IF(OR($V$13="vyberte",$V$13=""),0,IF(OR(Tabuľka2[[#This Row],[Stĺpec14]]="",Tabuľka2[[#This Row],[Stĺpec8]]=0),0,Tabuľka2[[#This Row],[Stĺpec8]]/Tabuľka2[[#This Row],[Stĺpec14]]))</f>
        <v>0</v>
      </c>
      <c r="W287" s="212">
        <f>IF(OR($W$13="vyberte",$W$13=""),0,IF(OR(Tabuľka2[[#This Row],[Stĺpec14]]="",Tabuľka2[[#This Row],[Stĺpec9]]=""),0,Tabuľka2[[#This Row],[Stĺpec9]]/Tabuľka2[[#This Row],[Stĺpec14]]))</f>
        <v>0</v>
      </c>
      <c r="X287" s="212">
        <f>IF(OR($X$13="vyberte",$X$13=""),0,IF(OR(Tabuľka2[[#This Row],[Stĺpec14]]="",Tabuľka2[[#This Row],[Stĺpec10]]=""),0,Tabuľka2[[#This Row],[Stĺpec10]]/Tabuľka2[[#This Row],[Stĺpec14]]))</f>
        <v>0</v>
      </c>
      <c r="Y287" s="212">
        <f>IF(OR($Y$13="vyberte",$Y$13=""),0,IF(OR(Tabuľka2[[#This Row],[Stĺpec14]]="",Tabuľka2[[#This Row],[Stĺpec11]]=""),0,Tabuľka2[[#This Row],[Stĺpec11]]/Tabuľka2[[#This Row],[Stĺpec14]]))</f>
        <v>0</v>
      </c>
      <c r="Z287" s="212">
        <f>IF(OR(Tabuľka2[[#This Row],[Stĺpec14]]="",Tabuľka2[[#This Row],[Stĺpec12]]=""),0,Tabuľka2[[#This Row],[Stĺpec12]]/Tabuľka2[[#This Row],[Stĺpec14]])</f>
        <v>0</v>
      </c>
      <c r="AA287" s="194">
        <f>IF(OR(Tabuľka2[[#This Row],[Stĺpec14]]="",Tabuľka2[[#This Row],[Stĺpec13]]=""),0,Tabuľka2[[#This Row],[Stĺpec13]]/Tabuľka2[[#This Row],[Stĺpec14]])</f>
        <v>0</v>
      </c>
      <c r="AB287" s="193">
        <f>COUNTIF(Tabuľka2[[#This Row],[Stĺpec16]:[Stĺpec23]],"&gt;0,1")</f>
        <v>0</v>
      </c>
      <c r="AC287" s="198">
        <f>IF(OR($F$13="vyberte",$F$13=""),0,Tabuľka2[[#This Row],[Stĺpec14]]-Tabuľka2[[#This Row],[Stĺpec26]])</f>
        <v>0</v>
      </c>
      <c r="AD2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7" s="206">
        <f>IF('Bodovacie kritéria'!$F$15="01 A - BORSKÁ NÍŽINA",Tabuľka2[[#This Row],[Stĺpec25]]/Tabuľka2[[#This Row],[Stĺpec5]],0)</f>
        <v>0</v>
      </c>
      <c r="AF2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7" s="206">
        <f>IFERROR((Tabuľka2[[#This Row],[Stĺpec28]]+Tabuľka2[[#This Row],[Stĺpec25]])/Tabuľka2[[#This Row],[Stĺpec14]],0)</f>
        <v>0</v>
      </c>
      <c r="AH287" s="199">
        <f>Tabuľka2[[#This Row],[Stĺpec28]]+Tabuľka2[[#This Row],[Stĺpec25]]</f>
        <v>0</v>
      </c>
      <c r="AI287" s="206">
        <f>IFERROR(Tabuľka2[[#This Row],[Stĺpec25]]/Tabuľka2[[#This Row],[Stĺpec30]],0)</f>
        <v>0</v>
      </c>
      <c r="AJ287" s="191">
        <f>IFERROR(Tabuľka2[[#This Row],[Stĺpec145]]/Tabuľka2[[#This Row],[Stĺpec14]],0)</f>
        <v>0</v>
      </c>
      <c r="AK287" s="191">
        <f>IFERROR(Tabuľka2[[#This Row],[Stĺpec144]]/Tabuľka2[[#This Row],[Stĺpec14]],0)</f>
        <v>0</v>
      </c>
    </row>
    <row r="288" spans="1:37" x14ac:dyDescent="0.25">
      <c r="A288" s="251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17">
        <f>SUM(Činnosti!$F288:$M288)</f>
        <v>0</v>
      </c>
      <c r="O288" s="261"/>
      <c r="P288" s="269"/>
      <c r="Q288" s="267">
        <f>IF(AND(Tabuľka2[[#This Row],[Stĺpec5]]&gt;0,Tabuľka2[[#This Row],[Stĺpec1]]=""),1,0)</f>
        <v>0</v>
      </c>
      <c r="R288" s="237">
        <f>IF(AND(Tabuľka2[[#This Row],[Stĺpec14]]=0,OR(Tabuľka2[[#This Row],[Stĺpec145]]&gt;0,Tabuľka2[[#This Row],[Stĺpec144]]&gt;0)),1,0)</f>
        <v>0</v>
      </c>
      <c r="S2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8" s="212">
        <f>IF(OR($T$13="vyberte",$T$13=""),0,IF(OR(Tabuľka2[[#This Row],[Stĺpec14]]="",Tabuľka2[[#This Row],[Stĺpec6]]=""),0,Tabuľka2[[#This Row],[Stĺpec6]]/Tabuľka2[[#This Row],[Stĺpec14]]))</f>
        <v>0</v>
      </c>
      <c r="U288" s="212">
        <f>IF(OR($U$13="vyberte",$U$13=""),0,IF(OR(Tabuľka2[[#This Row],[Stĺpec14]]="",Tabuľka2[[#This Row],[Stĺpec7]]=""),0,Tabuľka2[[#This Row],[Stĺpec7]]/Tabuľka2[[#This Row],[Stĺpec14]]))</f>
        <v>0</v>
      </c>
      <c r="V288" s="212">
        <f>IF(OR($V$13="vyberte",$V$13=""),0,IF(OR(Tabuľka2[[#This Row],[Stĺpec14]]="",Tabuľka2[[#This Row],[Stĺpec8]]=0),0,Tabuľka2[[#This Row],[Stĺpec8]]/Tabuľka2[[#This Row],[Stĺpec14]]))</f>
        <v>0</v>
      </c>
      <c r="W288" s="212">
        <f>IF(OR($W$13="vyberte",$W$13=""),0,IF(OR(Tabuľka2[[#This Row],[Stĺpec14]]="",Tabuľka2[[#This Row],[Stĺpec9]]=""),0,Tabuľka2[[#This Row],[Stĺpec9]]/Tabuľka2[[#This Row],[Stĺpec14]]))</f>
        <v>0</v>
      </c>
      <c r="X288" s="212">
        <f>IF(OR($X$13="vyberte",$X$13=""),0,IF(OR(Tabuľka2[[#This Row],[Stĺpec14]]="",Tabuľka2[[#This Row],[Stĺpec10]]=""),0,Tabuľka2[[#This Row],[Stĺpec10]]/Tabuľka2[[#This Row],[Stĺpec14]]))</f>
        <v>0</v>
      </c>
      <c r="Y288" s="212">
        <f>IF(OR($Y$13="vyberte",$Y$13=""),0,IF(OR(Tabuľka2[[#This Row],[Stĺpec14]]="",Tabuľka2[[#This Row],[Stĺpec11]]=""),0,Tabuľka2[[#This Row],[Stĺpec11]]/Tabuľka2[[#This Row],[Stĺpec14]]))</f>
        <v>0</v>
      </c>
      <c r="Z288" s="212">
        <f>IF(OR(Tabuľka2[[#This Row],[Stĺpec14]]="",Tabuľka2[[#This Row],[Stĺpec12]]=""),0,Tabuľka2[[#This Row],[Stĺpec12]]/Tabuľka2[[#This Row],[Stĺpec14]])</f>
        <v>0</v>
      </c>
      <c r="AA288" s="194">
        <f>IF(OR(Tabuľka2[[#This Row],[Stĺpec14]]="",Tabuľka2[[#This Row],[Stĺpec13]]=""),0,Tabuľka2[[#This Row],[Stĺpec13]]/Tabuľka2[[#This Row],[Stĺpec14]])</f>
        <v>0</v>
      </c>
      <c r="AB288" s="193">
        <f>COUNTIF(Tabuľka2[[#This Row],[Stĺpec16]:[Stĺpec23]],"&gt;0,1")</f>
        <v>0</v>
      </c>
      <c r="AC288" s="198">
        <f>IF(OR($F$13="vyberte",$F$13=""),0,Tabuľka2[[#This Row],[Stĺpec14]]-Tabuľka2[[#This Row],[Stĺpec26]])</f>
        <v>0</v>
      </c>
      <c r="AD2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8" s="206">
        <f>IF('Bodovacie kritéria'!$F$15="01 A - BORSKÁ NÍŽINA",Tabuľka2[[#This Row],[Stĺpec25]]/Tabuľka2[[#This Row],[Stĺpec5]],0)</f>
        <v>0</v>
      </c>
      <c r="AF2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8" s="206">
        <f>IFERROR((Tabuľka2[[#This Row],[Stĺpec28]]+Tabuľka2[[#This Row],[Stĺpec25]])/Tabuľka2[[#This Row],[Stĺpec14]],0)</f>
        <v>0</v>
      </c>
      <c r="AH288" s="199">
        <f>Tabuľka2[[#This Row],[Stĺpec28]]+Tabuľka2[[#This Row],[Stĺpec25]]</f>
        <v>0</v>
      </c>
      <c r="AI288" s="206">
        <f>IFERROR(Tabuľka2[[#This Row],[Stĺpec25]]/Tabuľka2[[#This Row],[Stĺpec30]],0)</f>
        <v>0</v>
      </c>
      <c r="AJ288" s="191">
        <f>IFERROR(Tabuľka2[[#This Row],[Stĺpec145]]/Tabuľka2[[#This Row],[Stĺpec14]],0)</f>
        <v>0</v>
      </c>
      <c r="AK288" s="191">
        <f>IFERROR(Tabuľka2[[#This Row],[Stĺpec144]]/Tabuľka2[[#This Row],[Stĺpec14]],0)</f>
        <v>0</v>
      </c>
    </row>
    <row r="289" spans="1:37" x14ac:dyDescent="0.25">
      <c r="A289" s="252"/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18">
        <f>SUM(Činnosti!$F289:$M289)</f>
        <v>0</v>
      </c>
      <c r="O289" s="262"/>
      <c r="P289" s="269"/>
      <c r="Q289" s="267">
        <f>IF(AND(Tabuľka2[[#This Row],[Stĺpec5]]&gt;0,Tabuľka2[[#This Row],[Stĺpec1]]=""),1,0)</f>
        <v>0</v>
      </c>
      <c r="R289" s="237">
        <f>IF(AND(Tabuľka2[[#This Row],[Stĺpec14]]=0,OR(Tabuľka2[[#This Row],[Stĺpec145]]&gt;0,Tabuľka2[[#This Row],[Stĺpec144]]&gt;0)),1,0)</f>
        <v>0</v>
      </c>
      <c r="S2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89" s="212">
        <f>IF(OR($T$13="vyberte",$T$13=""),0,IF(OR(Tabuľka2[[#This Row],[Stĺpec14]]="",Tabuľka2[[#This Row],[Stĺpec6]]=""),0,Tabuľka2[[#This Row],[Stĺpec6]]/Tabuľka2[[#This Row],[Stĺpec14]]))</f>
        <v>0</v>
      </c>
      <c r="U289" s="212">
        <f>IF(OR($U$13="vyberte",$U$13=""),0,IF(OR(Tabuľka2[[#This Row],[Stĺpec14]]="",Tabuľka2[[#This Row],[Stĺpec7]]=""),0,Tabuľka2[[#This Row],[Stĺpec7]]/Tabuľka2[[#This Row],[Stĺpec14]]))</f>
        <v>0</v>
      </c>
      <c r="V289" s="212">
        <f>IF(OR($V$13="vyberte",$V$13=""),0,IF(OR(Tabuľka2[[#This Row],[Stĺpec14]]="",Tabuľka2[[#This Row],[Stĺpec8]]=0),0,Tabuľka2[[#This Row],[Stĺpec8]]/Tabuľka2[[#This Row],[Stĺpec14]]))</f>
        <v>0</v>
      </c>
      <c r="W289" s="212">
        <f>IF(OR($W$13="vyberte",$W$13=""),0,IF(OR(Tabuľka2[[#This Row],[Stĺpec14]]="",Tabuľka2[[#This Row],[Stĺpec9]]=""),0,Tabuľka2[[#This Row],[Stĺpec9]]/Tabuľka2[[#This Row],[Stĺpec14]]))</f>
        <v>0</v>
      </c>
      <c r="X289" s="212">
        <f>IF(OR($X$13="vyberte",$X$13=""),0,IF(OR(Tabuľka2[[#This Row],[Stĺpec14]]="",Tabuľka2[[#This Row],[Stĺpec10]]=""),0,Tabuľka2[[#This Row],[Stĺpec10]]/Tabuľka2[[#This Row],[Stĺpec14]]))</f>
        <v>0</v>
      </c>
      <c r="Y289" s="212">
        <f>IF(OR($Y$13="vyberte",$Y$13=""),0,IF(OR(Tabuľka2[[#This Row],[Stĺpec14]]="",Tabuľka2[[#This Row],[Stĺpec11]]=""),0,Tabuľka2[[#This Row],[Stĺpec11]]/Tabuľka2[[#This Row],[Stĺpec14]]))</f>
        <v>0</v>
      </c>
      <c r="Z289" s="212">
        <f>IF(OR(Tabuľka2[[#This Row],[Stĺpec14]]="",Tabuľka2[[#This Row],[Stĺpec12]]=""),0,Tabuľka2[[#This Row],[Stĺpec12]]/Tabuľka2[[#This Row],[Stĺpec14]])</f>
        <v>0</v>
      </c>
      <c r="AA289" s="194">
        <f>IF(OR(Tabuľka2[[#This Row],[Stĺpec14]]="",Tabuľka2[[#This Row],[Stĺpec13]]=""),0,Tabuľka2[[#This Row],[Stĺpec13]]/Tabuľka2[[#This Row],[Stĺpec14]])</f>
        <v>0</v>
      </c>
      <c r="AB289" s="193">
        <f>COUNTIF(Tabuľka2[[#This Row],[Stĺpec16]:[Stĺpec23]],"&gt;0,1")</f>
        <v>0</v>
      </c>
      <c r="AC289" s="198">
        <f>IF(OR($F$13="vyberte",$F$13=""),0,Tabuľka2[[#This Row],[Stĺpec14]]-Tabuľka2[[#This Row],[Stĺpec26]])</f>
        <v>0</v>
      </c>
      <c r="AD2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89" s="206">
        <f>IF('Bodovacie kritéria'!$F$15="01 A - BORSKÁ NÍŽINA",Tabuľka2[[#This Row],[Stĺpec25]]/Tabuľka2[[#This Row],[Stĺpec5]],0)</f>
        <v>0</v>
      </c>
      <c r="AF2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89" s="206">
        <f>IFERROR((Tabuľka2[[#This Row],[Stĺpec28]]+Tabuľka2[[#This Row],[Stĺpec25]])/Tabuľka2[[#This Row],[Stĺpec14]],0)</f>
        <v>0</v>
      </c>
      <c r="AH289" s="199">
        <f>Tabuľka2[[#This Row],[Stĺpec28]]+Tabuľka2[[#This Row],[Stĺpec25]]</f>
        <v>0</v>
      </c>
      <c r="AI289" s="206">
        <f>IFERROR(Tabuľka2[[#This Row],[Stĺpec25]]/Tabuľka2[[#This Row],[Stĺpec30]],0)</f>
        <v>0</v>
      </c>
      <c r="AJ289" s="191">
        <f>IFERROR(Tabuľka2[[#This Row],[Stĺpec145]]/Tabuľka2[[#This Row],[Stĺpec14]],0)</f>
        <v>0</v>
      </c>
      <c r="AK289" s="191">
        <f>IFERROR(Tabuľka2[[#This Row],[Stĺpec144]]/Tabuľka2[[#This Row],[Stĺpec14]],0)</f>
        <v>0</v>
      </c>
    </row>
    <row r="290" spans="1:37" x14ac:dyDescent="0.25">
      <c r="A290" s="251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17">
        <f>SUM(Činnosti!$F290:$M290)</f>
        <v>0</v>
      </c>
      <c r="O290" s="261"/>
      <c r="P290" s="269"/>
      <c r="Q290" s="267">
        <f>IF(AND(Tabuľka2[[#This Row],[Stĺpec5]]&gt;0,Tabuľka2[[#This Row],[Stĺpec1]]=""),1,0)</f>
        <v>0</v>
      </c>
      <c r="R290" s="237">
        <f>IF(AND(Tabuľka2[[#This Row],[Stĺpec14]]=0,OR(Tabuľka2[[#This Row],[Stĺpec145]]&gt;0,Tabuľka2[[#This Row],[Stĺpec144]]&gt;0)),1,0)</f>
        <v>0</v>
      </c>
      <c r="S2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0" s="212">
        <f>IF(OR($T$13="vyberte",$T$13=""),0,IF(OR(Tabuľka2[[#This Row],[Stĺpec14]]="",Tabuľka2[[#This Row],[Stĺpec6]]=""),0,Tabuľka2[[#This Row],[Stĺpec6]]/Tabuľka2[[#This Row],[Stĺpec14]]))</f>
        <v>0</v>
      </c>
      <c r="U290" s="212">
        <f>IF(OR($U$13="vyberte",$U$13=""),0,IF(OR(Tabuľka2[[#This Row],[Stĺpec14]]="",Tabuľka2[[#This Row],[Stĺpec7]]=""),0,Tabuľka2[[#This Row],[Stĺpec7]]/Tabuľka2[[#This Row],[Stĺpec14]]))</f>
        <v>0</v>
      </c>
      <c r="V290" s="212">
        <f>IF(OR($V$13="vyberte",$V$13=""),0,IF(OR(Tabuľka2[[#This Row],[Stĺpec14]]="",Tabuľka2[[#This Row],[Stĺpec8]]=0),0,Tabuľka2[[#This Row],[Stĺpec8]]/Tabuľka2[[#This Row],[Stĺpec14]]))</f>
        <v>0</v>
      </c>
      <c r="W290" s="212">
        <f>IF(OR($W$13="vyberte",$W$13=""),0,IF(OR(Tabuľka2[[#This Row],[Stĺpec14]]="",Tabuľka2[[#This Row],[Stĺpec9]]=""),0,Tabuľka2[[#This Row],[Stĺpec9]]/Tabuľka2[[#This Row],[Stĺpec14]]))</f>
        <v>0</v>
      </c>
      <c r="X290" s="212">
        <f>IF(OR($X$13="vyberte",$X$13=""),0,IF(OR(Tabuľka2[[#This Row],[Stĺpec14]]="",Tabuľka2[[#This Row],[Stĺpec10]]=""),0,Tabuľka2[[#This Row],[Stĺpec10]]/Tabuľka2[[#This Row],[Stĺpec14]]))</f>
        <v>0</v>
      </c>
      <c r="Y290" s="212">
        <f>IF(OR($Y$13="vyberte",$Y$13=""),0,IF(OR(Tabuľka2[[#This Row],[Stĺpec14]]="",Tabuľka2[[#This Row],[Stĺpec11]]=""),0,Tabuľka2[[#This Row],[Stĺpec11]]/Tabuľka2[[#This Row],[Stĺpec14]]))</f>
        <v>0</v>
      </c>
      <c r="Z290" s="212">
        <f>IF(OR(Tabuľka2[[#This Row],[Stĺpec14]]="",Tabuľka2[[#This Row],[Stĺpec12]]=""),0,Tabuľka2[[#This Row],[Stĺpec12]]/Tabuľka2[[#This Row],[Stĺpec14]])</f>
        <v>0</v>
      </c>
      <c r="AA290" s="194">
        <f>IF(OR(Tabuľka2[[#This Row],[Stĺpec14]]="",Tabuľka2[[#This Row],[Stĺpec13]]=""),0,Tabuľka2[[#This Row],[Stĺpec13]]/Tabuľka2[[#This Row],[Stĺpec14]])</f>
        <v>0</v>
      </c>
      <c r="AB290" s="193">
        <f>COUNTIF(Tabuľka2[[#This Row],[Stĺpec16]:[Stĺpec23]],"&gt;0,1")</f>
        <v>0</v>
      </c>
      <c r="AC290" s="198">
        <f>IF(OR($F$13="vyberte",$F$13=""),0,Tabuľka2[[#This Row],[Stĺpec14]]-Tabuľka2[[#This Row],[Stĺpec26]])</f>
        <v>0</v>
      </c>
      <c r="AD2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0" s="206">
        <f>IF('Bodovacie kritéria'!$F$15="01 A - BORSKÁ NÍŽINA",Tabuľka2[[#This Row],[Stĺpec25]]/Tabuľka2[[#This Row],[Stĺpec5]],0)</f>
        <v>0</v>
      </c>
      <c r="AF2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0" s="206">
        <f>IFERROR((Tabuľka2[[#This Row],[Stĺpec28]]+Tabuľka2[[#This Row],[Stĺpec25]])/Tabuľka2[[#This Row],[Stĺpec14]],0)</f>
        <v>0</v>
      </c>
      <c r="AH290" s="199">
        <f>Tabuľka2[[#This Row],[Stĺpec28]]+Tabuľka2[[#This Row],[Stĺpec25]]</f>
        <v>0</v>
      </c>
      <c r="AI290" s="206">
        <f>IFERROR(Tabuľka2[[#This Row],[Stĺpec25]]/Tabuľka2[[#This Row],[Stĺpec30]],0)</f>
        <v>0</v>
      </c>
      <c r="AJ290" s="191">
        <f>IFERROR(Tabuľka2[[#This Row],[Stĺpec145]]/Tabuľka2[[#This Row],[Stĺpec14]],0)</f>
        <v>0</v>
      </c>
      <c r="AK290" s="191">
        <f>IFERROR(Tabuľka2[[#This Row],[Stĺpec144]]/Tabuľka2[[#This Row],[Stĺpec14]],0)</f>
        <v>0</v>
      </c>
    </row>
    <row r="291" spans="1:37" x14ac:dyDescent="0.25">
      <c r="A291" s="252"/>
      <c r="B291" s="257"/>
      <c r="C291" s="257"/>
      <c r="D291" s="257"/>
      <c r="E291" s="257"/>
      <c r="F291" s="257"/>
      <c r="G291" s="257"/>
      <c r="H291" s="257"/>
      <c r="I291" s="257"/>
      <c r="J291" s="257"/>
      <c r="K291" s="257"/>
      <c r="L291" s="257"/>
      <c r="M291" s="257"/>
      <c r="N291" s="218">
        <f>SUM(Činnosti!$F291:$M291)</f>
        <v>0</v>
      </c>
      <c r="O291" s="262"/>
      <c r="P291" s="269"/>
      <c r="Q291" s="267">
        <f>IF(AND(Tabuľka2[[#This Row],[Stĺpec5]]&gt;0,Tabuľka2[[#This Row],[Stĺpec1]]=""),1,0)</f>
        <v>0</v>
      </c>
      <c r="R291" s="237">
        <f>IF(AND(Tabuľka2[[#This Row],[Stĺpec14]]=0,OR(Tabuľka2[[#This Row],[Stĺpec145]]&gt;0,Tabuľka2[[#This Row],[Stĺpec144]]&gt;0)),1,0)</f>
        <v>0</v>
      </c>
      <c r="S2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1" s="212">
        <f>IF(OR($T$13="vyberte",$T$13=""),0,IF(OR(Tabuľka2[[#This Row],[Stĺpec14]]="",Tabuľka2[[#This Row],[Stĺpec6]]=""),0,Tabuľka2[[#This Row],[Stĺpec6]]/Tabuľka2[[#This Row],[Stĺpec14]]))</f>
        <v>0</v>
      </c>
      <c r="U291" s="212">
        <f>IF(OR($U$13="vyberte",$U$13=""),0,IF(OR(Tabuľka2[[#This Row],[Stĺpec14]]="",Tabuľka2[[#This Row],[Stĺpec7]]=""),0,Tabuľka2[[#This Row],[Stĺpec7]]/Tabuľka2[[#This Row],[Stĺpec14]]))</f>
        <v>0</v>
      </c>
      <c r="V291" s="212">
        <f>IF(OR($V$13="vyberte",$V$13=""),0,IF(OR(Tabuľka2[[#This Row],[Stĺpec14]]="",Tabuľka2[[#This Row],[Stĺpec8]]=0),0,Tabuľka2[[#This Row],[Stĺpec8]]/Tabuľka2[[#This Row],[Stĺpec14]]))</f>
        <v>0</v>
      </c>
      <c r="W291" s="212">
        <f>IF(OR($W$13="vyberte",$W$13=""),0,IF(OR(Tabuľka2[[#This Row],[Stĺpec14]]="",Tabuľka2[[#This Row],[Stĺpec9]]=""),0,Tabuľka2[[#This Row],[Stĺpec9]]/Tabuľka2[[#This Row],[Stĺpec14]]))</f>
        <v>0</v>
      </c>
      <c r="X291" s="212">
        <f>IF(OR($X$13="vyberte",$X$13=""),0,IF(OR(Tabuľka2[[#This Row],[Stĺpec14]]="",Tabuľka2[[#This Row],[Stĺpec10]]=""),0,Tabuľka2[[#This Row],[Stĺpec10]]/Tabuľka2[[#This Row],[Stĺpec14]]))</f>
        <v>0</v>
      </c>
      <c r="Y291" s="212">
        <f>IF(OR($Y$13="vyberte",$Y$13=""),0,IF(OR(Tabuľka2[[#This Row],[Stĺpec14]]="",Tabuľka2[[#This Row],[Stĺpec11]]=""),0,Tabuľka2[[#This Row],[Stĺpec11]]/Tabuľka2[[#This Row],[Stĺpec14]]))</f>
        <v>0</v>
      </c>
      <c r="Z291" s="212">
        <f>IF(OR(Tabuľka2[[#This Row],[Stĺpec14]]="",Tabuľka2[[#This Row],[Stĺpec12]]=""),0,Tabuľka2[[#This Row],[Stĺpec12]]/Tabuľka2[[#This Row],[Stĺpec14]])</f>
        <v>0</v>
      </c>
      <c r="AA291" s="194">
        <f>IF(OR(Tabuľka2[[#This Row],[Stĺpec14]]="",Tabuľka2[[#This Row],[Stĺpec13]]=""),0,Tabuľka2[[#This Row],[Stĺpec13]]/Tabuľka2[[#This Row],[Stĺpec14]])</f>
        <v>0</v>
      </c>
      <c r="AB291" s="193">
        <f>COUNTIF(Tabuľka2[[#This Row],[Stĺpec16]:[Stĺpec23]],"&gt;0,1")</f>
        <v>0</v>
      </c>
      <c r="AC291" s="198">
        <f>IF(OR($F$13="vyberte",$F$13=""),0,Tabuľka2[[#This Row],[Stĺpec14]]-Tabuľka2[[#This Row],[Stĺpec26]])</f>
        <v>0</v>
      </c>
      <c r="AD2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1" s="206">
        <f>IF('Bodovacie kritéria'!$F$15="01 A - BORSKÁ NÍŽINA",Tabuľka2[[#This Row],[Stĺpec25]]/Tabuľka2[[#This Row],[Stĺpec5]],0)</f>
        <v>0</v>
      </c>
      <c r="AF2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1" s="206">
        <f>IFERROR((Tabuľka2[[#This Row],[Stĺpec28]]+Tabuľka2[[#This Row],[Stĺpec25]])/Tabuľka2[[#This Row],[Stĺpec14]],0)</f>
        <v>0</v>
      </c>
      <c r="AH291" s="199">
        <f>Tabuľka2[[#This Row],[Stĺpec28]]+Tabuľka2[[#This Row],[Stĺpec25]]</f>
        <v>0</v>
      </c>
      <c r="AI291" s="206">
        <f>IFERROR(Tabuľka2[[#This Row],[Stĺpec25]]/Tabuľka2[[#This Row],[Stĺpec30]],0)</f>
        <v>0</v>
      </c>
      <c r="AJ291" s="191">
        <f>IFERROR(Tabuľka2[[#This Row],[Stĺpec145]]/Tabuľka2[[#This Row],[Stĺpec14]],0)</f>
        <v>0</v>
      </c>
      <c r="AK291" s="191">
        <f>IFERROR(Tabuľka2[[#This Row],[Stĺpec144]]/Tabuľka2[[#This Row],[Stĺpec14]],0)</f>
        <v>0</v>
      </c>
    </row>
    <row r="292" spans="1:37" x14ac:dyDescent="0.25">
      <c r="A292" s="251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17">
        <f>SUM(Činnosti!$F292:$M292)</f>
        <v>0</v>
      </c>
      <c r="O292" s="261"/>
      <c r="P292" s="269"/>
      <c r="Q292" s="267">
        <f>IF(AND(Tabuľka2[[#This Row],[Stĺpec5]]&gt;0,Tabuľka2[[#This Row],[Stĺpec1]]=""),1,0)</f>
        <v>0</v>
      </c>
      <c r="R292" s="237">
        <f>IF(AND(Tabuľka2[[#This Row],[Stĺpec14]]=0,OR(Tabuľka2[[#This Row],[Stĺpec145]]&gt;0,Tabuľka2[[#This Row],[Stĺpec144]]&gt;0)),1,0)</f>
        <v>0</v>
      </c>
      <c r="S2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2" s="212">
        <f>IF(OR($T$13="vyberte",$T$13=""),0,IF(OR(Tabuľka2[[#This Row],[Stĺpec14]]="",Tabuľka2[[#This Row],[Stĺpec6]]=""),0,Tabuľka2[[#This Row],[Stĺpec6]]/Tabuľka2[[#This Row],[Stĺpec14]]))</f>
        <v>0</v>
      </c>
      <c r="U292" s="212">
        <f>IF(OR($U$13="vyberte",$U$13=""),0,IF(OR(Tabuľka2[[#This Row],[Stĺpec14]]="",Tabuľka2[[#This Row],[Stĺpec7]]=""),0,Tabuľka2[[#This Row],[Stĺpec7]]/Tabuľka2[[#This Row],[Stĺpec14]]))</f>
        <v>0</v>
      </c>
      <c r="V292" s="212">
        <f>IF(OR($V$13="vyberte",$V$13=""),0,IF(OR(Tabuľka2[[#This Row],[Stĺpec14]]="",Tabuľka2[[#This Row],[Stĺpec8]]=0),0,Tabuľka2[[#This Row],[Stĺpec8]]/Tabuľka2[[#This Row],[Stĺpec14]]))</f>
        <v>0</v>
      </c>
      <c r="W292" s="212">
        <f>IF(OR($W$13="vyberte",$W$13=""),0,IF(OR(Tabuľka2[[#This Row],[Stĺpec14]]="",Tabuľka2[[#This Row],[Stĺpec9]]=""),0,Tabuľka2[[#This Row],[Stĺpec9]]/Tabuľka2[[#This Row],[Stĺpec14]]))</f>
        <v>0</v>
      </c>
      <c r="X292" s="212">
        <f>IF(OR($X$13="vyberte",$X$13=""),0,IF(OR(Tabuľka2[[#This Row],[Stĺpec14]]="",Tabuľka2[[#This Row],[Stĺpec10]]=""),0,Tabuľka2[[#This Row],[Stĺpec10]]/Tabuľka2[[#This Row],[Stĺpec14]]))</f>
        <v>0</v>
      </c>
      <c r="Y292" s="212">
        <f>IF(OR($Y$13="vyberte",$Y$13=""),0,IF(OR(Tabuľka2[[#This Row],[Stĺpec14]]="",Tabuľka2[[#This Row],[Stĺpec11]]=""),0,Tabuľka2[[#This Row],[Stĺpec11]]/Tabuľka2[[#This Row],[Stĺpec14]]))</f>
        <v>0</v>
      </c>
      <c r="Z292" s="212">
        <f>IF(OR(Tabuľka2[[#This Row],[Stĺpec14]]="",Tabuľka2[[#This Row],[Stĺpec12]]=""),0,Tabuľka2[[#This Row],[Stĺpec12]]/Tabuľka2[[#This Row],[Stĺpec14]])</f>
        <v>0</v>
      </c>
      <c r="AA292" s="194">
        <f>IF(OR(Tabuľka2[[#This Row],[Stĺpec14]]="",Tabuľka2[[#This Row],[Stĺpec13]]=""),0,Tabuľka2[[#This Row],[Stĺpec13]]/Tabuľka2[[#This Row],[Stĺpec14]])</f>
        <v>0</v>
      </c>
      <c r="AB292" s="193">
        <f>COUNTIF(Tabuľka2[[#This Row],[Stĺpec16]:[Stĺpec23]],"&gt;0,1")</f>
        <v>0</v>
      </c>
      <c r="AC292" s="198">
        <f>IF(OR($F$13="vyberte",$F$13=""),0,Tabuľka2[[#This Row],[Stĺpec14]]-Tabuľka2[[#This Row],[Stĺpec26]])</f>
        <v>0</v>
      </c>
      <c r="AD2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2" s="206">
        <f>IF('Bodovacie kritéria'!$F$15="01 A - BORSKÁ NÍŽINA",Tabuľka2[[#This Row],[Stĺpec25]]/Tabuľka2[[#This Row],[Stĺpec5]],0)</f>
        <v>0</v>
      </c>
      <c r="AF2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2" s="206">
        <f>IFERROR((Tabuľka2[[#This Row],[Stĺpec28]]+Tabuľka2[[#This Row],[Stĺpec25]])/Tabuľka2[[#This Row],[Stĺpec14]],0)</f>
        <v>0</v>
      </c>
      <c r="AH292" s="199">
        <f>Tabuľka2[[#This Row],[Stĺpec28]]+Tabuľka2[[#This Row],[Stĺpec25]]</f>
        <v>0</v>
      </c>
      <c r="AI292" s="206">
        <f>IFERROR(Tabuľka2[[#This Row],[Stĺpec25]]/Tabuľka2[[#This Row],[Stĺpec30]],0)</f>
        <v>0</v>
      </c>
      <c r="AJ292" s="191">
        <f>IFERROR(Tabuľka2[[#This Row],[Stĺpec145]]/Tabuľka2[[#This Row],[Stĺpec14]],0)</f>
        <v>0</v>
      </c>
      <c r="AK292" s="191">
        <f>IFERROR(Tabuľka2[[#This Row],[Stĺpec144]]/Tabuľka2[[#This Row],[Stĺpec14]],0)</f>
        <v>0</v>
      </c>
    </row>
    <row r="293" spans="1:37" x14ac:dyDescent="0.25">
      <c r="A293" s="252"/>
      <c r="B293" s="257"/>
      <c r="C293" s="257"/>
      <c r="D293" s="257"/>
      <c r="E293" s="257"/>
      <c r="F293" s="257"/>
      <c r="G293" s="257"/>
      <c r="H293" s="257"/>
      <c r="I293" s="257"/>
      <c r="J293" s="257"/>
      <c r="K293" s="257"/>
      <c r="L293" s="257"/>
      <c r="M293" s="257"/>
      <c r="N293" s="218">
        <f>SUM(Činnosti!$F293:$M293)</f>
        <v>0</v>
      </c>
      <c r="O293" s="262"/>
      <c r="P293" s="269"/>
      <c r="Q293" s="267">
        <f>IF(AND(Tabuľka2[[#This Row],[Stĺpec5]]&gt;0,Tabuľka2[[#This Row],[Stĺpec1]]=""),1,0)</f>
        <v>0</v>
      </c>
      <c r="R293" s="237">
        <f>IF(AND(Tabuľka2[[#This Row],[Stĺpec14]]=0,OR(Tabuľka2[[#This Row],[Stĺpec145]]&gt;0,Tabuľka2[[#This Row],[Stĺpec144]]&gt;0)),1,0)</f>
        <v>0</v>
      </c>
      <c r="S2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3" s="212">
        <f>IF(OR($T$13="vyberte",$T$13=""),0,IF(OR(Tabuľka2[[#This Row],[Stĺpec14]]="",Tabuľka2[[#This Row],[Stĺpec6]]=""),0,Tabuľka2[[#This Row],[Stĺpec6]]/Tabuľka2[[#This Row],[Stĺpec14]]))</f>
        <v>0</v>
      </c>
      <c r="U293" s="212">
        <f>IF(OR($U$13="vyberte",$U$13=""),0,IF(OR(Tabuľka2[[#This Row],[Stĺpec14]]="",Tabuľka2[[#This Row],[Stĺpec7]]=""),0,Tabuľka2[[#This Row],[Stĺpec7]]/Tabuľka2[[#This Row],[Stĺpec14]]))</f>
        <v>0</v>
      </c>
      <c r="V293" s="212">
        <f>IF(OR($V$13="vyberte",$V$13=""),0,IF(OR(Tabuľka2[[#This Row],[Stĺpec14]]="",Tabuľka2[[#This Row],[Stĺpec8]]=0),0,Tabuľka2[[#This Row],[Stĺpec8]]/Tabuľka2[[#This Row],[Stĺpec14]]))</f>
        <v>0</v>
      </c>
      <c r="W293" s="212">
        <f>IF(OR($W$13="vyberte",$W$13=""),0,IF(OR(Tabuľka2[[#This Row],[Stĺpec14]]="",Tabuľka2[[#This Row],[Stĺpec9]]=""),0,Tabuľka2[[#This Row],[Stĺpec9]]/Tabuľka2[[#This Row],[Stĺpec14]]))</f>
        <v>0</v>
      </c>
      <c r="X293" s="212">
        <f>IF(OR($X$13="vyberte",$X$13=""),0,IF(OR(Tabuľka2[[#This Row],[Stĺpec14]]="",Tabuľka2[[#This Row],[Stĺpec10]]=""),0,Tabuľka2[[#This Row],[Stĺpec10]]/Tabuľka2[[#This Row],[Stĺpec14]]))</f>
        <v>0</v>
      </c>
      <c r="Y293" s="212">
        <f>IF(OR($Y$13="vyberte",$Y$13=""),0,IF(OR(Tabuľka2[[#This Row],[Stĺpec14]]="",Tabuľka2[[#This Row],[Stĺpec11]]=""),0,Tabuľka2[[#This Row],[Stĺpec11]]/Tabuľka2[[#This Row],[Stĺpec14]]))</f>
        <v>0</v>
      </c>
      <c r="Z293" s="212">
        <f>IF(OR(Tabuľka2[[#This Row],[Stĺpec14]]="",Tabuľka2[[#This Row],[Stĺpec12]]=""),0,Tabuľka2[[#This Row],[Stĺpec12]]/Tabuľka2[[#This Row],[Stĺpec14]])</f>
        <v>0</v>
      </c>
      <c r="AA293" s="194">
        <f>IF(OR(Tabuľka2[[#This Row],[Stĺpec14]]="",Tabuľka2[[#This Row],[Stĺpec13]]=""),0,Tabuľka2[[#This Row],[Stĺpec13]]/Tabuľka2[[#This Row],[Stĺpec14]])</f>
        <v>0</v>
      </c>
      <c r="AB293" s="193">
        <f>COUNTIF(Tabuľka2[[#This Row],[Stĺpec16]:[Stĺpec23]],"&gt;0,1")</f>
        <v>0</v>
      </c>
      <c r="AC293" s="198">
        <f>IF(OR($F$13="vyberte",$F$13=""),0,Tabuľka2[[#This Row],[Stĺpec14]]-Tabuľka2[[#This Row],[Stĺpec26]])</f>
        <v>0</v>
      </c>
      <c r="AD2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3" s="206">
        <f>IF('Bodovacie kritéria'!$F$15="01 A - BORSKÁ NÍŽINA",Tabuľka2[[#This Row],[Stĺpec25]]/Tabuľka2[[#This Row],[Stĺpec5]],0)</f>
        <v>0</v>
      </c>
      <c r="AF2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3" s="206">
        <f>IFERROR((Tabuľka2[[#This Row],[Stĺpec28]]+Tabuľka2[[#This Row],[Stĺpec25]])/Tabuľka2[[#This Row],[Stĺpec14]],0)</f>
        <v>0</v>
      </c>
      <c r="AH293" s="199">
        <f>Tabuľka2[[#This Row],[Stĺpec28]]+Tabuľka2[[#This Row],[Stĺpec25]]</f>
        <v>0</v>
      </c>
      <c r="AI293" s="206">
        <f>IFERROR(Tabuľka2[[#This Row],[Stĺpec25]]/Tabuľka2[[#This Row],[Stĺpec30]],0)</f>
        <v>0</v>
      </c>
      <c r="AJ293" s="191">
        <f>IFERROR(Tabuľka2[[#This Row],[Stĺpec145]]/Tabuľka2[[#This Row],[Stĺpec14]],0)</f>
        <v>0</v>
      </c>
      <c r="AK293" s="191">
        <f>IFERROR(Tabuľka2[[#This Row],[Stĺpec144]]/Tabuľka2[[#This Row],[Stĺpec14]],0)</f>
        <v>0</v>
      </c>
    </row>
    <row r="294" spans="1:37" x14ac:dyDescent="0.25">
      <c r="A294" s="251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17">
        <f>SUM(Činnosti!$F294:$M294)</f>
        <v>0</v>
      </c>
      <c r="O294" s="261"/>
      <c r="P294" s="269"/>
      <c r="Q294" s="267">
        <f>IF(AND(Tabuľka2[[#This Row],[Stĺpec5]]&gt;0,Tabuľka2[[#This Row],[Stĺpec1]]=""),1,0)</f>
        <v>0</v>
      </c>
      <c r="R294" s="237">
        <f>IF(AND(Tabuľka2[[#This Row],[Stĺpec14]]=0,OR(Tabuľka2[[#This Row],[Stĺpec145]]&gt;0,Tabuľka2[[#This Row],[Stĺpec144]]&gt;0)),1,0)</f>
        <v>0</v>
      </c>
      <c r="S2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4" s="212">
        <f>IF(OR($T$13="vyberte",$T$13=""),0,IF(OR(Tabuľka2[[#This Row],[Stĺpec14]]="",Tabuľka2[[#This Row],[Stĺpec6]]=""),0,Tabuľka2[[#This Row],[Stĺpec6]]/Tabuľka2[[#This Row],[Stĺpec14]]))</f>
        <v>0</v>
      </c>
      <c r="U294" s="212">
        <f>IF(OR($U$13="vyberte",$U$13=""),0,IF(OR(Tabuľka2[[#This Row],[Stĺpec14]]="",Tabuľka2[[#This Row],[Stĺpec7]]=""),0,Tabuľka2[[#This Row],[Stĺpec7]]/Tabuľka2[[#This Row],[Stĺpec14]]))</f>
        <v>0</v>
      </c>
      <c r="V294" s="212">
        <f>IF(OR($V$13="vyberte",$V$13=""),0,IF(OR(Tabuľka2[[#This Row],[Stĺpec14]]="",Tabuľka2[[#This Row],[Stĺpec8]]=0),0,Tabuľka2[[#This Row],[Stĺpec8]]/Tabuľka2[[#This Row],[Stĺpec14]]))</f>
        <v>0</v>
      </c>
      <c r="W294" s="212">
        <f>IF(OR($W$13="vyberte",$W$13=""),0,IF(OR(Tabuľka2[[#This Row],[Stĺpec14]]="",Tabuľka2[[#This Row],[Stĺpec9]]=""),0,Tabuľka2[[#This Row],[Stĺpec9]]/Tabuľka2[[#This Row],[Stĺpec14]]))</f>
        <v>0</v>
      </c>
      <c r="X294" s="212">
        <f>IF(OR($X$13="vyberte",$X$13=""),0,IF(OR(Tabuľka2[[#This Row],[Stĺpec14]]="",Tabuľka2[[#This Row],[Stĺpec10]]=""),0,Tabuľka2[[#This Row],[Stĺpec10]]/Tabuľka2[[#This Row],[Stĺpec14]]))</f>
        <v>0</v>
      </c>
      <c r="Y294" s="212">
        <f>IF(OR($Y$13="vyberte",$Y$13=""),0,IF(OR(Tabuľka2[[#This Row],[Stĺpec14]]="",Tabuľka2[[#This Row],[Stĺpec11]]=""),0,Tabuľka2[[#This Row],[Stĺpec11]]/Tabuľka2[[#This Row],[Stĺpec14]]))</f>
        <v>0</v>
      </c>
      <c r="Z294" s="212">
        <f>IF(OR(Tabuľka2[[#This Row],[Stĺpec14]]="",Tabuľka2[[#This Row],[Stĺpec12]]=""),0,Tabuľka2[[#This Row],[Stĺpec12]]/Tabuľka2[[#This Row],[Stĺpec14]])</f>
        <v>0</v>
      </c>
      <c r="AA294" s="194">
        <f>IF(OR(Tabuľka2[[#This Row],[Stĺpec14]]="",Tabuľka2[[#This Row],[Stĺpec13]]=""),0,Tabuľka2[[#This Row],[Stĺpec13]]/Tabuľka2[[#This Row],[Stĺpec14]])</f>
        <v>0</v>
      </c>
      <c r="AB294" s="193">
        <f>COUNTIF(Tabuľka2[[#This Row],[Stĺpec16]:[Stĺpec23]],"&gt;0,1")</f>
        <v>0</v>
      </c>
      <c r="AC294" s="198">
        <f>IF(OR($F$13="vyberte",$F$13=""),0,Tabuľka2[[#This Row],[Stĺpec14]]-Tabuľka2[[#This Row],[Stĺpec26]])</f>
        <v>0</v>
      </c>
      <c r="AD2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4" s="206">
        <f>IF('Bodovacie kritéria'!$F$15="01 A - BORSKÁ NÍŽINA",Tabuľka2[[#This Row],[Stĺpec25]]/Tabuľka2[[#This Row],[Stĺpec5]],0)</f>
        <v>0</v>
      </c>
      <c r="AF2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4" s="206">
        <f>IFERROR((Tabuľka2[[#This Row],[Stĺpec28]]+Tabuľka2[[#This Row],[Stĺpec25]])/Tabuľka2[[#This Row],[Stĺpec14]],0)</f>
        <v>0</v>
      </c>
      <c r="AH294" s="199">
        <f>Tabuľka2[[#This Row],[Stĺpec28]]+Tabuľka2[[#This Row],[Stĺpec25]]</f>
        <v>0</v>
      </c>
      <c r="AI294" s="206">
        <f>IFERROR(Tabuľka2[[#This Row],[Stĺpec25]]/Tabuľka2[[#This Row],[Stĺpec30]],0)</f>
        <v>0</v>
      </c>
      <c r="AJ294" s="191">
        <f>IFERROR(Tabuľka2[[#This Row],[Stĺpec145]]/Tabuľka2[[#This Row],[Stĺpec14]],0)</f>
        <v>0</v>
      </c>
      <c r="AK294" s="191">
        <f>IFERROR(Tabuľka2[[#This Row],[Stĺpec144]]/Tabuľka2[[#This Row],[Stĺpec14]],0)</f>
        <v>0</v>
      </c>
    </row>
    <row r="295" spans="1:37" x14ac:dyDescent="0.25">
      <c r="A295" s="252"/>
      <c r="B295" s="257"/>
      <c r="C295" s="257"/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18">
        <f>SUM(Činnosti!$F295:$M295)</f>
        <v>0</v>
      </c>
      <c r="O295" s="262"/>
      <c r="P295" s="269"/>
      <c r="Q295" s="267">
        <f>IF(AND(Tabuľka2[[#This Row],[Stĺpec5]]&gt;0,Tabuľka2[[#This Row],[Stĺpec1]]=""),1,0)</f>
        <v>0</v>
      </c>
      <c r="R295" s="237">
        <f>IF(AND(Tabuľka2[[#This Row],[Stĺpec14]]=0,OR(Tabuľka2[[#This Row],[Stĺpec145]]&gt;0,Tabuľka2[[#This Row],[Stĺpec144]]&gt;0)),1,0)</f>
        <v>0</v>
      </c>
      <c r="S2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5" s="212">
        <f>IF(OR($T$13="vyberte",$T$13=""),0,IF(OR(Tabuľka2[[#This Row],[Stĺpec14]]="",Tabuľka2[[#This Row],[Stĺpec6]]=""),0,Tabuľka2[[#This Row],[Stĺpec6]]/Tabuľka2[[#This Row],[Stĺpec14]]))</f>
        <v>0</v>
      </c>
      <c r="U295" s="212">
        <f>IF(OR($U$13="vyberte",$U$13=""),0,IF(OR(Tabuľka2[[#This Row],[Stĺpec14]]="",Tabuľka2[[#This Row],[Stĺpec7]]=""),0,Tabuľka2[[#This Row],[Stĺpec7]]/Tabuľka2[[#This Row],[Stĺpec14]]))</f>
        <v>0</v>
      </c>
      <c r="V295" s="212">
        <f>IF(OR($V$13="vyberte",$V$13=""),0,IF(OR(Tabuľka2[[#This Row],[Stĺpec14]]="",Tabuľka2[[#This Row],[Stĺpec8]]=0),0,Tabuľka2[[#This Row],[Stĺpec8]]/Tabuľka2[[#This Row],[Stĺpec14]]))</f>
        <v>0</v>
      </c>
      <c r="W295" s="212">
        <f>IF(OR($W$13="vyberte",$W$13=""),0,IF(OR(Tabuľka2[[#This Row],[Stĺpec14]]="",Tabuľka2[[#This Row],[Stĺpec9]]=""),0,Tabuľka2[[#This Row],[Stĺpec9]]/Tabuľka2[[#This Row],[Stĺpec14]]))</f>
        <v>0</v>
      </c>
      <c r="X295" s="212">
        <f>IF(OR($X$13="vyberte",$X$13=""),0,IF(OR(Tabuľka2[[#This Row],[Stĺpec14]]="",Tabuľka2[[#This Row],[Stĺpec10]]=""),0,Tabuľka2[[#This Row],[Stĺpec10]]/Tabuľka2[[#This Row],[Stĺpec14]]))</f>
        <v>0</v>
      </c>
      <c r="Y295" s="212">
        <f>IF(OR($Y$13="vyberte",$Y$13=""),0,IF(OR(Tabuľka2[[#This Row],[Stĺpec14]]="",Tabuľka2[[#This Row],[Stĺpec11]]=""),0,Tabuľka2[[#This Row],[Stĺpec11]]/Tabuľka2[[#This Row],[Stĺpec14]]))</f>
        <v>0</v>
      </c>
      <c r="Z295" s="212">
        <f>IF(OR(Tabuľka2[[#This Row],[Stĺpec14]]="",Tabuľka2[[#This Row],[Stĺpec12]]=""),0,Tabuľka2[[#This Row],[Stĺpec12]]/Tabuľka2[[#This Row],[Stĺpec14]])</f>
        <v>0</v>
      </c>
      <c r="AA295" s="194">
        <f>IF(OR(Tabuľka2[[#This Row],[Stĺpec14]]="",Tabuľka2[[#This Row],[Stĺpec13]]=""),0,Tabuľka2[[#This Row],[Stĺpec13]]/Tabuľka2[[#This Row],[Stĺpec14]])</f>
        <v>0</v>
      </c>
      <c r="AB295" s="193">
        <f>COUNTIF(Tabuľka2[[#This Row],[Stĺpec16]:[Stĺpec23]],"&gt;0,1")</f>
        <v>0</v>
      </c>
      <c r="AC295" s="198">
        <f>IF(OR($F$13="vyberte",$F$13=""),0,Tabuľka2[[#This Row],[Stĺpec14]]-Tabuľka2[[#This Row],[Stĺpec26]])</f>
        <v>0</v>
      </c>
      <c r="AD2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5" s="206">
        <f>IF('Bodovacie kritéria'!$F$15="01 A - BORSKÁ NÍŽINA",Tabuľka2[[#This Row],[Stĺpec25]]/Tabuľka2[[#This Row],[Stĺpec5]],0)</f>
        <v>0</v>
      </c>
      <c r="AF2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5" s="206">
        <f>IFERROR((Tabuľka2[[#This Row],[Stĺpec28]]+Tabuľka2[[#This Row],[Stĺpec25]])/Tabuľka2[[#This Row],[Stĺpec14]],0)</f>
        <v>0</v>
      </c>
      <c r="AH295" s="199">
        <f>Tabuľka2[[#This Row],[Stĺpec28]]+Tabuľka2[[#This Row],[Stĺpec25]]</f>
        <v>0</v>
      </c>
      <c r="AI295" s="206">
        <f>IFERROR(Tabuľka2[[#This Row],[Stĺpec25]]/Tabuľka2[[#This Row],[Stĺpec30]],0)</f>
        <v>0</v>
      </c>
      <c r="AJ295" s="191">
        <f>IFERROR(Tabuľka2[[#This Row],[Stĺpec145]]/Tabuľka2[[#This Row],[Stĺpec14]],0)</f>
        <v>0</v>
      </c>
      <c r="AK295" s="191">
        <f>IFERROR(Tabuľka2[[#This Row],[Stĺpec144]]/Tabuľka2[[#This Row],[Stĺpec14]],0)</f>
        <v>0</v>
      </c>
    </row>
    <row r="296" spans="1:37" x14ac:dyDescent="0.25">
      <c r="A296" s="251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17">
        <f>SUM(Činnosti!$F296:$M296)</f>
        <v>0</v>
      </c>
      <c r="O296" s="261"/>
      <c r="P296" s="269"/>
      <c r="Q296" s="267">
        <f>IF(AND(Tabuľka2[[#This Row],[Stĺpec5]]&gt;0,Tabuľka2[[#This Row],[Stĺpec1]]=""),1,0)</f>
        <v>0</v>
      </c>
      <c r="R296" s="237">
        <f>IF(AND(Tabuľka2[[#This Row],[Stĺpec14]]=0,OR(Tabuľka2[[#This Row],[Stĺpec145]]&gt;0,Tabuľka2[[#This Row],[Stĺpec144]]&gt;0)),1,0)</f>
        <v>0</v>
      </c>
      <c r="S2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6" s="212">
        <f>IF(OR($T$13="vyberte",$T$13=""),0,IF(OR(Tabuľka2[[#This Row],[Stĺpec14]]="",Tabuľka2[[#This Row],[Stĺpec6]]=""),0,Tabuľka2[[#This Row],[Stĺpec6]]/Tabuľka2[[#This Row],[Stĺpec14]]))</f>
        <v>0</v>
      </c>
      <c r="U296" s="212">
        <f>IF(OR($U$13="vyberte",$U$13=""),0,IF(OR(Tabuľka2[[#This Row],[Stĺpec14]]="",Tabuľka2[[#This Row],[Stĺpec7]]=""),0,Tabuľka2[[#This Row],[Stĺpec7]]/Tabuľka2[[#This Row],[Stĺpec14]]))</f>
        <v>0</v>
      </c>
      <c r="V296" s="212">
        <f>IF(OR($V$13="vyberte",$V$13=""),0,IF(OR(Tabuľka2[[#This Row],[Stĺpec14]]="",Tabuľka2[[#This Row],[Stĺpec8]]=0),0,Tabuľka2[[#This Row],[Stĺpec8]]/Tabuľka2[[#This Row],[Stĺpec14]]))</f>
        <v>0</v>
      </c>
      <c r="W296" s="212">
        <f>IF(OR($W$13="vyberte",$W$13=""),0,IF(OR(Tabuľka2[[#This Row],[Stĺpec14]]="",Tabuľka2[[#This Row],[Stĺpec9]]=""),0,Tabuľka2[[#This Row],[Stĺpec9]]/Tabuľka2[[#This Row],[Stĺpec14]]))</f>
        <v>0</v>
      </c>
      <c r="X296" s="212">
        <f>IF(OR($X$13="vyberte",$X$13=""),0,IF(OR(Tabuľka2[[#This Row],[Stĺpec14]]="",Tabuľka2[[#This Row],[Stĺpec10]]=""),0,Tabuľka2[[#This Row],[Stĺpec10]]/Tabuľka2[[#This Row],[Stĺpec14]]))</f>
        <v>0</v>
      </c>
      <c r="Y296" s="212">
        <f>IF(OR($Y$13="vyberte",$Y$13=""),0,IF(OR(Tabuľka2[[#This Row],[Stĺpec14]]="",Tabuľka2[[#This Row],[Stĺpec11]]=""),0,Tabuľka2[[#This Row],[Stĺpec11]]/Tabuľka2[[#This Row],[Stĺpec14]]))</f>
        <v>0</v>
      </c>
      <c r="Z296" s="212">
        <f>IF(OR(Tabuľka2[[#This Row],[Stĺpec14]]="",Tabuľka2[[#This Row],[Stĺpec12]]=""),0,Tabuľka2[[#This Row],[Stĺpec12]]/Tabuľka2[[#This Row],[Stĺpec14]])</f>
        <v>0</v>
      </c>
      <c r="AA296" s="194">
        <f>IF(OR(Tabuľka2[[#This Row],[Stĺpec14]]="",Tabuľka2[[#This Row],[Stĺpec13]]=""),0,Tabuľka2[[#This Row],[Stĺpec13]]/Tabuľka2[[#This Row],[Stĺpec14]])</f>
        <v>0</v>
      </c>
      <c r="AB296" s="193">
        <f>COUNTIF(Tabuľka2[[#This Row],[Stĺpec16]:[Stĺpec23]],"&gt;0,1")</f>
        <v>0</v>
      </c>
      <c r="AC296" s="198">
        <f>IF(OR($F$13="vyberte",$F$13=""),0,Tabuľka2[[#This Row],[Stĺpec14]]-Tabuľka2[[#This Row],[Stĺpec26]])</f>
        <v>0</v>
      </c>
      <c r="AD2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6" s="206">
        <f>IF('Bodovacie kritéria'!$F$15="01 A - BORSKÁ NÍŽINA",Tabuľka2[[#This Row],[Stĺpec25]]/Tabuľka2[[#This Row],[Stĺpec5]],0)</f>
        <v>0</v>
      </c>
      <c r="AF2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6" s="206">
        <f>IFERROR((Tabuľka2[[#This Row],[Stĺpec28]]+Tabuľka2[[#This Row],[Stĺpec25]])/Tabuľka2[[#This Row],[Stĺpec14]],0)</f>
        <v>0</v>
      </c>
      <c r="AH296" s="199">
        <f>Tabuľka2[[#This Row],[Stĺpec28]]+Tabuľka2[[#This Row],[Stĺpec25]]</f>
        <v>0</v>
      </c>
      <c r="AI296" s="206">
        <f>IFERROR(Tabuľka2[[#This Row],[Stĺpec25]]/Tabuľka2[[#This Row],[Stĺpec30]],0)</f>
        <v>0</v>
      </c>
      <c r="AJ296" s="191">
        <f>IFERROR(Tabuľka2[[#This Row],[Stĺpec145]]/Tabuľka2[[#This Row],[Stĺpec14]],0)</f>
        <v>0</v>
      </c>
      <c r="AK296" s="191">
        <f>IFERROR(Tabuľka2[[#This Row],[Stĺpec144]]/Tabuľka2[[#This Row],[Stĺpec14]],0)</f>
        <v>0</v>
      </c>
    </row>
    <row r="297" spans="1:37" x14ac:dyDescent="0.25">
      <c r="A297" s="252"/>
      <c r="B297" s="257"/>
      <c r="C297" s="257"/>
      <c r="D297" s="257"/>
      <c r="E297" s="257"/>
      <c r="F297" s="257"/>
      <c r="G297" s="257"/>
      <c r="H297" s="257"/>
      <c r="I297" s="257"/>
      <c r="J297" s="257"/>
      <c r="K297" s="257"/>
      <c r="L297" s="257"/>
      <c r="M297" s="257"/>
      <c r="N297" s="218">
        <f>SUM(Činnosti!$F297:$M297)</f>
        <v>0</v>
      </c>
      <c r="O297" s="262"/>
      <c r="P297" s="269"/>
      <c r="Q297" s="267">
        <f>IF(AND(Tabuľka2[[#This Row],[Stĺpec5]]&gt;0,Tabuľka2[[#This Row],[Stĺpec1]]=""),1,0)</f>
        <v>0</v>
      </c>
      <c r="R297" s="237">
        <f>IF(AND(Tabuľka2[[#This Row],[Stĺpec14]]=0,OR(Tabuľka2[[#This Row],[Stĺpec145]]&gt;0,Tabuľka2[[#This Row],[Stĺpec144]]&gt;0)),1,0)</f>
        <v>0</v>
      </c>
      <c r="S2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7" s="212">
        <f>IF(OR($T$13="vyberte",$T$13=""),0,IF(OR(Tabuľka2[[#This Row],[Stĺpec14]]="",Tabuľka2[[#This Row],[Stĺpec6]]=""),0,Tabuľka2[[#This Row],[Stĺpec6]]/Tabuľka2[[#This Row],[Stĺpec14]]))</f>
        <v>0</v>
      </c>
      <c r="U297" s="212">
        <f>IF(OR($U$13="vyberte",$U$13=""),0,IF(OR(Tabuľka2[[#This Row],[Stĺpec14]]="",Tabuľka2[[#This Row],[Stĺpec7]]=""),0,Tabuľka2[[#This Row],[Stĺpec7]]/Tabuľka2[[#This Row],[Stĺpec14]]))</f>
        <v>0</v>
      </c>
      <c r="V297" s="212">
        <f>IF(OR($V$13="vyberte",$V$13=""),0,IF(OR(Tabuľka2[[#This Row],[Stĺpec14]]="",Tabuľka2[[#This Row],[Stĺpec8]]=0),0,Tabuľka2[[#This Row],[Stĺpec8]]/Tabuľka2[[#This Row],[Stĺpec14]]))</f>
        <v>0</v>
      </c>
      <c r="W297" s="212">
        <f>IF(OR($W$13="vyberte",$W$13=""),0,IF(OR(Tabuľka2[[#This Row],[Stĺpec14]]="",Tabuľka2[[#This Row],[Stĺpec9]]=""),0,Tabuľka2[[#This Row],[Stĺpec9]]/Tabuľka2[[#This Row],[Stĺpec14]]))</f>
        <v>0</v>
      </c>
      <c r="X297" s="212">
        <f>IF(OR($X$13="vyberte",$X$13=""),0,IF(OR(Tabuľka2[[#This Row],[Stĺpec14]]="",Tabuľka2[[#This Row],[Stĺpec10]]=""),0,Tabuľka2[[#This Row],[Stĺpec10]]/Tabuľka2[[#This Row],[Stĺpec14]]))</f>
        <v>0</v>
      </c>
      <c r="Y297" s="212">
        <f>IF(OR($Y$13="vyberte",$Y$13=""),0,IF(OR(Tabuľka2[[#This Row],[Stĺpec14]]="",Tabuľka2[[#This Row],[Stĺpec11]]=""),0,Tabuľka2[[#This Row],[Stĺpec11]]/Tabuľka2[[#This Row],[Stĺpec14]]))</f>
        <v>0</v>
      </c>
      <c r="Z297" s="212">
        <f>IF(OR(Tabuľka2[[#This Row],[Stĺpec14]]="",Tabuľka2[[#This Row],[Stĺpec12]]=""),0,Tabuľka2[[#This Row],[Stĺpec12]]/Tabuľka2[[#This Row],[Stĺpec14]])</f>
        <v>0</v>
      </c>
      <c r="AA297" s="194">
        <f>IF(OR(Tabuľka2[[#This Row],[Stĺpec14]]="",Tabuľka2[[#This Row],[Stĺpec13]]=""),0,Tabuľka2[[#This Row],[Stĺpec13]]/Tabuľka2[[#This Row],[Stĺpec14]])</f>
        <v>0</v>
      </c>
      <c r="AB297" s="193">
        <f>COUNTIF(Tabuľka2[[#This Row],[Stĺpec16]:[Stĺpec23]],"&gt;0,1")</f>
        <v>0</v>
      </c>
      <c r="AC297" s="198">
        <f>IF(OR($F$13="vyberte",$F$13=""),0,Tabuľka2[[#This Row],[Stĺpec14]]-Tabuľka2[[#This Row],[Stĺpec26]])</f>
        <v>0</v>
      </c>
      <c r="AD2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7" s="206">
        <f>IF('Bodovacie kritéria'!$F$15="01 A - BORSKÁ NÍŽINA",Tabuľka2[[#This Row],[Stĺpec25]]/Tabuľka2[[#This Row],[Stĺpec5]],0)</f>
        <v>0</v>
      </c>
      <c r="AF2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7" s="206">
        <f>IFERROR((Tabuľka2[[#This Row],[Stĺpec28]]+Tabuľka2[[#This Row],[Stĺpec25]])/Tabuľka2[[#This Row],[Stĺpec14]],0)</f>
        <v>0</v>
      </c>
      <c r="AH297" s="199">
        <f>Tabuľka2[[#This Row],[Stĺpec28]]+Tabuľka2[[#This Row],[Stĺpec25]]</f>
        <v>0</v>
      </c>
      <c r="AI297" s="206">
        <f>IFERROR(Tabuľka2[[#This Row],[Stĺpec25]]/Tabuľka2[[#This Row],[Stĺpec30]],0)</f>
        <v>0</v>
      </c>
      <c r="AJ297" s="191">
        <f>IFERROR(Tabuľka2[[#This Row],[Stĺpec145]]/Tabuľka2[[#This Row],[Stĺpec14]],0)</f>
        <v>0</v>
      </c>
      <c r="AK297" s="191">
        <f>IFERROR(Tabuľka2[[#This Row],[Stĺpec144]]/Tabuľka2[[#This Row],[Stĺpec14]],0)</f>
        <v>0</v>
      </c>
    </row>
    <row r="298" spans="1:37" x14ac:dyDescent="0.25">
      <c r="A298" s="251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17">
        <f>SUM(Činnosti!$F298:$M298)</f>
        <v>0</v>
      </c>
      <c r="O298" s="261"/>
      <c r="P298" s="269"/>
      <c r="Q298" s="267">
        <f>IF(AND(Tabuľka2[[#This Row],[Stĺpec5]]&gt;0,Tabuľka2[[#This Row],[Stĺpec1]]=""),1,0)</f>
        <v>0</v>
      </c>
      <c r="R298" s="237">
        <f>IF(AND(Tabuľka2[[#This Row],[Stĺpec14]]=0,OR(Tabuľka2[[#This Row],[Stĺpec145]]&gt;0,Tabuľka2[[#This Row],[Stĺpec144]]&gt;0)),1,0)</f>
        <v>0</v>
      </c>
      <c r="S2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8" s="212">
        <f>IF(OR($T$13="vyberte",$T$13=""),0,IF(OR(Tabuľka2[[#This Row],[Stĺpec14]]="",Tabuľka2[[#This Row],[Stĺpec6]]=""),0,Tabuľka2[[#This Row],[Stĺpec6]]/Tabuľka2[[#This Row],[Stĺpec14]]))</f>
        <v>0</v>
      </c>
      <c r="U298" s="212">
        <f>IF(OR($U$13="vyberte",$U$13=""),0,IF(OR(Tabuľka2[[#This Row],[Stĺpec14]]="",Tabuľka2[[#This Row],[Stĺpec7]]=""),0,Tabuľka2[[#This Row],[Stĺpec7]]/Tabuľka2[[#This Row],[Stĺpec14]]))</f>
        <v>0</v>
      </c>
      <c r="V298" s="212">
        <f>IF(OR($V$13="vyberte",$V$13=""),0,IF(OR(Tabuľka2[[#This Row],[Stĺpec14]]="",Tabuľka2[[#This Row],[Stĺpec8]]=0),0,Tabuľka2[[#This Row],[Stĺpec8]]/Tabuľka2[[#This Row],[Stĺpec14]]))</f>
        <v>0</v>
      </c>
      <c r="W298" s="212">
        <f>IF(OR($W$13="vyberte",$W$13=""),0,IF(OR(Tabuľka2[[#This Row],[Stĺpec14]]="",Tabuľka2[[#This Row],[Stĺpec9]]=""),0,Tabuľka2[[#This Row],[Stĺpec9]]/Tabuľka2[[#This Row],[Stĺpec14]]))</f>
        <v>0</v>
      </c>
      <c r="X298" s="212">
        <f>IF(OR($X$13="vyberte",$X$13=""),0,IF(OR(Tabuľka2[[#This Row],[Stĺpec14]]="",Tabuľka2[[#This Row],[Stĺpec10]]=""),0,Tabuľka2[[#This Row],[Stĺpec10]]/Tabuľka2[[#This Row],[Stĺpec14]]))</f>
        <v>0</v>
      </c>
      <c r="Y298" s="212">
        <f>IF(OR($Y$13="vyberte",$Y$13=""),0,IF(OR(Tabuľka2[[#This Row],[Stĺpec14]]="",Tabuľka2[[#This Row],[Stĺpec11]]=""),0,Tabuľka2[[#This Row],[Stĺpec11]]/Tabuľka2[[#This Row],[Stĺpec14]]))</f>
        <v>0</v>
      </c>
      <c r="Z298" s="212">
        <f>IF(OR(Tabuľka2[[#This Row],[Stĺpec14]]="",Tabuľka2[[#This Row],[Stĺpec12]]=""),0,Tabuľka2[[#This Row],[Stĺpec12]]/Tabuľka2[[#This Row],[Stĺpec14]])</f>
        <v>0</v>
      </c>
      <c r="AA298" s="194">
        <f>IF(OR(Tabuľka2[[#This Row],[Stĺpec14]]="",Tabuľka2[[#This Row],[Stĺpec13]]=""),0,Tabuľka2[[#This Row],[Stĺpec13]]/Tabuľka2[[#This Row],[Stĺpec14]])</f>
        <v>0</v>
      </c>
      <c r="AB298" s="193">
        <f>COUNTIF(Tabuľka2[[#This Row],[Stĺpec16]:[Stĺpec23]],"&gt;0,1")</f>
        <v>0</v>
      </c>
      <c r="AC298" s="198">
        <f>IF(OR($F$13="vyberte",$F$13=""),0,Tabuľka2[[#This Row],[Stĺpec14]]-Tabuľka2[[#This Row],[Stĺpec26]])</f>
        <v>0</v>
      </c>
      <c r="AD2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8" s="206">
        <f>IF('Bodovacie kritéria'!$F$15="01 A - BORSKÁ NÍŽINA",Tabuľka2[[#This Row],[Stĺpec25]]/Tabuľka2[[#This Row],[Stĺpec5]],0)</f>
        <v>0</v>
      </c>
      <c r="AF2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8" s="206">
        <f>IFERROR((Tabuľka2[[#This Row],[Stĺpec28]]+Tabuľka2[[#This Row],[Stĺpec25]])/Tabuľka2[[#This Row],[Stĺpec14]],0)</f>
        <v>0</v>
      </c>
      <c r="AH298" s="199">
        <f>Tabuľka2[[#This Row],[Stĺpec28]]+Tabuľka2[[#This Row],[Stĺpec25]]</f>
        <v>0</v>
      </c>
      <c r="AI298" s="206">
        <f>IFERROR(Tabuľka2[[#This Row],[Stĺpec25]]/Tabuľka2[[#This Row],[Stĺpec30]],0)</f>
        <v>0</v>
      </c>
      <c r="AJ298" s="191">
        <f>IFERROR(Tabuľka2[[#This Row],[Stĺpec145]]/Tabuľka2[[#This Row],[Stĺpec14]],0)</f>
        <v>0</v>
      </c>
      <c r="AK298" s="191">
        <f>IFERROR(Tabuľka2[[#This Row],[Stĺpec144]]/Tabuľka2[[#This Row],[Stĺpec14]],0)</f>
        <v>0</v>
      </c>
    </row>
    <row r="299" spans="1:37" x14ac:dyDescent="0.25">
      <c r="A299" s="252"/>
      <c r="B299" s="257"/>
      <c r="C299" s="257"/>
      <c r="D299" s="257"/>
      <c r="E299" s="257"/>
      <c r="F299" s="257"/>
      <c r="G299" s="257"/>
      <c r="H299" s="257"/>
      <c r="I299" s="257"/>
      <c r="J299" s="257"/>
      <c r="K299" s="257"/>
      <c r="L299" s="257"/>
      <c r="M299" s="257"/>
      <c r="N299" s="218">
        <f>SUM(Činnosti!$F299:$M299)</f>
        <v>0</v>
      </c>
      <c r="O299" s="262"/>
      <c r="P299" s="269"/>
      <c r="Q299" s="267">
        <f>IF(AND(Tabuľka2[[#This Row],[Stĺpec5]]&gt;0,Tabuľka2[[#This Row],[Stĺpec1]]=""),1,0)</f>
        <v>0</v>
      </c>
      <c r="R299" s="237">
        <f>IF(AND(Tabuľka2[[#This Row],[Stĺpec14]]=0,OR(Tabuľka2[[#This Row],[Stĺpec145]]&gt;0,Tabuľka2[[#This Row],[Stĺpec144]]&gt;0)),1,0)</f>
        <v>0</v>
      </c>
      <c r="S2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299" s="212">
        <f>IF(OR($T$13="vyberte",$T$13=""),0,IF(OR(Tabuľka2[[#This Row],[Stĺpec14]]="",Tabuľka2[[#This Row],[Stĺpec6]]=""),0,Tabuľka2[[#This Row],[Stĺpec6]]/Tabuľka2[[#This Row],[Stĺpec14]]))</f>
        <v>0</v>
      </c>
      <c r="U299" s="212">
        <f>IF(OR($U$13="vyberte",$U$13=""),0,IF(OR(Tabuľka2[[#This Row],[Stĺpec14]]="",Tabuľka2[[#This Row],[Stĺpec7]]=""),0,Tabuľka2[[#This Row],[Stĺpec7]]/Tabuľka2[[#This Row],[Stĺpec14]]))</f>
        <v>0</v>
      </c>
      <c r="V299" s="212">
        <f>IF(OR($V$13="vyberte",$V$13=""),0,IF(OR(Tabuľka2[[#This Row],[Stĺpec14]]="",Tabuľka2[[#This Row],[Stĺpec8]]=0),0,Tabuľka2[[#This Row],[Stĺpec8]]/Tabuľka2[[#This Row],[Stĺpec14]]))</f>
        <v>0</v>
      </c>
      <c r="W299" s="212">
        <f>IF(OR($W$13="vyberte",$W$13=""),0,IF(OR(Tabuľka2[[#This Row],[Stĺpec14]]="",Tabuľka2[[#This Row],[Stĺpec9]]=""),0,Tabuľka2[[#This Row],[Stĺpec9]]/Tabuľka2[[#This Row],[Stĺpec14]]))</f>
        <v>0</v>
      </c>
      <c r="X299" s="212">
        <f>IF(OR($X$13="vyberte",$X$13=""),0,IF(OR(Tabuľka2[[#This Row],[Stĺpec14]]="",Tabuľka2[[#This Row],[Stĺpec10]]=""),0,Tabuľka2[[#This Row],[Stĺpec10]]/Tabuľka2[[#This Row],[Stĺpec14]]))</f>
        <v>0</v>
      </c>
      <c r="Y299" s="212">
        <f>IF(OR($Y$13="vyberte",$Y$13=""),0,IF(OR(Tabuľka2[[#This Row],[Stĺpec14]]="",Tabuľka2[[#This Row],[Stĺpec11]]=""),0,Tabuľka2[[#This Row],[Stĺpec11]]/Tabuľka2[[#This Row],[Stĺpec14]]))</f>
        <v>0</v>
      </c>
      <c r="Z299" s="212">
        <f>IF(OR(Tabuľka2[[#This Row],[Stĺpec14]]="",Tabuľka2[[#This Row],[Stĺpec12]]=""),0,Tabuľka2[[#This Row],[Stĺpec12]]/Tabuľka2[[#This Row],[Stĺpec14]])</f>
        <v>0</v>
      </c>
      <c r="AA299" s="194">
        <f>IF(OR(Tabuľka2[[#This Row],[Stĺpec14]]="",Tabuľka2[[#This Row],[Stĺpec13]]=""),0,Tabuľka2[[#This Row],[Stĺpec13]]/Tabuľka2[[#This Row],[Stĺpec14]])</f>
        <v>0</v>
      </c>
      <c r="AB299" s="193">
        <f>COUNTIF(Tabuľka2[[#This Row],[Stĺpec16]:[Stĺpec23]],"&gt;0,1")</f>
        <v>0</v>
      </c>
      <c r="AC299" s="198">
        <f>IF(OR($F$13="vyberte",$F$13=""),0,Tabuľka2[[#This Row],[Stĺpec14]]-Tabuľka2[[#This Row],[Stĺpec26]])</f>
        <v>0</v>
      </c>
      <c r="AD2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299" s="206">
        <f>IF('Bodovacie kritéria'!$F$15="01 A - BORSKÁ NÍŽINA",Tabuľka2[[#This Row],[Stĺpec25]]/Tabuľka2[[#This Row],[Stĺpec5]],0)</f>
        <v>0</v>
      </c>
      <c r="AF2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299" s="206">
        <f>IFERROR((Tabuľka2[[#This Row],[Stĺpec28]]+Tabuľka2[[#This Row],[Stĺpec25]])/Tabuľka2[[#This Row],[Stĺpec14]],0)</f>
        <v>0</v>
      </c>
      <c r="AH299" s="199">
        <f>Tabuľka2[[#This Row],[Stĺpec28]]+Tabuľka2[[#This Row],[Stĺpec25]]</f>
        <v>0</v>
      </c>
      <c r="AI299" s="206">
        <f>IFERROR(Tabuľka2[[#This Row],[Stĺpec25]]/Tabuľka2[[#This Row],[Stĺpec30]],0)</f>
        <v>0</v>
      </c>
      <c r="AJ299" s="191">
        <f>IFERROR(Tabuľka2[[#This Row],[Stĺpec145]]/Tabuľka2[[#This Row],[Stĺpec14]],0)</f>
        <v>0</v>
      </c>
      <c r="AK299" s="191">
        <f>IFERROR(Tabuľka2[[#This Row],[Stĺpec144]]/Tabuľka2[[#This Row],[Stĺpec14]],0)</f>
        <v>0</v>
      </c>
    </row>
    <row r="300" spans="1:37" x14ac:dyDescent="0.25">
      <c r="A300" s="251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17">
        <f>SUM(Činnosti!$F300:$M300)</f>
        <v>0</v>
      </c>
      <c r="O300" s="261"/>
      <c r="P300" s="269"/>
      <c r="Q300" s="267">
        <f>IF(AND(Tabuľka2[[#This Row],[Stĺpec5]]&gt;0,Tabuľka2[[#This Row],[Stĺpec1]]=""),1,0)</f>
        <v>0</v>
      </c>
      <c r="R300" s="237">
        <f>IF(AND(Tabuľka2[[#This Row],[Stĺpec14]]=0,OR(Tabuľka2[[#This Row],[Stĺpec145]]&gt;0,Tabuľka2[[#This Row],[Stĺpec144]]&gt;0)),1,0)</f>
        <v>0</v>
      </c>
      <c r="S3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0" s="212">
        <f>IF(OR($T$13="vyberte",$T$13=""),0,IF(OR(Tabuľka2[[#This Row],[Stĺpec14]]="",Tabuľka2[[#This Row],[Stĺpec6]]=""),0,Tabuľka2[[#This Row],[Stĺpec6]]/Tabuľka2[[#This Row],[Stĺpec14]]))</f>
        <v>0</v>
      </c>
      <c r="U300" s="212">
        <f>IF(OR($U$13="vyberte",$U$13=""),0,IF(OR(Tabuľka2[[#This Row],[Stĺpec14]]="",Tabuľka2[[#This Row],[Stĺpec7]]=""),0,Tabuľka2[[#This Row],[Stĺpec7]]/Tabuľka2[[#This Row],[Stĺpec14]]))</f>
        <v>0</v>
      </c>
      <c r="V300" s="212">
        <f>IF(OR($V$13="vyberte",$V$13=""),0,IF(OR(Tabuľka2[[#This Row],[Stĺpec14]]="",Tabuľka2[[#This Row],[Stĺpec8]]=0),0,Tabuľka2[[#This Row],[Stĺpec8]]/Tabuľka2[[#This Row],[Stĺpec14]]))</f>
        <v>0</v>
      </c>
      <c r="W300" s="212">
        <f>IF(OR($W$13="vyberte",$W$13=""),0,IF(OR(Tabuľka2[[#This Row],[Stĺpec14]]="",Tabuľka2[[#This Row],[Stĺpec9]]=""),0,Tabuľka2[[#This Row],[Stĺpec9]]/Tabuľka2[[#This Row],[Stĺpec14]]))</f>
        <v>0</v>
      </c>
      <c r="X300" s="212">
        <f>IF(OR($X$13="vyberte",$X$13=""),0,IF(OR(Tabuľka2[[#This Row],[Stĺpec14]]="",Tabuľka2[[#This Row],[Stĺpec10]]=""),0,Tabuľka2[[#This Row],[Stĺpec10]]/Tabuľka2[[#This Row],[Stĺpec14]]))</f>
        <v>0</v>
      </c>
      <c r="Y300" s="212">
        <f>IF(OR($Y$13="vyberte",$Y$13=""),0,IF(OR(Tabuľka2[[#This Row],[Stĺpec14]]="",Tabuľka2[[#This Row],[Stĺpec11]]=""),0,Tabuľka2[[#This Row],[Stĺpec11]]/Tabuľka2[[#This Row],[Stĺpec14]]))</f>
        <v>0</v>
      </c>
      <c r="Z300" s="212">
        <f>IF(OR(Tabuľka2[[#This Row],[Stĺpec14]]="",Tabuľka2[[#This Row],[Stĺpec12]]=""),0,Tabuľka2[[#This Row],[Stĺpec12]]/Tabuľka2[[#This Row],[Stĺpec14]])</f>
        <v>0</v>
      </c>
      <c r="AA300" s="194">
        <f>IF(OR(Tabuľka2[[#This Row],[Stĺpec14]]="",Tabuľka2[[#This Row],[Stĺpec13]]=""),0,Tabuľka2[[#This Row],[Stĺpec13]]/Tabuľka2[[#This Row],[Stĺpec14]])</f>
        <v>0</v>
      </c>
      <c r="AB300" s="193">
        <f>COUNTIF(Tabuľka2[[#This Row],[Stĺpec16]:[Stĺpec23]],"&gt;0,1")</f>
        <v>0</v>
      </c>
      <c r="AC300" s="198">
        <f>IF(OR($F$13="vyberte",$F$13=""),0,Tabuľka2[[#This Row],[Stĺpec14]]-Tabuľka2[[#This Row],[Stĺpec26]])</f>
        <v>0</v>
      </c>
      <c r="AD3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0" s="206">
        <f>IF('Bodovacie kritéria'!$F$15="01 A - BORSKÁ NÍŽINA",Tabuľka2[[#This Row],[Stĺpec25]]/Tabuľka2[[#This Row],[Stĺpec5]],0)</f>
        <v>0</v>
      </c>
      <c r="AF3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0" s="206">
        <f>IFERROR((Tabuľka2[[#This Row],[Stĺpec28]]+Tabuľka2[[#This Row],[Stĺpec25]])/Tabuľka2[[#This Row],[Stĺpec14]],0)</f>
        <v>0</v>
      </c>
      <c r="AH300" s="199">
        <f>Tabuľka2[[#This Row],[Stĺpec28]]+Tabuľka2[[#This Row],[Stĺpec25]]</f>
        <v>0</v>
      </c>
      <c r="AI300" s="206">
        <f>IFERROR(Tabuľka2[[#This Row],[Stĺpec25]]/Tabuľka2[[#This Row],[Stĺpec30]],0)</f>
        <v>0</v>
      </c>
      <c r="AJ300" s="191">
        <f>IFERROR(Tabuľka2[[#This Row],[Stĺpec145]]/Tabuľka2[[#This Row],[Stĺpec14]],0)</f>
        <v>0</v>
      </c>
      <c r="AK300" s="191">
        <f>IFERROR(Tabuľka2[[#This Row],[Stĺpec144]]/Tabuľka2[[#This Row],[Stĺpec14]],0)</f>
        <v>0</v>
      </c>
    </row>
    <row r="301" spans="1:37" x14ac:dyDescent="0.25">
      <c r="A301" s="252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18">
        <f>SUM(Činnosti!$F301:$M301)</f>
        <v>0</v>
      </c>
      <c r="O301" s="262"/>
      <c r="P301" s="269"/>
      <c r="Q301" s="267">
        <f>IF(AND(Tabuľka2[[#This Row],[Stĺpec5]]&gt;0,Tabuľka2[[#This Row],[Stĺpec1]]=""),1,0)</f>
        <v>0</v>
      </c>
      <c r="R301" s="237">
        <f>IF(AND(Tabuľka2[[#This Row],[Stĺpec14]]=0,OR(Tabuľka2[[#This Row],[Stĺpec145]]&gt;0,Tabuľka2[[#This Row],[Stĺpec144]]&gt;0)),1,0)</f>
        <v>0</v>
      </c>
      <c r="S3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1" s="212">
        <f>IF(OR($T$13="vyberte",$T$13=""),0,IF(OR(Tabuľka2[[#This Row],[Stĺpec14]]="",Tabuľka2[[#This Row],[Stĺpec6]]=""),0,Tabuľka2[[#This Row],[Stĺpec6]]/Tabuľka2[[#This Row],[Stĺpec14]]))</f>
        <v>0</v>
      </c>
      <c r="U301" s="212">
        <f>IF(OR($U$13="vyberte",$U$13=""),0,IF(OR(Tabuľka2[[#This Row],[Stĺpec14]]="",Tabuľka2[[#This Row],[Stĺpec7]]=""),0,Tabuľka2[[#This Row],[Stĺpec7]]/Tabuľka2[[#This Row],[Stĺpec14]]))</f>
        <v>0</v>
      </c>
      <c r="V301" s="212">
        <f>IF(OR($V$13="vyberte",$V$13=""),0,IF(OR(Tabuľka2[[#This Row],[Stĺpec14]]="",Tabuľka2[[#This Row],[Stĺpec8]]=0),0,Tabuľka2[[#This Row],[Stĺpec8]]/Tabuľka2[[#This Row],[Stĺpec14]]))</f>
        <v>0</v>
      </c>
      <c r="W301" s="212">
        <f>IF(OR($W$13="vyberte",$W$13=""),0,IF(OR(Tabuľka2[[#This Row],[Stĺpec14]]="",Tabuľka2[[#This Row],[Stĺpec9]]=""),0,Tabuľka2[[#This Row],[Stĺpec9]]/Tabuľka2[[#This Row],[Stĺpec14]]))</f>
        <v>0</v>
      </c>
      <c r="X301" s="212">
        <f>IF(OR($X$13="vyberte",$X$13=""),0,IF(OR(Tabuľka2[[#This Row],[Stĺpec14]]="",Tabuľka2[[#This Row],[Stĺpec10]]=""),0,Tabuľka2[[#This Row],[Stĺpec10]]/Tabuľka2[[#This Row],[Stĺpec14]]))</f>
        <v>0</v>
      </c>
      <c r="Y301" s="212">
        <f>IF(OR($Y$13="vyberte",$Y$13=""),0,IF(OR(Tabuľka2[[#This Row],[Stĺpec14]]="",Tabuľka2[[#This Row],[Stĺpec11]]=""),0,Tabuľka2[[#This Row],[Stĺpec11]]/Tabuľka2[[#This Row],[Stĺpec14]]))</f>
        <v>0</v>
      </c>
      <c r="Z301" s="212">
        <f>IF(OR(Tabuľka2[[#This Row],[Stĺpec14]]="",Tabuľka2[[#This Row],[Stĺpec12]]=""),0,Tabuľka2[[#This Row],[Stĺpec12]]/Tabuľka2[[#This Row],[Stĺpec14]])</f>
        <v>0</v>
      </c>
      <c r="AA301" s="194">
        <f>IF(OR(Tabuľka2[[#This Row],[Stĺpec14]]="",Tabuľka2[[#This Row],[Stĺpec13]]=""),0,Tabuľka2[[#This Row],[Stĺpec13]]/Tabuľka2[[#This Row],[Stĺpec14]])</f>
        <v>0</v>
      </c>
      <c r="AB301" s="193">
        <f>COUNTIF(Tabuľka2[[#This Row],[Stĺpec16]:[Stĺpec23]],"&gt;0,1")</f>
        <v>0</v>
      </c>
      <c r="AC301" s="198">
        <f>IF(OR($F$13="vyberte",$F$13=""),0,Tabuľka2[[#This Row],[Stĺpec14]]-Tabuľka2[[#This Row],[Stĺpec26]])</f>
        <v>0</v>
      </c>
      <c r="AD3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1" s="206">
        <f>IF('Bodovacie kritéria'!$F$15="01 A - BORSKÁ NÍŽINA",Tabuľka2[[#This Row],[Stĺpec25]]/Tabuľka2[[#This Row],[Stĺpec5]],0)</f>
        <v>0</v>
      </c>
      <c r="AF3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1" s="206">
        <f>IFERROR((Tabuľka2[[#This Row],[Stĺpec28]]+Tabuľka2[[#This Row],[Stĺpec25]])/Tabuľka2[[#This Row],[Stĺpec14]],0)</f>
        <v>0</v>
      </c>
      <c r="AH301" s="199">
        <f>Tabuľka2[[#This Row],[Stĺpec28]]+Tabuľka2[[#This Row],[Stĺpec25]]</f>
        <v>0</v>
      </c>
      <c r="AI301" s="206">
        <f>IFERROR(Tabuľka2[[#This Row],[Stĺpec25]]/Tabuľka2[[#This Row],[Stĺpec30]],0)</f>
        <v>0</v>
      </c>
      <c r="AJ301" s="191">
        <f>IFERROR(Tabuľka2[[#This Row],[Stĺpec145]]/Tabuľka2[[#This Row],[Stĺpec14]],0)</f>
        <v>0</v>
      </c>
      <c r="AK301" s="191">
        <f>IFERROR(Tabuľka2[[#This Row],[Stĺpec144]]/Tabuľka2[[#This Row],[Stĺpec14]],0)</f>
        <v>0</v>
      </c>
    </row>
    <row r="302" spans="1:37" x14ac:dyDescent="0.25">
      <c r="A302" s="251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17">
        <f>SUM(Činnosti!$F302:$M302)</f>
        <v>0</v>
      </c>
      <c r="O302" s="261"/>
      <c r="P302" s="269"/>
      <c r="Q302" s="267">
        <f>IF(AND(Tabuľka2[[#This Row],[Stĺpec5]]&gt;0,Tabuľka2[[#This Row],[Stĺpec1]]=""),1,0)</f>
        <v>0</v>
      </c>
      <c r="R302" s="237">
        <f>IF(AND(Tabuľka2[[#This Row],[Stĺpec14]]=0,OR(Tabuľka2[[#This Row],[Stĺpec145]]&gt;0,Tabuľka2[[#This Row],[Stĺpec144]]&gt;0)),1,0)</f>
        <v>0</v>
      </c>
      <c r="S3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2" s="212">
        <f>IF(OR($T$13="vyberte",$T$13=""),0,IF(OR(Tabuľka2[[#This Row],[Stĺpec14]]="",Tabuľka2[[#This Row],[Stĺpec6]]=""),0,Tabuľka2[[#This Row],[Stĺpec6]]/Tabuľka2[[#This Row],[Stĺpec14]]))</f>
        <v>0</v>
      </c>
      <c r="U302" s="212">
        <f>IF(OR($U$13="vyberte",$U$13=""),0,IF(OR(Tabuľka2[[#This Row],[Stĺpec14]]="",Tabuľka2[[#This Row],[Stĺpec7]]=""),0,Tabuľka2[[#This Row],[Stĺpec7]]/Tabuľka2[[#This Row],[Stĺpec14]]))</f>
        <v>0</v>
      </c>
      <c r="V302" s="212">
        <f>IF(OR($V$13="vyberte",$V$13=""),0,IF(OR(Tabuľka2[[#This Row],[Stĺpec14]]="",Tabuľka2[[#This Row],[Stĺpec8]]=0),0,Tabuľka2[[#This Row],[Stĺpec8]]/Tabuľka2[[#This Row],[Stĺpec14]]))</f>
        <v>0</v>
      </c>
      <c r="W302" s="212">
        <f>IF(OR($W$13="vyberte",$W$13=""),0,IF(OR(Tabuľka2[[#This Row],[Stĺpec14]]="",Tabuľka2[[#This Row],[Stĺpec9]]=""),0,Tabuľka2[[#This Row],[Stĺpec9]]/Tabuľka2[[#This Row],[Stĺpec14]]))</f>
        <v>0</v>
      </c>
      <c r="X302" s="212">
        <f>IF(OR($X$13="vyberte",$X$13=""),0,IF(OR(Tabuľka2[[#This Row],[Stĺpec14]]="",Tabuľka2[[#This Row],[Stĺpec10]]=""),0,Tabuľka2[[#This Row],[Stĺpec10]]/Tabuľka2[[#This Row],[Stĺpec14]]))</f>
        <v>0</v>
      </c>
      <c r="Y302" s="212">
        <f>IF(OR($Y$13="vyberte",$Y$13=""),0,IF(OR(Tabuľka2[[#This Row],[Stĺpec14]]="",Tabuľka2[[#This Row],[Stĺpec11]]=""),0,Tabuľka2[[#This Row],[Stĺpec11]]/Tabuľka2[[#This Row],[Stĺpec14]]))</f>
        <v>0</v>
      </c>
      <c r="Z302" s="212">
        <f>IF(OR(Tabuľka2[[#This Row],[Stĺpec14]]="",Tabuľka2[[#This Row],[Stĺpec12]]=""),0,Tabuľka2[[#This Row],[Stĺpec12]]/Tabuľka2[[#This Row],[Stĺpec14]])</f>
        <v>0</v>
      </c>
      <c r="AA302" s="194">
        <f>IF(OR(Tabuľka2[[#This Row],[Stĺpec14]]="",Tabuľka2[[#This Row],[Stĺpec13]]=""),0,Tabuľka2[[#This Row],[Stĺpec13]]/Tabuľka2[[#This Row],[Stĺpec14]])</f>
        <v>0</v>
      </c>
      <c r="AB302" s="193">
        <f>COUNTIF(Tabuľka2[[#This Row],[Stĺpec16]:[Stĺpec23]],"&gt;0,1")</f>
        <v>0</v>
      </c>
      <c r="AC302" s="198">
        <f>IF(OR($F$13="vyberte",$F$13=""),0,Tabuľka2[[#This Row],[Stĺpec14]]-Tabuľka2[[#This Row],[Stĺpec26]])</f>
        <v>0</v>
      </c>
      <c r="AD3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2" s="206">
        <f>IF('Bodovacie kritéria'!$F$15="01 A - BORSKÁ NÍŽINA",Tabuľka2[[#This Row],[Stĺpec25]]/Tabuľka2[[#This Row],[Stĺpec5]],0)</f>
        <v>0</v>
      </c>
      <c r="AF3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2" s="206">
        <f>IFERROR((Tabuľka2[[#This Row],[Stĺpec28]]+Tabuľka2[[#This Row],[Stĺpec25]])/Tabuľka2[[#This Row],[Stĺpec14]],0)</f>
        <v>0</v>
      </c>
      <c r="AH302" s="199">
        <f>Tabuľka2[[#This Row],[Stĺpec28]]+Tabuľka2[[#This Row],[Stĺpec25]]</f>
        <v>0</v>
      </c>
      <c r="AI302" s="206">
        <f>IFERROR(Tabuľka2[[#This Row],[Stĺpec25]]/Tabuľka2[[#This Row],[Stĺpec30]],0)</f>
        <v>0</v>
      </c>
      <c r="AJ302" s="191">
        <f>IFERROR(Tabuľka2[[#This Row],[Stĺpec145]]/Tabuľka2[[#This Row],[Stĺpec14]],0)</f>
        <v>0</v>
      </c>
      <c r="AK302" s="191">
        <f>IFERROR(Tabuľka2[[#This Row],[Stĺpec144]]/Tabuľka2[[#This Row],[Stĺpec14]],0)</f>
        <v>0</v>
      </c>
    </row>
    <row r="303" spans="1:37" x14ac:dyDescent="0.25">
      <c r="A303" s="252"/>
      <c r="B303" s="257"/>
      <c r="C303" s="257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18">
        <f>SUM(Činnosti!$F303:$M303)</f>
        <v>0</v>
      </c>
      <c r="O303" s="262"/>
      <c r="P303" s="269"/>
      <c r="Q303" s="267">
        <f>IF(AND(Tabuľka2[[#This Row],[Stĺpec5]]&gt;0,Tabuľka2[[#This Row],[Stĺpec1]]=""),1,0)</f>
        <v>0</v>
      </c>
      <c r="R303" s="237">
        <f>IF(AND(Tabuľka2[[#This Row],[Stĺpec14]]=0,OR(Tabuľka2[[#This Row],[Stĺpec145]]&gt;0,Tabuľka2[[#This Row],[Stĺpec144]]&gt;0)),1,0)</f>
        <v>0</v>
      </c>
      <c r="S3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3" s="212">
        <f>IF(OR($T$13="vyberte",$T$13=""),0,IF(OR(Tabuľka2[[#This Row],[Stĺpec14]]="",Tabuľka2[[#This Row],[Stĺpec6]]=""),0,Tabuľka2[[#This Row],[Stĺpec6]]/Tabuľka2[[#This Row],[Stĺpec14]]))</f>
        <v>0</v>
      </c>
      <c r="U303" s="212">
        <f>IF(OR($U$13="vyberte",$U$13=""),0,IF(OR(Tabuľka2[[#This Row],[Stĺpec14]]="",Tabuľka2[[#This Row],[Stĺpec7]]=""),0,Tabuľka2[[#This Row],[Stĺpec7]]/Tabuľka2[[#This Row],[Stĺpec14]]))</f>
        <v>0</v>
      </c>
      <c r="V303" s="212">
        <f>IF(OR($V$13="vyberte",$V$13=""),0,IF(OR(Tabuľka2[[#This Row],[Stĺpec14]]="",Tabuľka2[[#This Row],[Stĺpec8]]=0),0,Tabuľka2[[#This Row],[Stĺpec8]]/Tabuľka2[[#This Row],[Stĺpec14]]))</f>
        <v>0</v>
      </c>
      <c r="W303" s="212">
        <f>IF(OR($W$13="vyberte",$W$13=""),0,IF(OR(Tabuľka2[[#This Row],[Stĺpec14]]="",Tabuľka2[[#This Row],[Stĺpec9]]=""),0,Tabuľka2[[#This Row],[Stĺpec9]]/Tabuľka2[[#This Row],[Stĺpec14]]))</f>
        <v>0</v>
      </c>
      <c r="X303" s="212">
        <f>IF(OR($X$13="vyberte",$X$13=""),0,IF(OR(Tabuľka2[[#This Row],[Stĺpec14]]="",Tabuľka2[[#This Row],[Stĺpec10]]=""),0,Tabuľka2[[#This Row],[Stĺpec10]]/Tabuľka2[[#This Row],[Stĺpec14]]))</f>
        <v>0</v>
      </c>
      <c r="Y303" s="212">
        <f>IF(OR($Y$13="vyberte",$Y$13=""),0,IF(OR(Tabuľka2[[#This Row],[Stĺpec14]]="",Tabuľka2[[#This Row],[Stĺpec11]]=""),0,Tabuľka2[[#This Row],[Stĺpec11]]/Tabuľka2[[#This Row],[Stĺpec14]]))</f>
        <v>0</v>
      </c>
      <c r="Z303" s="212">
        <f>IF(OR(Tabuľka2[[#This Row],[Stĺpec14]]="",Tabuľka2[[#This Row],[Stĺpec12]]=""),0,Tabuľka2[[#This Row],[Stĺpec12]]/Tabuľka2[[#This Row],[Stĺpec14]])</f>
        <v>0</v>
      </c>
      <c r="AA303" s="194">
        <f>IF(OR(Tabuľka2[[#This Row],[Stĺpec14]]="",Tabuľka2[[#This Row],[Stĺpec13]]=""),0,Tabuľka2[[#This Row],[Stĺpec13]]/Tabuľka2[[#This Row],[Stĺpec14]])</f>
        <v>0</v>
      </c>
      <c r="AB303" s="193">
        <f>COUNTIF(Tabuľka2[[#This Row],[Stĺpec16]:[Stĺpec23]],"&gt;0,1")</f>
        <v>0</v>
      </c>
      <c r="AC303" s="198">
        <f>IF(OR($F$13="vyberte",$F$13=""),0,Tabuľka2[[#This Row],[Stĺpec14]]-Tabuľka2[[#This Row],[Stĺpec26]])</f>
        <v>0</v>
      </c>
      <c r="AD3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3" s="206">
        <f>IF('Bodovacie kritéria'!$F$15="01 A - BORSKÁ NÍŽINA",Tabuľka2[[#This Row],[Stĺpec25]]/Tabuľka2[[#This Row],[Stĺpec5]],0)</f>
        <v>0</v>
      </c>
      <c r="AF3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3" s="206">
        <f>IFERROR((Tabuľka2[[#This Row],[Stĺpec28]]+Tabuľka2[[#This Row],[Stĺpec25]])/Tabuľka2[[#This Row],[Stĺpec14]],0)</f>
        <v>0</v>
      </c>
      <c r="AH303" s="199">
        <f>Tabuľka2[[#This Row],[Stĺpec28]]+Tabuľka2[[#This Row],[Stĺpec25]]</f>
        <v>0</v>
      </c>
      <c r="AI303" s="206">
        <f>IFERROR(Tabuľka2[[#This Row],[Stĺpec25]]/Tabuľka2[[#This Row],[Stĺpec30]],0)</f>
        <v>0</v>
      </c>
      <c r="AJ303" s="191">
        <f>IFERROR(Tabuľka2[[#This Row],[Stĺpec145]]/Tabuľka2[[#This Row],[Stĺpec14]],0)</f>
        <v>0</v>
      </c>
      <c r="AK303" s="191">
        <f>IFERROR(Tabuľka2[[#This Row],[Stĺpec144]]/Tabuľka2[[#This Row],[Stĺpec14]],0)</f>
        <v>0</v>
      </c>
    </row>
    <row r="304" spans="1:37" x14ac:dyDescent="0.25">
      <c r="A304" s="251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17">
        <f>SUM(Činnosti!$F304:$M304)</f>
        <v>0</v>
      </c>
      <c r="O304" s="261"/>
      <c r="P304" s="269"/>
      <c r="Q304" s="267">
        <f>IF(AND(Tabuľka2[[#This Row],[Stĺpec5]]&gt;0,Tabuľka2[[#This Row],[Stĺpec1]]=""),1,0)</f>
        <v>0</v>
      </c>
      <c r="R304" s="237">
        <f>IF(AND(Tabuľka2[[#This Row],[Stĺpec14]]=0,OR(Tabuľka2[[#This Row],[Stĺpec145]]&gt;0,Tabuľka2[[#This Row],[Stĺpec144]]&gt;0)),1,0)</f>
        <v>0</v>
      </c>
      <c r="S3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4" s="212">
        <f>IF(OR($T$13="vyberte",$T$13=""),0,IF(OR(Tabuľka2[[#This Row],[Stĺpec14]]="",Tabuľka2[[#This Row],[Stĺpec6]]=""),0,Tabuľka2[[#This Row],[Stĺpec6]]/Tabuľka2[[#This Row],[Stĺpec14]]))</f>
        <v>0</v>
      </c>
      <c r="U304" s="212">
        <f>IF(OR($U$13="vyberte",$U$13=""),0,IF(OR(Tabuľka2[[#This Row],[Stĺpec14]]="",Tabuľka2[[#This Row],[Stĺpec7]]=""),0,Tabuľka2[[#This Row],[Stĺpec7]]/Tabuľka2[[#This Row],[Stĺpec14]]))</f>
        <v>0</v>
      </c>
      <c r="V304" s="212">
        <f>IF(OR($V$13="vyberte",$V$13=""),0,IF(OR(Tabuľka2[[#This Row],[Stĺpec14]]="",Tabuľka2[[#This Row],[Stĺpec8]]=0),0,Tabuľka2[[#This Row],[Stĺpec8]]/Tabuľka2[[#This Row],[Stĺpec14]]))</f>
        <v>0</v>
      </c>
      <c r="W304" s="212">
        <f>IF(OR($W$13="vyberte",$W$13=""),0,IF(OR(Tabuľka2[[#This Row],[Stĺpec14]]="",Tabuľka2[[#This Row],[Stĺpec9]]=""),0,Tabuľka2[[#This Row],[Stĺpec9]]/Tabuľka2[[#This Row],[Stĺpec14]]))</f>
        <v>0</v>
      </c>
      <c r="X304" s="212">
        <f>IF(OR($X$13="vyberte",$X$13=""),0,IF(OR(Tabuľka2[[#This Row],[Stĺpec14]]="",Tabuľka2[[#This Row],[Stĺpec10]]=""),0,Tabuľka2[[#This Row],[Stĺpec10]]/Tabuľka2[[#This Row],[Stĺpec14]]))</f>
        <v>0</v>
      </c>
      <c r="Y304" s="212">
        <f>IF(OR($Y$13="vyberte",$Y$13=""),0,IF(OR(Tabuľka2[[#This Row],[Stĺpec14]]="",Tabuľka2[[#This Row],[Stĺpec11]]=""),0,Tabuľka2[[#This Row],[Stĺpec11]]/Tabuľka2[[#This Row],[Stĺpec14]]))</f>
        <v>0</v>
      </c>
      <c r="Z304" s="212">
        <f>IF(OR(Tabuľka2[[#This Row],[Stĺpec14]]="",Tabuľka2[[#This Row],[Stĺpec12]]=""),0,Tabuľka2[[#This Row],[Stĺpec12]]/Tabuľka2[[#This Row],[Stĺpec14]])</f>
        <v>0</v>
      </c>
      <c r="AA304" s="194">
        <f>IF(OR(Tabuľka2[[#This Row],[Stĺpec14]]="",Tabuľka2[[#This Row],[Stĺpec13]]=""),0,Tabuľka2[[#This Row],[Stĺpec13]]/Tabuľka2[[#This Row],[Stĺpec14]])</f>
        <v>0</v>
      </c>
      <c r="AB304" s="193">
        <f>COUNTIF(Tabuľka2[[#This Row],[Stĺpec16]:[Stĺpec23]],"&gt;0,1")</f>
        <v>0</v>
      </c>
      <c r="AC304" s="198">
        <f>IF(OR($F$13="vyberte",$F$13=""),0,Tabuľka2[[#This Row],[Stĺpec14]]-Tabuľka2[[#This Row],[Stĺpec26]])</f>
        <v>0</v>
      </c>
      <c r="AD3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4" s="206">
        <f>IF('Bodovacie kritéria'!$F$15="01 A - BORSKÁ NÍŽINA",Tabuľka2[[#This Row],[Stĺpec25]]/Tabuľka2[[#This Row],[Stĺpec5]],0)</f>
        <v>0</v>
      </c>
      <c r="AF3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4" s="206">
        <f>IFERROR((Tabuľka2[[#This Row],[Stĺpec28]]+Tabuľka2[[#This Row],[Stĺpec25]])/Tabuľka2[[#This Row],[Stĺpec14]],0)</f>
        <v>0</v>
      </c>
      <c r="AH304" s="199">
        <f>Tabuľka2[[#This Row],[Stĺpec28]]+Tabuľka2[[#This Row],[Stĺpec25]]</f>
        <v>0</v>
      </c>
      <c r="AI304" s="206">
        <f>IFERROR(Tabuľka2[[#This Row],[Stĺpec25]]/Tabuľka2[[#This Row],[Stĺpec30]],0)</f>
        <v>0</v>
      </c>
      <c r="AJ304" s="191">
        <f>IFERROR(Tabuľka2[[#This Row],[Stĺpec145]]/Tabuľka2[[#This Row],[Stĺpec14]],0)</f>
        <v>0</v>
      </c>
      <c r="AK304" s="191">
        <f>IFERROR(Tabuľka2[[#This Row],[Stĺpec144]]/Tabuľka2[[#This Row],[Stĺpec14]],0)</f>
        <v>0</v>
      </c>
    </row>
    <row r="305" spans="1:37" x14ac:dyDescent="0.25">
      <c r="A305" s="252"/>
      <c r="B305" s="257"/>
      <c r="C305" s="257"/>
      <c r="D305" s="257"/>
      <c r="E305" s="257"/>
      <c r="F305" s="257"/>
      <c r="G305" s="257"/>
      <c r="H305" s="257"/>
      <c r="I305" s="257"/>
      <c r="J305" s="257"/>
      <c r="K305" s="257"/>
      <c r="L305" s="257"/>
      <c r="M305" s="257"/>
      <c r="N305" s="218">
        <f>SUM(Činnosti!$F305:$M305)</f>
        <v>0</v>
      </c>
      <c r="O305" s="262"/>
      <c r="P305" s="269"/>
      <c r="Q305" s="267">
        <f>IF(AND(Tabuľka2[[#This Row],[Stĺpec5]]&gt;0,Tabuľka2[[#This Row],[Stĺpec1]]=""),1,0)</f>
        <v>0</v>
      </c>
      <c r="R305" s="237">
        <f>IF(AND(Tabuľka2[[#This Row],[Stĺpec14]]=0,OR(Tabuľka2[[#This Row],[Stĺpec145]]&gt;0,Tabuľka2[[#This Row],[Stĺpec144]]&gt;0)),1,0)</f>
        <v>0</v>
      </c>
      <c r="S3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5" s="212">
        <f>IF(OR($T$13="vyberte",$T$13=""),0,IF(OR(Tabuľka2[[#This Row],[Stĺpec14]]="",Tabuľka2[[#This Row],[Stĺpec6]]=""),0,Tabuľka2[[#This Row],[Stĺpec6]]/Tabuľka2[[#This Row],[Stĺpec14]]))</f>
        <v>0</v>
      </c>
      <c r="U305" s="212">
        <f>IF(OR($U$13="vyberte",$U$13=""),0,IF(OR(Tabuľka2[[#This Row],[Stĺpec14]]="",Tabuľka2[[#This Row],[Stĺpec7]]=""),0,Tabuľka2[[#This Row],[Stĺpec7]]/Tabuľka2[[#This Row],[Stĺpec14]]))</f>
        <v>0</v>
      </c>
      <c r="V305" s="212">
        <f>IF(OR($V$13="vyberte",$V$13=""),0,IF(OR(Tabuľka2[[#This Row],[Stĺpec14]]="",Tabuľka2[[#This Row],[Stĺpec8]]=0),0,Tabuľka2[[#This Row],[Stĺpec8]]/Tabuľka2[[#This Row],[Stĺpec14]]))</f>
        <v>0</v>
      </c>
      <c r="W305" s="212">
        <f>IF(OR($W$13="vyberte",$W$13=""),0,IF(OR(Tabuľka2[[#This Row],[Stĺpec14]]="",Tabuľka2[[#This Row],[Stĺpec9]]=""),0,Tabuľka2[[#This Row],[Stĺpec9]]/Tabuľka2[[#This Row],[Stĺpec14]]))</f>
        <v>0</v>
      </c>
      <c r="X305" s="212">
        <f>IF(OR($X$13="vyberte",$X$13=""),0,IF(OR(Tabuľka2[[#This Row],[Stĺpec14]]="",Tabuľka2[[#This Row],[Stĺpec10]]=""),0,Tabuľka2[[#This Row],[Stĺpec10]]/Tabuľka2[[#This Row],[Stĺpec14]]))</f>
        <v>0</v>
      </c>
      <c r="Y305" s="212">
        <f>IF(OR($Y$13="vyberte",$Y$13=""),0,IF(OR(Tabuľka2[[#This Row],[Stĺpec14]]="",Tabuľka2[[#This Row],[Stĺpec11]]=""),0,Tabuľka2[[#This Row],[Stĺpec11]]/Tabuľka2[[#This Row],[Stĺpec14]]))</f>
        <v>0</v>
      </c>
      <c r="Z305" s="212">
        <f>IF(OR(Tabuľka2[[#This Row],[Stĺpec14]]="",Tabuľka2[[#This Row],[Stĺpec12]]=""),0,Tabuľka2[[#This Row],[Stĺpec12]]/Tabuľka2[[#This Row],[Stĺpec14]])</f>
        <v>0</v>
      </c>
      <c r="AA305" s="194">
        <f>IF(OR(Tabuľka2[[#This Row],[Stĺpec14]]="",Tabuľka2[[#This Row],[Stĺpec13]]=""),0,Tabuľka2[[#This Row],[Stĺpec13]]/Tabuľka2[[#This Row],[Stĺpec14]])</f>
        <v>0</v>
      </c>
      <c r="AB305" s="193">
        <f>COUNTIF(Tabuľka2[[#This Row],[Stĺpec16]:[Stĺpec23]],"&gt;0,1")</f>
        <v>0</v>
      </c>
      <c r="AC305" s="198">
        <f>IF(OR($F$13="vyberte",$F$13=""),0,Tabuľka2[[#This Row],[Stĺpec14]]-Tabuľka2[[#This Row],[Stĺpec26]])</f>
        <v>0</v>
      </c>
      <c r="AD3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5" s="206">
        <f>IF('Bodovacie kritéria'!$F$15="01 A - BORSKÁ NÍŽINA",Tabuľka2[[#This Row],[Stĺpec25]]/Tabuľka2[[#This Row],[Stĺpec5]],0)</f>
        <v>0</v>
      </c>
      <c r="AF3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5" s="206">
        <f>IFERROR((Tabuľka2[[#This Row],[Stĺpec28]]+Tabuľka2[[#This Row],[Stĺpec25]])/Tabuľka2[[#This Row],[Stĺpec14]],0)</f>
        <v>0</v>
      </c>
      <c r="AH305" s="199">
        <f>Tabuľka2[[#This Row],[Stĺpec28]]+Tabuľka2[[#This Row],[Stĺpec25]]</f>
        <v>0</v>
      </c>
      <c r="AI305" s="206">
        <f>IFERROR(Tabuľka2[[#This Row],[Stĺpec25]]/Tabuľka2[[#This Row],[Stĺpec30]],0)</f>
        <v>0</v>
      </c>
      <c r="AJ305" s="191">
        <f>IFERROR(Tabuľka2[[#This Row],[Stĺpec145]]/Tabuľka2[[#This Row],[Stĺpec14]],0)</f>
        <v>0</v>
      </c>
      <c r="AK305" s="191">
        <f>IFERROR(Tabuľka2[[#This Row],[Stĺpec144]]/Tabuľka2[[#This Row],[Stĺpec14]],0)</f>
        <v>0</v>
      </c>
    </row>
    <row r="306" spans="1:37" x14ac:dyDescent="0.25">
      <c r="A306" s="251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17">
        <f>SUM(Činnosti!$F306:$M306)</f>
        <v>0</v>
      </c>
      <c r="O306" s="261"/>
      <c r="P306" s="269"/>
      <c r="Q306" s="267">
        <f>IF(AND(Tabuľka2[[#This Row],[Stĺpec5]]&gt;0,Tabuľka2[[#This Row],[Stĺpec1]]=""),1,0)</f>
        <v>0</v>
      </c>
      <c r="R306" s="237">
        <f>IF(AND(Tabuľka2[[#This Row],[Stĺpec14]]=0,OR(Tabuľka2[[#This Row],[Stĺpec145]]&gt;0,Tabuľka2[[#This Row],[Stĺpec144]]&gt;0)),1,0)</f>
        <v>0</v>
      </c>
      <c r="S3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6" s="212">
        <f>IF(OR($T$13="vyberte",$T$13=""),0,IF(OR(Tabuľka2[[#This Row],[Stĺpec14]]="",Tabuľka2[[#This Row],[Stĺpec6]]=""),0,Tabuľka2[[#This Row],[Stĺpec6]]/Tabuľka2[[#This Row],[Stĺpec14]]))</f>
        <v>0</v>
      </c>
      <c r="U306" s="212">
        <f>IF(OR($U$13="vyberte",$U$13=""),0,IF(OR(Tabuľka2[[#This Row],[Stĺpec14]]="",Tabuľka2[[#This Row],[Stĺpec7]]=""),0,Tabuľka2[[#This Row],[Stĺpec7]]/Tabuľka2[[#This Row],[Stĺpec14]]))</f>
        <v>0</v>
      </c>
      <c r="V306" s="212">
        <f>IF(OR($V$13="vyberte",$V$13=""),0,IF(OR(Tabuľka2[[#This Row],[Stĺpec14]]="",Tabuľka2[[#This Row],[Stĺpec8]]=0),0,Tabuľka2[[#This Row],[Stĺpec8]]/Tabuľka2[[#This Row],[Stĺpec14]]))</f>
        <v>0</v>
      </c>
      <c r="W306" s="212">
        <f>IF(OR($W$13="vyberte",$W$13=""),0,IF(OR(Tabuľka2[[#This Row],[Stĺpec14]]="",Tabuľka2[[#This Row],[Stĺpec9]]=""),0,Tabuľka2[[#This Row],[Stĺpec9]]/Tabuľka2[[#This Row],[Stĺpec14]]))</f>
        <v>0</v>
      </c>
      <c r="X306" s="212">
        <f>IF(OR($X$13="vyberte",$X$13=""),0,IF(OR(Tabuľka2[[#This Row],[Stĺpec14]]="",Tabuľka2[[#This Row],[Stĺpec10]]=""),0,Tabuľka2[[#This Row],[Stĺpec10]]/Tabuľka2[[#This Row],[Stĺpec14]]))</f>
        <v>0</v>
      </c>
      <c r="Y306" s="212">
        <f>IF(OR($Y$13="vyberte",$Y$13=""),0,IF(OR(Tabuľka2[[#This Row],[Stĺpec14]]="",Tabuľka2[[#This Row],[Stĺpec11]]=""),0,Tabuľka2[[#This Row],[Stĺpec11]]/Tabuľka2[[#This Row],[Stĺpec14]]))</f>
        <v>0</v>
      </c>
      <c r="Z306" s="212">
        <f>IF(OR(Tabuľka2[[#This Row],[Stĺpec14]]="",Tabuľka2[[#This Row],[Stĺpec12]]=""),0,Tabuľka2[[#This Row],[Stĺpec12]]/Tabuľka2[[#This Row],[Stĺpec14]])</f>
        <v>0</v>
      </c>
      <c r="AA306" s="194">
        <f>IF(OR(Tabuľka2[[#This Row],[Stĺpec14]]="",Tabuľka2[[#This Row],[Stĺpec13]]=""),0,Tabuľka2[[#This Row],[Stĺpec13]]/Tabuľka2[[#This Row],[Stĺpec14]])</f>
        <v>0</v>
      </c>
      <c r="AB306" s="193">
        <f>COUNTIF(Tabuľka2[[#This Row],[Stĺpec16]:[Stĺpec23]],"&gt;0,1")</f>
        <v>0</v>
      </c>
      <c r="AC306" s="198">
        <f>IF(OR($F$13="vyberte",$F$13=""),0,Tabuľka2[[#This Row],[Stĺpec14]]-Tabuľka2[[#This Row],[Stĺpec26]])</f>
        <v>0</v>
      </c>
      <c r="AD3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6" s="206">
        <f>IF('Bodovacie kritéria'!$F$15="01 A - BORSKÁ NÍŽINA",Tabuľka2[[#This Row],[Stĺpec25]]/Tabuľka2[[#This Row],[Stĺpec5]],0)</f>
        <v>0</v>
      </c>
      <c r="AF3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6" s="206">
        <f>IFERROR((Tabuľka2[[#This Row],[Stĺpec28]]+Tabuľka2[[#This Row],[Stĺpec25]])/Tabuľka2[[#This Row],[Stĺpec14]],0)</f>
        <v>0</v>
      </c>
      <c r="AH306" s="199">
        <f>Tabuľka2[[#This Row],[Stĺpec28]]+Tabuľka2[[#This Row],[Stĺpec25]]</f>
        <v>0</v>
      </c>
      <c r="AI306" s="206">
        <f>IFERROR(Tabuľka2[[#This Row],[Stĺpec25]]/Tabuľka2[[#This Row],[Stĺpec30]],0)</f>
        <v>0</v>
      </c>
      <c r="AJ306" s="191">
        <f>IFERROR(Tabuľka2[[#This Row],[Stĺpec145]]/Tabuľka2[[#This Row],[Stĺpec14]],0)</f>
        <v>0</v>
      </c>
      <c r="AK306" s="191">
        <f>IFERROR(Tabuľka2[[#This Row],[Stĺpec144]]/Tabuľka2[[#This Row],[Stĺpec14]],0)</f>
        <v>0</v>
      </c>
    </row>
    <row r="307" spans="1:37" x14ac:dyDescent="0.25">
      <c r="A307" s="252"/>
      <c r="B307" s="257"/>
      <c r="C307" s="257"/>
      <c r="D307" s="257"/>
      <c r="E307" s="257"/>
      <c r="F307" s="257"/>
      <c r="G307" s="257"/>
      <c r="H307" s="257"/>
      <c r="I307" s="257"/>
      <c r="J307" s="257"/>
      <c r="K307" s="257"/>
      <c r="L307" s="257"/>
      <c r="M307" s="257"/>
      <c r="N307" s="218">
        <f>SUM(Činnosti!$F307:$M307)</f>
        <v>0</v>
      </c>
      <c r="O307" s="262"/>
      <c r="P307" s="269"/>
      <c r="Q307" s="267">
        <f>IF(AND(Tabuľka2[[#This Row],[Stĺpec5]]&gt;0,Tabuľka2[[#This Row],[Stĺpec1]]=""),1,0)</f>
        <v>0</v>
      </c>
      <c r="R307" s="237">
        <f>IF(AND(Tabuľka2[[#This Row],[Stĺpec14]]=0,OR(Tabuľka2[[#This Row],[Stĺpec145]]&gt;0,Tabuľka2[[#This Row],[Stĺpec144]]&gt;0)),1,0)</f>
        <v>0</v>
      </c>
      <c r="S3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7" s="212">
        <f>IF(OR($T$13="vyberte",$T$13=""),0,IF(OR(Tabuľka2[[#This Row],[Stĺpec14]]="",Tabuľka2[[#This Row],[Stĺpec6]]=""),0,Tabuľka2[[#This Row],[Stĺpec6]]/Tabuľka2[[#This Row],[Stĺpec14]]))</f>
        <v>0</v>
      </c>
      <c r="U307" s="212">
        <f>IF(OR($U$13="vyberte",$U$13=""),0,IF(OR(Tabuľka2[[#This Row],[Stĺpec14]]="",Tabuľka2[[#This Row],[Stĺpec7]]=""),0,Tabuľka2[[#This Row],[Stĺpec7]]/Tabuľka2[[#This Row],[Stĺpec14]]))</f>
        <v>0</v>
      </c>
      <c r="V307" s="212">
        <f>IF(OR($V$13="vyberte",$V$13=""),0,IF(OR(Tabuľka2[[#This Row],[Stĺpec14]]="",Tabuľka2[[#This Row],[Stĺpec8]]=0),0,Tabuľka2[[#This Row],[Stĺpec8]]/Tabuľka2[[#This Row],[Stĺpec14]]))</f>
        <v>0</v>
      </c>
      <c r="W307" s="212">
        <f>IF(OR($W$13="vyberte",$W$13=""),0,IF(OR(Tabuľka2[[#This Row],[Stĺpec14]]="",Tabuľka2[[#This Row],[Stĺpec9]]=""),0,Tabuľka2[[#This Row],[Stĺpec9]]/Tabuľka2[[#This Row],[Stĺpec14]]))</f>
        <v>0</v>
      </c>
      <c r="X307" s="212">
        <f>IF(OR($X$13="vyberte",$X$13=""),0,IF(OR(Tabuľka2[[#This Row],[Stĺpec14]]="",Tabuľka2[[#This Row],[Stĺpec10]]=""),0,Tabuľka2[[#This Row],[Stĺpec10]]/Tabuľka2[[#This Row],[Stĺpec14]]))</f>
        <v>0</v>
      </c>
      <c r="Y307" s="212">
        <f>IF(OR($Y$13="vyberte",$Y$13=""),0,IF(OR(Tabuľka2[[#This Row],[Stĺpec14]]="",Tabuľka2[[#This Row],[Stĺpec11]]=""),0,Tabuľka2[[#This Row],[Stĺpec11]]/Tabuľka2[[#This Row],[Stĺpec14]]))</f>
        <v>0</v>
      </c>
      <c r="Z307" s="212">
        <f>IF(OR(Tabuľka2[[#This Row],[Stĺpec14]]="",Tabuľka2[[#This Row],[Stĺpec12]]=""),0,Tabuľka2[[#This Row],[Stĺpec12]]/Tabuľka2[[#This Row],[Stĺpec14]])</f>
        <v>0</v>
      </c>
      <c r="AA307" s="194">
        <f>IF(OR(Tabuľka2[[#This Row],[Stĺpec14]]="",Tabuľka2[[#This Row],[Stĺpec13]]=""),0,Tabuľka2[[#This Row],[Stĺpec13]]/Tabuľka2[[#This Row],[Stĺpec14]])</f>
        <v>0</v>
      </c>
      <c r="AB307" s="193">
        <f>COUNTIF(Tabuľka2[[#This Row],[Stĺpec16]:[Stĺpec23]],"&gt;0,1")</f>
        <v>0</v>
      </c>
      <c r="AC307" s="198">
        <f>IF(OR($F$13="vyberte",$F$13=""),0,Tabuľka2[[#This Row],[Stĺpec14]]-Tabuľka2[[#This Row],[Stĺpec26]])</f>
        <v>0</v>
      </c>
      <c r="AD3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7" s="206">
        <f>IF('Bodovacie kritéria'!$F$15="01 A - BORSKÁ NÍŽINA",Tabuľka2[[#This Row],[Stĺpec25]]/Tabuľka2[[#This Row],[Stĺpec5]],0)</f>
        <v>0</v>
      </c>
      <c r="AF3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7" s="206">
        <f>IFERROR((Tabuľka2[[#This Row],[Stĺpec28]]+Tabuľka2[[#This Row],[Stĺpec25]])/Tabuľka2[[#This Row],[Stĺpec14]],0)</f>
        <v>0</v>
      </c>
      <c r="AH307" s="199">
        <f>Tabuľka2[[#This Row],[Stĺpec28]]+Tabuľka2[[#This Row],[Stĺpec25]]</f>
        <v>0</v>
      </c>
      <c r="AI307" s="206">
        <f>IFERROR(Tabuľka2[[#This Row],[Stĺpec25]]/Tabuľka2[[#This Row],[Stĺpec30]],0)</f>
        <v>0</v>
      </c>
      <c r="AJ307" s="191">
        <f>IFERROR(Tabuľka2[[#This Row],[Stĺpec145]]/Tabuľka2[[#This Row],[Stĺpec14]],0)</f>
        <v>0</v>
      </c>
      <c r="AK307" s="191">
        <f>IFERROR(Tabuľka2[[#This Row],[Stĺpec144]]/Tabuľka2[[#This Row],[Stĺpec14]],0)</f>
        <v>0</v>
      </c>
    </row>
    <row r="308" spans="1:37" x14ac:dyDescent="0.25">
      <c r="A308" s="251"/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17">
        <f>SUM(Činnosti!$F308:$M308)</f>
        <v>0</v>
      </c>
      <c r="O308" s="261"/>
      <c r="P308" s="269"/>
      <c r="Q308" s="267">
        <f>IF(AND(Tabuľka2[[#This Row],[Stĺpec5]]&gt;0,Tabuľka2[[#This Row],[Stĺpec1]]=""),1,0)</f>
        <v>0</v>
      </c>
      <c r="R308" s="237">
        <f>IF(AND(Tabuľka2[[#This Row],[Stĺpec14]]=0,OR(Tabuľka2[[#This Row],[Stĺpec145]]&gt;0,Tabuľka2[[#This Row],[Stĺpec144]]&gt;0)),1,0)</f>
        <v>0</v>
      </c>
      <c r="S3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8" s="212">
        <f>IF(OR($T$13="vyberte",$T$13=""),0,IF(OR(Tabuľka2[[#This Row],[Stĺpec14]]="",Tabuľka2[[#This Row],[Stĺpec6]]=""),0,Tabuľka2[[#This Row],[Stĺpec6]]/Tabuľka2[[#This Row],[Stĺpec14]]))</f>
        <v>0</v>
      </c>
      <c r="U308" s="212">
        <f>IF(OR($U$13="vyberte",$U$13=""),0,IF(OR(Tabuľka2[[#This Row],[Stĺpec14]]="",Tabuľka2[[#This Row],[Stĺpec7]]=""),0,Tabuľka2[[#This Row],[Stĺpec7]]/Tabuľka2[[#This Row],[Stĺpec14]]))</f>
        <v>0</v>
      </c>
      <c r="V308" s="212">
        <f>IF(OR($V$13="vyberte",$V$13=""),0,IF(OR(Tabuľka2[[#This Row],[Stĺpec14]]="",Tabuľka2[[#This Row],[Stĺpec8]]=0),0,Tabuľka2[[#This Row],[Stĺpec8]]/Tabuľka2[[#This Row],[Stĺpec14]]))</f>
        <v>0</v>
      </c>
      <c r="W308" s="212">
        <f>IF(OR($W$13="vyberte",$W$13=""),0,IF(OR(Tabuľka2[[#This Row],[Stĺpec14]]="",Tabuľka2[[#This Row],[Stĺpec9]]=""),0,Tabuľka2[[#This Row],[Stĺpec9]]/Tabuľka2[[#This Row],[Stĺpec14]]))</f>
        <v>0</v>
      </c>
      <c r="X308" s="212">
        <f>IF(OR($X$13="vyberte",$X$13=""),0,IF(OR(Tabuľka2[[#This Row],[Stĺpec14]]="",Tabuľka2[[#This Row],[Stĺpec10]]=""),0,Tabuľka2[[#This Row],[Stĺpec10]]/Tabuľka2[[#This Row],[Stĺpec14]]))</f>
        <v>0</v>
      </c>
      <c r="Y308" s="212">
        <f>IF(OR($Y$13="vyberte",$Y$13=""),0,IF(OR(Tabuľka2[[#This Row],[Stĺpec14]]="",Tabuľka2[[#This Row],[Stĺpec11]]=""),0,Tabuľka2[[#This Row],[Stĺpec11]]/Tabuľka2[[#This Row],[Stĺpec14]]))</f>
        <v>0</v>
      </c>
      <c r="Z308" s="212">
        <f>IF(OR(Tabuľka2[[#This Row],[Stĺpec14]]="",Tabuľka2[[#This Row],[Stĺpec12]]=""),0,Tabuľka2[[#This Row],[Stĺpec12]]/Tabuľka2[[#This Row],[Stĺpec14]])</f>
        <v>0</v>
      </c>
      <c r="AA308" s="194">
        <f>IF(OR(Tabuľka2[[#This Row],[Stĺpec14]]="",Tabuľka2[[#This Row],[Stĺpec13]]=""),0,Tabuľka2[[#This Row],[Stĺpec13]]/Tabuľka2[[#This Row],[Stĺpec14]])</f>
        <v>0</v>
      </c>
      <c r="AB308" s="193">
        <f>COUNTIF(Tabuľka2[[#This Row],[Stĺpec16]:[Stĺpec23]],"&gt;0,1")</f>
        <v>0</v>
      </c>
      <c r="AC308" s="198">
        <f>IF(OR($F$13="vyberte",$F$13=""),0,Tabuľka2[[#This Row],[Stĺpec14]]-Tabuľka2[[#This Row],[Stĺpec26]])</f>
        <v>0</v>
      </c>
      <c r="AD3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8" s="206">
        <f>IF('Bodovacie kritéria'!$F$15="01 A - BORSKÁ NÍŽINA",Tabuľka2[[#This Row],[Stĺpec25]]/Tabuľka2[[#This Row],[Stĺpec5]],0)</f>
        <v>0</v>
      </c>
      <c r="AF3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8" s="206">
        <f>IFERROR((Tabuľka2[[#This Row],[Stĺpec28]]+Tabuľka2[[#This Row],[Stĺpec25]])/Tabuľka2[[#This Row],[Stĺpec14]],0)</f>
        <v>0</v>
      </c>
      <c r="AH308" s="199">
        <f>Tabuľka2[[#This Row],[Stĺpec28]]+Tabuľka2[[#This Row],[Stĺpec25]]</f>
        <v>0</v>
      </c>
      <c r="AI308" s="206">
        <f>IFERROR(Tabuľka2[[#This Row],[Stĺpec25]]/Tabuľka2[[#This Row],[Stĺpec30]],0)</f>
        <v>0</v>
      </c>
      <c r="AJ308" s="191">
        <f>IFERROR(Tabuľka2[[#This Row],[Stĺpec145]]/Tabuľka2[[#This Row],[Stĺpec14]],0)</f>
        <v>0</v>
      </c>
      <c r="AK308" s="191">
        <f>IFERROR(Tabuľka2[[#This Row],[Stĺpec144]]/Tabuľka2[[#This Row],[Stĺpec14]],0)</f>
        <v>0</v>
      </c>
    </row>
    <row r="309" spans="1:37" x14ac:dyDescent="0.25">
      <c r="A309" s="252"/>
      <c r="B309" s="257"/>
      <c r="C309" s="257"/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18">
        <f>SUM(Činnosti!$F309:$M309)</f>
        <v>0</v>
      </c>
      <c r="O309" s="262"/>
      <c r="P309" s="269"/>
      <c r="Q309" s="267">
        <f>IF(AND(Tabuľka2[[#This Row],[Stĺpec5]]&gt;0,Tabuľka2[[#This Row],[Stĺpec1]]=""),1,0)</f>
        <v>0</v>
      </c>
      <c r="R309" s="237">
        <f>IF(AND(Tabuľka2[[#This Row],[Stĺpec14]]=0,OR(Tabuľka2[[#This Row],[Stĺpec145]]&gt;0,Tabuľka2[[#This Row],[Stĺpec144]]&gt;0)),1,0)</f>
        <v>0</v>
      </c>
      <c r="S3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09" s="212">
        <f>IF(OR($T$13="vyberte",$T$13=""),0,IF(OR(Tabuľka2[[#This Row],[Stĺpec14]]="",Tabuľka2[[#This Row],[Stĺpec6]]=""),0,Tabuľka2[[#This Row],[Stĺpec6]]/Tabuľka2[[#This Row],[Stĺpec14]]))</f>
        <v>0</v>
      </c>
      <c r="U309" s="212">
        <f>IF(OR($U$13="vyberte",$U$13=""),0,IF(OR(Tabuľka2[[#This Row],[Stĺpec14]]="",Tabuľka2[[#This Row],[Stĺpec7]]=""),0,Tabuľka2[[#This Row],[Stĺpec7]]/Tabuľka2[[#This Row],[Stĺpec14]]))</f>
        <v>0</v>
      </c>
      <c r="V309" s="212">
        <f>IF(OR($V$13="vyberte",$V$13=""),0,IF(OR(Tabuľka2[[#This Row],[Stĺpec14]]="",Tabuľka2[[#This Row],[Stĺpec8]]=0),0,Tabuľka2[[#This Row],[Stĺpec8]]/Tabuľka2[[#This Row],[Stĺpec14]]))</f>
        <v>0</v>
      </c>
      <c r="W309" s="212">
        <f>IF(OR($W$13="vyberte",$W$13=""),0,IF(OR(Tabuľka2[[#This Row],[Stĺpec14]]="",Tabuľka2[[#This Row],[Stĺpec9]]=""),0,Tabuľka2[[#This Row],[Stĺpec9]]/Tabuľka2[[#This Row],[Stĺpec14]]))</f>
        <v>0</v>
      </c>
      <c r="X309" s="212">
        <f>IF(OR($X$13="vyberte",$X$13=""),0,IF(OR(Tabuľka2[[#This Row],[Stĺpec14]]="",Tabuľka2[[#This Row],[Stĺpec10]]=""),0,Tabuľka2[[#This Row],[Stĺpec10]]/Tabuľka2[[#This Row],[Stĺpec14]]))</f>
        <v>0</v>
      </c>
      <c r="Y309" s="212">
        <f>IF(OR($Y$13="vyberte",$Y$13=""),0,IF(OR(Tabuľka2[[#This Row],[Stĺpec14]]="",Tabuľka2[[#This Row],[Stĺpec11]]=""),0,Tabuľka2[[#This Row],[Stĺpec11]]/Tabuľka2[[#This Row],[Stĺpec14]]))</f>
        <v>0</v>
      </c>
      <c r="Z309" s="212">
        <f>IF(OR(Tabuľka2[[#This Row],[Stĺpec14]]="",Tabuľka2[[#This Row],[Stĺpec12]]=""),0,Tabuľka2[[#This Row],[Stĺpec12]]/Tabuľka2[[#This Row],[Stĺpec14]])</f>
        <v>0</v>
      </c>
      <c r="AA309" s="194">
        <f>IF(OR(Tabuľka2[[#This Row],[Stĺpec14]]="",Tabuľka2[[#This Row],[Stĺpec13]]=""),0,Tabuľka2[[#This Row],[Stĺpec13]]/Tabuľka2[[#This Row],[Stĺpec14]])</f>
        <v>0</v>
      </c>
      <c r="AB309" s="193">
        <f>COUNTIF(Tabuľka2[[#This Row],[Stĺpec16]:[Stĺpec23]],"&gt;0,1")</f>
        <v>0</v>
      </c>
      <c r="AC309" s="198">
        <f>IF(OR($F$13="vyberte",$F$13=""),0,Tabuľka2[[#This Row],[Stĺpec14]]-Tabuľka2[[#This Row],[Stĺpec26]])</f>
        <v>0</v>
      </c>
      <c r="AD3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09" s="206">
        <f>IF('Bodovacie kritéria'!$F$15="01 A - BORSKÁ NÍŽINA",Tabuľka2[[#This Row],[Stĺpec25]]/Tabuľka2[[#This Row],[Stĺpec5]],0)</f>
        <v>0</v>
      </c>
      <c r="AF3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09" s="206">
        <f>IFERROR((Tabuľka2[[#This Row],[Stĺpec28]]+Tabuľka2[[#This Row],[Stĺpec25]])/Tabuľka2[[#This Row],[Stĺpec14]],0)</f>
        <v>0</v>
      </c>
      <c r="AH309" s="199">
        <f>Tabuľka2[[#This Row],[Stĺpec28]]+Tabuľka2[[#This Row],[Stĺpec25]]</f>
        <v>0</v>
      </c>
      <c r="AI309" s="206">
        <f>IFERROR(Tabuľka2[[#This Row],[Stĺpec25]]/Tabuľka2[[#This Row],[Stĺpec30]],0)</f>
        <v>0</v>
      </c>
      <c r="AJ309" s="191">
        <f>IFERROR(Tabuľka2[[#This Row],[Stĺpec145]]/Tabuľka2[[#This Row],[Stĺpec14]],0)</f>
        <v>0</v>
      </c>
      <c r="AK309" s="191">
        <f>IFERROR(Tabuľka2[[#This Row],[Stĺpec144]]/Tabuľka2[[#This Row],[Stĺpec14]],0)</f>
        <v>0</v>
      </c>
    </row>
    <row r="310" spans="1:37" x14ac:dyDescent="0.25">
      <c r="A310" s="251"/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17">
        <f>SUM(Činnosti!$F310:$M310)</f>
        <v>0</v>
      </c>
      <c r="O310" s="261"/>
      <c r="P310" s="269"/>
      <c r="Q310" s="267">
        <f>IF(AND(Tabuľka2[[#This Row],[Stĺpec5]]&gt;0,Tabuľka2[[#This Row],[Stĺpec1]]=""),1,0)</f>
        <v>0</v>
      </c>
      <c r="R310" s="237">
        <f>IF(AND(Tabuľka2[[#This Row],[Stĺpec14]]=0,OR(Tabuľka2[[#This Row],[Stĺpec145]]&gt;0,Tabuľka2[[#This Row],[Stĺpec144]]&gt;0)),1,0)</f>
        <v>0</v>
      </c>
      <c r="S3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0" s="212">
        <f>IF(OR($T$13="vyberte",$T$13=""),0,IF(OR(Tabuľka2[[#This Row],[Stĺpec14]]="",Tabuľka2[[#This Row],[Stĺpec6]]=""),0,Tabuľka2[[#This Row],[Stĺpec6]]/Tabuľka2[[#This Row],[Stĺpec14]]))</f>
        <v>0</v>
      </c>
      <c r="U310" s="212">
        <f>IF(OR($U$13="vyberte",$U$13=""),0,IF(OR(Tabuľka2[[#This Row],[Stĺpec14]]="",Tabuľka2[[#This Row],[Stĺpec7]]=""),0,Tabuľka2[[#This Row],[Stĺpec7]]/Tabuľka2[[#This Row],[Stĺpec14]]))</f>
        <v>0</v>
      </c>
      <c r="V310" s="212">
        <f>IF(OR($V$13="vyberte",$V$13=""),0,IF(OR(Tabuľka2[[#This Row],[Stĺpec14]]="",Tabuľka2[[#This Row],[Stĺpec8]]=0),0,Tabuľka2[[#This Row],[Stĺpec8]]/Tabuľka2[[#This Row],[Stĺpec14]]))</f>
        <v>0</v>
      </c>
      <c r="W310" s="212">
        <f>IF(OR($W$13="vyberte",$W$13=""),0,IF(OR(Tabuľka2[[#This Row],[Stĺpec14]]="",Tabuľka2[[#This Row],[Stĺpec9]]=""),0,Tabuľka2[[#This Row],[Stĺpec9]]/Tabuľka2[[#This Row],[Stĺpec14]]))</f>
        <v>0</v>
      </c>
      <c r="X310" s="212">
        <f>IF(OR($X$13="vyberte",$X$13=""),0,IF(OR(Tabuľka2[[#This Row],[Stĺpec14]]="",Tabuľka2[[#This Row],[Stĺpec10]]=""),0,Tabuľka2[[#This Row],[Stĺpec10]]/Tabuľka2[[#This Row],[Stĺpec14]]))</f>
        <v>0</v>
      </c>
      <c r="Y310" s="212">
        <f>IF(OR($Y$13="vyberte",$Y$13=""),0,IF(OR(Tabuľka2[[#This Row],[Stĺpec14]]="",Tabuľka2[[#This Row],[Stĺpec11]]=""),0,Tabuľka2[[#This Row],[Stĺpec11]]/Tabuľka2[[#This Row],[Stĺpec14]]))</f>
        <v>0</v>
      </c>
      <c r="Z310" s="212">
        <f>IF(OR(Tabuľka2[[#This Row],[Stĺpec14]]="",Tabuľka2[[#This Row],[Stĺpec12]]=""),0,Tabuľka2[[#This Row],[Stĺpec12]]/Tabuľka2[[#This Row],[Stĺpec14]])</f>
        <v>0</v>
      </c>
      <c r="AA310" s="194">
        <f>IF(OR(Tabuľka2[[#This Row],[Stĺpec14]]="",Tabuľka2[[#This Row],[Stĺpec13]]=""),0,Tabuľka2[[#This Row],[Stĺpec13]]/Tabuľka2[[#This Row],[Stĺpec14]])</f>
        <v>0</v>
      </c>
      <c r="AB310" s="193">
        <f>COUNTIF(Tabuľka2[[#This Row],[Stĺpec16]:[Stĺpec23]],"&gt;0,1")</f>
        <v>0</v>
      </c>
      <c r="AC310" s="198">
        <f>IF(OR($F$13="vyberte",$F$13=""),0,Tabuľka2[[#This Row],[Stĺpec14]]-Tabuľka2[[#This Row],[Stĺpec26]])</f>
        <v>0</v>
      </c>
      <c r="AD3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0" s="206">
        <f>IF('Bodovacie kritéria'!$F$15="01 A - BORSKÁ NÍŽINA",Tabuľka2[[#This Row],[Stĺpec25]]/Tabuľka2[[#This Row],[Stĺpec5]],0)</f>
        <v>0</v>
      </c>
      <c r="AF3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0" s="206">
        <f>IFERROR((Tabuľka2[[#This Row],[Stĺpec28]]+Tabuľka2[[#This Row],[Stĺpec25]])/Tabuľka2[[#This Row],[Stĺpec14]],0)</f>
        <v>0</v>
      </c>
      <c r="AH310" s="199">
        <f>Tabuľka2[[#This Row],[Stĺpec28]]+Tabuľka2[[#This Row],[Stĺpec25]]</f>
        <v>0</v>
      </c>
      <c r="AI310" s="206">
        <f>IFERROR(Tabuľka2[[#This Row],[Stĺpec25]]/Tabuľka2[[#This Row],[Stĺpec30]],0)</f>
        <v>0</v>
      </c>
      <c r="AJ310" s="191">
        <f>IFERROR(Tabuľka2[[#This Row],[Stĺpec145]]/Tabuľka2[[#This Row],[Stĺpec14]],0)</f>
        <v>0</v>
      </c>
      <c r="AK310" s="191">
        <f>IFERROR(Tabuľka2[[#This Row],[Stĺpec144]]/Tabuľka2[[#This Row],[Stĺpec14]],0)</f>
        <v>0</v>
      </c>
    </row>
    <row r="311" spans="1:37" x14ac:dyDescent="0.25">
      <c r="A311" s="252"/>
      <c r="B311" s="257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18">
        <f>SUM(Činnosti!$F311:$M311)</f>
        <v>0</v>
      </c>
      <c r="O311" s="262"/>
      <c r="P311" s="269"/>
      <c r="Q311" s="267">
        <f>IF(AND(Tabuľka2[[#This Row],[Stĺpec5]]&gt;0,Tabuľka2[[#This Row],[Stĺpec1]]=""),1,0)</f>
        <v>0</v>
      </c>
      <c r="R311" s="237">
        <f>IF(AND(Tabuľka2[[#This Row],[Stĺpec14]]=0,OR(Tabuľka2[[#This Row],[Stĺpec145]]&gt;0,Tabuľka2[[#This Row],[Stĺpec144]]&gt;0)),1,0)</f>
        <v>0</v>
      </c>
      <c r="S3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1" s="212">
        <f>IF(OR($T$13="vyberte",$T$13=""),0,IF(OR(Tabuľka2[[#This Row],[Stĺpec14]]="",Tabuľka2[[#This Row],[Stĺpec6]]=""),0,Tabuľka2[[#This Row],[Stĺpec6]]/Tabuľka2[[#This Row],[Stĺpec14]]))</f>
        <v>0</v>
      </c>
      <c r="U311" s="212">
        <f>IF(OR($U$13="vyberte",$U$13=""),0,IF(OR(Tabuľka2[[#This Row],[Stĺpec14]]="",Tabuľka2[[#This Row],[Stĺpec7]]=""),0,Tabuľka2[[#This Row],[Stĺpec7]]/Tabuľka2[[#This Row],[Stĺpec14]]))</f>
        <v>0</v>
      </c>
      <c r="V311" s="212">
        <f>IF(OR($V$13="vyberte",$V$13=""),0,IF(OR(Tabuľka2[[#This Row],[Stĺpec14]]="",Tabuľka2[[#This Row],[Stĺpec8]]=0),0,Tabuľka2[[#This Row],[Stĺpec8]]/Tabuľka2[[#This Row],[Stĺpec14]]))</f>
        <v>0</v>
      </c>
      <c r="W311" s="212">
        <f>IF(OR($W$13="vyberte",$W$13=""),0,IF(OR(Tabuľka2[[#This Row],[Stĺpec14]]="",Tabuľka2[[#This Row],[Stĺpec9]]=""),0,Tabuľka2[[#This Row],[Stĺpec9]]/Tabuľka2[[#This Row],[Stĺpec14]]))</f>
        <v>0</v>
      </c>
      <c r="X311" s="212">
        <f>IF(OR($X$13="vyberte",$X$13=""),0,IF(OR(Tabuľka2[[#This Row],[Stĺpec14]]="",Tabuľka2[[#This Row],[Stĺpec10]]=""),0,Tabuľka2[[#This Row],[Stĺpec10]]/Tabuľka2[[#This Row],[Stĺpec14]]))</f>
        <v>0</v>
      </c>
      <c r="Y311" s="212">
        <f>IF(OR($Y$13="vyberte",$Y$13=""),0,IF(OR(Tabuľka2[[#This Row],[Stĺpec14]]="",Tabuľka2[[#This Row],[Stĺpec11]]=""),0,Tabuľka2[[#This Row],[Stĺpec11]]/Tabuľka2[[#This Row],[Stĺpec14]]))</f>
        <v>0</v>
      </c>
      <c r="Z311" s="212">
        <f>IF(OR(Tabuľka2[[#This Row],[Stĺpec14]]="",Tabuľka2[[#This Row],[Stĺpec12]]=""),0,Tabuľka2[[#This Row],[Stĺpec12]]/Tabuľka2[[#This Row],[Stĺpec14]])</f>
        <v>0</v>
      </c>
      <c r="AA311" s="194">
        <f>IF(OR(Tabuľka2[[#This Row],[Stĺpec14]]="",Tabuľka2[[#This Row],[Stĺpec13]]=""),0,Tabuľka2[[#This Row],[Stĺpec13]]/Tabuľka2[[#This Row],[Stĺpec14]])</f>
        <v>0</v>
      </c>
      <c r="AB311" s="193">
        <f>COUNTIF(Tabuľka2[[#This Row],[Stĺpec16]:[Stĺpec23]],"&gt;0,1")</f>
        <v>0</v>
      </c>
      <c r="AC311" s="198">
        <f>IF(OR($F$13="vyberte",$F$13=""),0,Tabuľka2[[#This Row],[Stĺpec14]]-Tabuľka2[[#This Row],[Stĺpec26]])</f>
        <v>0</v>
      </c>
      <c r="AD3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1" s="206">
        <f>IF('Bodovacie kritéria'!$F$15="01 A - BORSKÁ NÍŽINA",Tabuľka2[[#This Row],[Stĺpec25]]/Tabuľka2[[#This Row],[Stĺpec5]],0)</f>
        <v>0</v>
      </c>
      <c r="AF3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1" s="206">
        <f>IFERROR((Tabuľka2[[#This Row],[Stĺpec28]]+Tabuľka2[[#This Row],[Stĺpec25]])/Tabuľka2[[#This Row],[Stĺpec14]],0)</f>
        <v>0</v>
      </c>
      <c r="AH311" s="199">
        <f>Tabuľka2[[#This Row],[Stĺpec28]]+Tabuľka2[[#This Row],[Stĺpec25]]</f>
        <v>0</v>
      </c>
      <c r="AI311" s="206">
        <f>IFERROR(Tabuľka2[[#This Row],[Stĺpec25]]/Tabuľka2[[#This Row],[Stĺpec30]],0)</f>
        <v>0</v>
      </c>
      <c r="AJ311" s="191">
        <f>IFERROR(Tabuľka2[[#This Row],[Stĺpec145]]/Tabuľka2[[#This Row],[Stĺpec14]],0)</f>
        <v>0</v>
      </c>
      <c r="AK311" s="191">
        <f>IFERROR(Tabuľka2[[#This Row],[Stĺpec144]]/Tabuľka2[[#This Row],[Stĺpec14]],0)</f>
        <v>0</v>
      </c>
    </row>
    <row r="312" spans="1:37" x14ac:dyDescent="0.25">
      <c r="A312" s="251"/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17">
        <f>SUM(Činnosti!$F312:$M312)</f>
        <v>0</v>
      </c>
      <c r="O312" s="261"/>
      <c r="P312" s="269"/>
      <c r="Q312" s="267">
        <f>IF(AND(Tabuľka2[[#This Row],[Stĺpec5]]&gt;0,Tabuľka2[[#This Row],[Stĺpec1]]=""),1,0)</f>
        <v>0</v>
      </c>
      <c r="R312" s="237">
        <f>IF(AND(Tabuľka2[[#This Row],[Stĺpec14]]=0,OR(Tabuľka2[[#This Row],[Stĺpec145]]&gt;0,Tabuľka2[[#This Row],[Stĺpec144]]&gt;0)),1,0)</f>
        <v>0</v>
      </c>
      <c r="S3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2" s="212">
        <f>IF(OR($T$13="vyberte",$T$13=""),0,IF(OR(Tabuľka2[[#This Row],[Stĺpec14]]="",Tabuľka2[[#This Row],[Stĺpec6]]=""),0,Tabuľka2[[#This Row],[Stĺpec6]]/Tabuľka2[[#This Row],[Stĺpec14]]))</f>
        <v>0</v>
      </c>
      <c r="U312" s="212">
        <f>IF(OR($U$13="vyberte",$U$13=""),0,IF(OR(Tabuľka2[[#This Row],[Stĺpec14]]="",Tabuľka2[[#This Row],[Stĺpec7]]=""),0,Tabuľka2[[#This Row],[Stĺpec7]]/Tabuľka2[[#This Row],[Stĺpec14]]))</f>
        <v>0</v>
      </c>
      <c r="V312" s="212">
        <f>IF(OR($V$13="vyberte",$V$13=""),0,IF(OR(Tabuľka2[[#This Row],[Stĺpec14]]="",Tabuľka2[[#This Row],[Stĺpec8]]=0),0,Tabuľka2[[#This Row],[Stĺpec8]]/Tabuľka2[[#This Row],[Stĺpec14]]))</f>
        <v>0</v>
      </c>
      <c r="W312" s="212">
        <f>IF(OR($W$13="vyberte",$W$13=""),0,IF(OR(Tabuľka2[[#This Row],[Stĺpec14]]="",Tabuľka2[[#This Row],[Stĺpec9]]=""),0,Tabuľka2[[#This Row],[Stĺpec9]]/Tabuľka2[[#This Row],[Stĺpec14]]))</f>
        <v>0</v>
      </c>
      <c r="X312" s="212">
        <f>IF(OR($X$13="vyberte",$X$13=""),0,IF(OR(Tabuľka2[[#This Row],[Stĺpec14]]="",Tabuľka2[[#This Row],[Stĺpec10]]=""),0,Tabuľka2[[#This Row],[Stĺpec10]]/Tabuľka2[[#This Row],[Stĺpec14]]))</f>
        <v>0</v>
      </c>
      <c r="Y312" s="212">
        <f>IF(OR($Y$13="vyberte",$Y$13=""),0,IF(OR(Tabuľka2[[#This Row],[Stĺpec14]]="",Tabuľka2[[#This Row],[Stĺpec11]]=""),0,Tabuľka2[[#This Row],[Stĺpec11]]/Tabuľka2[[#This Row],[Stĺpec14]]))</f>
        <v>0</v>
      </c>
      <c r="Z312" s="212">
        <f>IF(OR(Tabuľka2[[#This Row],[Stĺpec14]]="",Tabuľka2[[#This Row],[Stĺpec12]]=""),0,Tabuľka2[[#This Row],[Stĺpec12]]/Tabuľka2[[#This Row],[Stĺpec14]])</f>
        <v>0</v>
      </c>
      <c r="AA312" s="194">
        <f>IF(OR(Tabuľka2[[#This Row],[Stĺpec14]]="",Tabuľka2[[#This Row],[Stĺpec13]]=""),0,Tabuľka2[[#This Row],[Stĺpec13]]/Tabuľka2[[#This Row],[Stĺpec14]])</f>
        <v>0</v>
      </c>
      <c r="AB312" s="193">
        <f>COUNTIF(Tabuľka2[[#This Row],[Stĺpec16]:[Stĺpec23]],"&gt;0,1")</f>
        <v>0</v>
      </c>
      <c r="AC312" s="198">
        <f>IF(OR($F$13="vyberte",$F$13=""),0,Tabuľka2[[#This Row],[Stĺpec14]]-Tabuľka2[[#This Row],[Stĺpec26]])</f>
        <v>0</v>
      </c>
      <c r="AD3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2" s="206">
        <f>IF('Bodovacie kritéria'!$F$15="01 A - BORSKÁ NÍŽINA",Tabuľka2[[#This Row],[Stĺpec25]]/Tabuľka2[[#This Row],[Stĺpec5]],0)</f>
        <v>0</v>
      </c>
      <c r="AF3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2" s="206">
        <f>IFERROR((Tabuľka2[[#This Row],[Stĺpec28]]+Tabuľka2[[#This Row],[Stĺpec25]])/Tabuľka2[[#This Row],[Stĺpec14]],0)</f>
        <v>0</v>
      </c>
      <c r="AH312" s="199">
        <f>Tabuľka2[[#This Row],[Stĺpec28]]+Tabuľka2[[#This Row],[Stĺpec25]]</f>
        <v>0</v>
      </c>
      <c r="AI312" s="206">
        <f>IFERROR(Tabuľka2[[#This Row],[Stĺpec25]]/Tabuľka2[[#This Row],[Stĺpec30]],0)</f>
        <v>0</v>
      </c>
      <c r="AJ312" s="191">
        <f>IFERROR(Tabuľka2[[#This Row],[Stĺpec145]]/Tabuľka2[[#This Row],[Stĺpec14]],0)</f>
        <v>0</v>
      </c>
      <c r="AK312" s="191">
        <f>IFERROR(Tabuľka2[[#This Row],[Stĺpec144]]/Tabuľka2[[#This Row],[Stĺpec14]],0)</f>
        <v>0</v>
      </c>
    </row>
    <row r="313" spans="1:37" x14ac:dyDescent="0.25">
      <c r="A313" s="252"/>
      <c r="B313" s="257"/>
      <c r="C313" s="257"/>
      <c r="D313" s="257"/>
      <c r="E313" s="257"/>
      <c r="F313" s="257"/>
      <c r="G313" s="257"/>
      <c r="H313" s="257"/>
      <c r="I313" s="257"/>
      <c r="J313" s="257"/>
      <c r="K313" s="257"/>
      <c r="L313" s="257"/>
      <c r="M313" s="257"/>
      <c r="N313" s="218">
        <f>SUM(Činnosti!$F313:$M313)</f>
        <v>0</v>
      </c>
      <c r="O313" s="262"/>
      <c r="P313" s="269"/>
      <c r="Q313" s="267">
        <f>IF(AND(Tabuľka2[[#This Row],[Stĺpec5]]&gt;0,Tabuľka2[[#This Row],[Stĺpec1]]=""),1,0)</f>
        <v>0</v>
      </c>
      <c r="R313" s="237">
        <f>IF(AND(Tabuľka2[[#This Row],[Stĺpec14]]=0,OR(Tabuľka2[[#This Row],[Stĺpec145]]&gt;0,Tabuľka2[[#This Row],[Stĺpec144]]&gt;0)),1,0)</f>
        <v>0</v>
      </c>
      <c r="S3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3" s="212">
        <f>IF(OR($T$13="vyberte",$T$13=""),0,IF(OR(Tabuľka2[[#This Row],[Stĺpec14]]="",Tabuľka2[[#This Row],[Stĺpec6]]=""),0,Tabuľka2[[#This Row],[Stĺpec6]]/Tabuľka2[[#This Row],[Stĺpec14]]))</f>
        <v>0</v>
      </c>
      <c r="U313" s="212">
        <f>IF(OR($U$13="vyberte",$U$13=""),0,IF(OR(Tabuľka2[[#This Row],[Stĺpec14]]="",Tabuľka2[[#This Row],[Stĺpec7]]=""),0,Tabuľka2[[#This Row],[Stĺpec7]]/Tabuľka2[[#This Row],[Stĺpec14]]))</f>
        <v>0</v>
      </c>
      <c r="V313" s="212">
        <f>IF(OR($V$13="vyberte",$V$13=""),0,IF(OR(Tabuľka2[[#This Row],[Stĺpec14]]="",Tabuľka2[[#This Row],[Stĺpec8]]=0),0,Tabuľka2[[#This Row],[Stĺpec8]]/Tabuľka2[[#This Row],[Stĺpec14]]))</f>
        <v>0</v>
      </c>
      <c r="W313" s="212">
        <f>IF(OR($W$13="vyberte",$W$13=""),0,IF(OR(Tabuľka2[[#This Row],[Stĺpec14]]="",Tabuľka2[[#This Row],[Stĺpec9]]=""),0,Tabuľka2[[#This Row],[Stĺpec9]]/Tabuľka2[[#This Row],[Stĺpec14]]))</f>
        <v>0</v>
      </c>
      <c r="X313" s="212">
        <f>IF(OR($X$13="vyberte",$X$13=""),0,IF(OR(Tabuľka2[[#This Row],[Stĺpec14]]="",Tabuľka2[[#This Row],[Stĺpec10]]=""),0,Tabuľka2[[#This Row],[Stĺpec10]]/Tabuľka2[[#This Row],[Stĺpec14]]))</f>
        <v>0</v>
      </c>
      <c r="Y313" s="212">
        <f>IF(OR($Y$13="vyberte",$Y$13=""),0,IF(OR(Tabuľka2[[#This Row],[Stĺpec14]]="",Tabuľka2[[#This Row],[Stĺpec11]]=""),0,Tabuľka2[[#This Row],[Stĺpec11]]/Tabuľka2[[#This Row],[Stĺpec14]]))</f>
        <v>0</v>
      </c>
      <c r="Z313" s="212">
        <f>IF(OR(Tabuľka2[[#This Row],[Stĺpec14]]="",Tabuľka2[[#This Row],[Stĺpec12]]=""),0,Tabuľka2[[#This Row],[Stĺpec12]]/Tabuľka2[[#This Row],[Stĺpec14]])</f>
        <v>0</v>
      </c>
      <c r="AA313" s="194">
        <f>IF(OR(Tabuľka2[[#This Row],[Stĺpec14]]="",Tabuľka2[[#This Row],[Stĺpec13]]=""),0,Tabuľka2[[#This Row],[Stĺpec13]]/Tabuľka2[[#This Row],[Stĺpec14]])</f>
        <v>0</v>
      </c>
      <c r="AB313" s="193">
        <f>COUNTIF(Tabuľka2[[#This Row],[Stĺpec16]:[Stĺpec23]],"&gt;0,1")</f>
        <v>0</v>
      </c>
      <c r="AC313" s="198">
        <f>IF(OR($F$13="vyberte",$F$13=""),0,Tabuľka2[[#This Row],[Stĺpec14]]-Tabuľka2[[#This Row],[Stĺpec26]])</f>
        <v>0</v>
      </c>
      <c r="AD3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3" s="206">
        <f>IF('Bodovacie kritéria'!$F$15="01 A - BORSKÁ NÍŽINA",Tabuľka2[[#This Row],[Stĺpec25]]/Tabuľka2[[#This Row],[Stĺpec5]],0)</f>
        <v>0</v>
      </c>
      <c r="AF3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3" s="206">
        <f>IFERROR((Tabuľka2[[#This Row],[Stĺpec28]]+Tabuľka2[[#This Row],[Stĺpec25]])/Tabuľka2[[#This Row],[Stĺpec14]],0)</f>
        <v>0</v>
      </c>
      <c r="AH313" s="199">
        <f>Tabuľka2[[#This Row],[Stĺpec28]]+Tabuľka2[[#This Row],[Stĺpec25]]</f>
        <v>0</v>
      </c>
      <c r="AI313" s="206">
        <f>IFERROR(Tabuľka2[[#This Row],[Stĺpec25]]/Tabuľka2[[#This Row],[Stĺpec30]],0)</f>
        <v>0</v>
      </c>
      <c r="AJ313" s="191">
        <f>IFERROR(Tabuľka2[[#This Row],[Stĺpec145]]/Tabuľka2[[#This Row],[Stĺpec14]],0)</f>
        <v>0</v>
      </c>
      <c r="AK313" s="191">
        <f>IFERROR(Tabuľka2[[#This Row],[Stĺpec144]]/Tabuľka2[[#This Row],[Stĺpec14]],0)</f>
        <v>0</v>
      </c>
    </row>
    <row r="314" spans="1:37" x14ac:dyDescent="0.25">
      <c r="A314" s="251"/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17">
        <f>SUM(Činnosti!$F314:$M314)</f>
        <v>0</v>
      </c>
      <c r="O314" s="261"/>
      <c r="P314" s="269"/>
      <c r="Q314" s="267">
        <f>IF(AND(Tabuľka2[[#This Row],[Stĺpec5]]&gt;0,Tabuľka2[[#This Row],[Stĺpec1]]=""),1,0)</f>
        <v>0</v>
      </c>
      <c r="R314" s="237">
        <f>IF(AND(Tabuľka2[[#This Row],[Stĺpec14]]=0,OR(Tabuľka2[[#This Row],[Stĺpec145]]&gt;0,Tabuľka2[[#This Row],[Stĺpec144]]&gt;0)),1,0)</f>
        <v>0</v>
      </c>
      <c r="S3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4" s="212">
        <f>IF(OR($T$13="vyberte",$T$13=""),0,IF(OR(Tabuľka2[[#This Row],[Stĺpec14]]="",Tabuľka2[[#This Row],[Stĺpec6]]=""),0,Tabuľka2[[#This Row],[Stĺpec6]]/Tabuľka2[[#This Row],[Stĺpec14]]))</f>
        <v>0</v>
      </c>
      <c r="U314" s="212">
        <f>IF(OR($U$13="vyberte",$U$13=""),0,IF(OR(Tabuľka2[[#This Row],[Stĺpec14]]="",Tabuľka2[[#This Row],[Stĺpec7]]=""),0,Tabuľka2[[#This Row],[Stĺpec7]]/Tabuľka2[[#This Row],[Stĺpec14]]))</f>
        <v>0</v>
      </c>
      <c r="V314" s="212">
        <f>IF(OR($V$13="vyberte",$V$13=""),0,IF(OR(Tabuľka2[[#This Row],[Stĺpec14]]="",Tabuľka2[[#This Row],[Stĺpec8]]=0),0,Tabuľka2[[#This Row],[Stĺpec8]]/Tabuľka2[[#This Row],[Stĺpec14]]))</f>
        <v>0</v>
      </c>
      <c r="W314" s="212">
        <f>IF(OR($W$13="vyberte",$W$13=""),0,IF(OR(Tabuľka2[[#This Row],[Stĺpec14]]="",Tabuľka2[[#This Row],[Stĺpec9]]=""),0,Tabuľka2[[#This Row],[Stĺpec9]]/Tabuľka2[[#This Row],[Stĺpec14]]))</f>
        <v>0</v>
      </c>
      <c r="X314" s="212">
        <f>IF(OR($X$13="vyberte",$X$13=""),0,IF(OR(Tabuľka2[[#This Row],[Stĺpec14]]="",Tabuľka2[[#This Row],[Stĺpec10]]=""),0,Tabuľka2[[#This Row],[Stĺpec10]]/Tabuľka2[[#This Row],[Stĺpec14]]))</f>
        <v>0</v>
      </c>
      <c r="Y314" s="212">
        <f>IF(OR($Y$13="vyberte",$Y$13=""),0,IF(OR(Tabuľka2[[#This Row],[Stĺpec14]]="",Tabuľka2[[#This Row],[Stĺpec11]]=""),0,Tabuľka2[[#This Row],[Stĺpec11]]/Tabuľka2[[#This Row],[Stĺpec14]]))</f>
        <v>0</v>
      </c>
      <c r="Z314" s="212">
        <f>IF(OR(Tabuľka2[[#This Row],[Stĺpec14]]="",Tabuľka2[[#This Row],[Stĺpec12]]=""),0,Tabuľka2[[#This Row],[Stĺpec12]]/Tabuľka2[[#This Row],[Stĺpec14]])</f>
        <v>0</v>
      </c>
      <c r="AA314" s="194">
        <f>IF(OR(Tabuľka2[[#This Row],[Stĺpec14]]="",Tabuľka2[[#This Row],[Stĺpec13]]=""),0,Tabuľka2[[#This Row],[Stĺpec13]]/Tabuľka2[[#This Row],[Stĺpec14]])</f>
        <v>0</v>
      </c>
      <c r="AB314" s="193">
        <f>COUNTIF(Tabuľka2[[#This Row],[Stĺpec16]:[Stĺpec23]],"&gt;0,1")</f>
        <v>0</v>
      </c>
      <c r="AC314" s="198">
        <f>IF(OR($F$13="vyberte",$F$13=""),0,Tabuľka2[[#This Row],[Stĺpec14]]-Tabuľka2[[#This Row],[Stĺpec26]])</f>
        <v>0</v>
      </c>
      <c r="AD3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4" s="206">
        <f>IF('Bodovacie kritéria'!$F$15="01 A - BORSKÁ NÍŽINA",Tabuľka2[[#This Row],[Stĺpec25]]/Tabuľka2[[#This Row],[Stĺpec5]],0)</f>
        <v>0</v>
      </c>
      <c r="AF3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4" s="206">
        <f>IFERROR((Tabuľka2[[#This Row],[Stĺpec28]]+Tabuľka2[[#This Row],[Stĺpec25]])/Tabuľka2[[#This Row],[Stĺpec14]],0)</f>
        <v>0</v>
      </c>
      <c r="AH314" s="199">
        <f>Tabuľka2[[#This Row],[Stĺpec28]]+Tabuľka2[[#This Row],[Stĺpec25]]</f>
        <v>0</v>
      </c>
      <c r="AI314" s="206">
        <f>IFERROR(Tabuľka2[[#This Row],[Stĺpec25]]/Tabuľka2[[#This Row],[Stĺpec30]],0)</f>
        <v>0</v>
      </c>
      <c r="AJ314" s="191">
        <f>IFERROR(Tabuľka2[[#This Row],[Stĺpec145]]/Tabuľka2[[#This Row],[Stĺpec14]],0)</f>
        <v>0</v>
      </c>
      <c r="AK314" s="191">
        <f>IFERROR(Tabuľka2[[#This Row],[Stĺpec144]]/Tabuľka2[[#This Row],[Stĺpec14]],0)</f>
        <v>0</v>
      </c>
    </row>
    <row r="315" spans="1:37" x14ac:dyDescent="0.25">
      <c r="A315" s="252"/>
      <c r="B315" s="257"/>
      <c r="C315" s="257"/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18">
        <f>SUM(Činnosti!$F315:$M315)</f>
        <v>0</v>
      </c>
      <c r="O315" s="262"/>
      <c r="P315" s="269"/>
      <c r="Q315" s="267">
        <f>IF(AND(Tabuľka2[[#This Row],[Stĺpec5]]&gt;0,Tabuľka2[[#This Row],[Stĺpec1]]=""),1,0)</f>
        <v>0</v>
      </c>
      <c r="R315" s="237">
        <f>IF(AND(Tabuľka2[[#This Row],[Stĺpec14]]=0,OR(Tabuľka2[[#This Row],[Stĺpec145]]&gt;0,Tabuľka2[[#This Row],[Stĺpec144]]&gt;0)),1,0)</f>
        <v>0</v>
      </c>
      <c r="S3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5" s="212">
        <f>IF(OR($T$13="vyberte",$T$13=""),0,IF(OR(Tabuľka2[[#This Row],[Stĺpec14]]="",Tabuľka2[[#This Row],[Stĺpec6]]=""),0,Tabuľka2[[#This Row],[Stĺpec6]]/Tabuľka2[[#This Row],[Stĺpec14]]))</f>
        <v>0</v>
      </c>
      <c r="U315" s="212">
        <f>IF(OR($U$13="vyberte",$U$13=""),0,IF(OR(Tabuľka2[[#This Row],[Stĺpec14]]="",Tabuľka2[[#This Row],[Stĺpec7]]=""),0,Tabuľka2[[#This Row],[Stĺpec7]]/Tabuľka2[[#This Row],[Stĺpec14]]))</f>
        <v>0</v>
      </c>
      <c r="V315" s="212">
        <f>IF(OR($V$13="vyberte",$V$13=""),0,IF(OR(Tabuľka2[[#This Row],[Stĺpec14]]="",Tabuľka2[[#This Row],[Stĺpec8]]=0),0,Tabuľka2[[#This Row],[Stĺpec8]]/Tabuľka2[[#This Row],[Stĺpec14]]))</f>
        <v>0</v>
      </c>
      <c r="W315" s="212">
        <f>IF(OR($W$13="vyberte",$W$13=""),0,IF(OR(Tabuľka2[[#This Row],[Stĺpec14]]="",Tabuľka2[[#This Row],[Stĺpec9]]=""),0,Tabuľka2[[#This Row],[Stĺpec9]]/Tabuľka2[[#This Row],[Stĺpec14]]))</f>
        <v>0</v>
      </c>
      <c r="X315" s="212">
        <f>IF(OR($X$13="vyberte",$X$13=""),0,IF(OR(Tabuľka2[[#This Row],[Stĺpec14]]="",Tabuľka2[[#This Row],[Stĺpec10]]=""),0,Tabuľka2[[#This Row],[Stĺpec10]]/Tabuľka2[[#This Row],[Stĺpec14]]))</f>
        <v>0</v>
      </c>
      <c r="Y315" s="212">
        <f>IF(OR($Y$13="vyberte",$Y$13=""),0,IF(OR(Tabuľka2[[#This Row],[Stĺpec14]]="",Tabuľka2[[#This Row],[Stĺpec11]]=""),0,Tabuľka2[[#This Row],[Stĺpec11]]/Tabuľka2[[#This Row],[Stĺpec14]]))</f>
        <v>0</v>
      </c>
      <c r="Z315" s="212">
        <f>IF(OR(Tabuľka2[[#This Row],[Stĺpec14]]="",Tabuľka2[[#This Row],[Stĺpec12]]=""),0,Tabuľka2[[#This Row],[Stĺpec12]]/Tabuľka2[[#This Row],[Stĺpec14]])</f>
        <v>0</v>
      </c>
      <c r="AA315" s="194">
        <f>IF(OR(Tabuľka2[[#This Row],[Stĺpec14]]="",Tabuľka2[[#This Row],[Stĺpec13]]=""),0,Tabuľka2[[#This Row],[Stĺpec13]]/Tabuľka2[[#This Row],[Stĺpec14]])</f>
        <v>0</v>
      </c>
      <c r="AB315" s="193">
        <f>COUNTIF(Tabuľka2[[#This Row],[Stĺpec16]:[Stĺpec23]],"&gt;0,1")</f>
        <v>0</v>
      </c>
      <c r="AC315" s="198">
        <f>IF(OR($F$13="vyberte",$F$13=""),0,Tabuľka2[[#This Row],[Stĺpec14]]-Tabuľka2[[#This Row],[Stĺpec26]])</f>
        <v>0</v>
      </c>
      <c r="AD3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5" s="206">
        <f>IF('Bodovacie kritéria'!$F$15="01 A - BORSKÁ NÍŽINA",Tabuľka2[[#This Row],[Stĺpec25]]/Tabuľka2[[#This Row],[Stĺpec5]],0)</f>
        <v>0</v>
      </c>
      <c r="AF3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5" s="206">
        <f>IFERROR((Tabuľka2[[#This Row],[Stĺpec28]]+Tabuľka2[[#This Row],[Stĺpec25]])/Tabuľka2[[#This Row],[Stĺpec14]],0)</f>
        <v>0</v>
      </c>
      <c r="AH315" s="199">
        <f>Tabuľka2[[#This Row],[Stĺpec28]]+Tabuľka2[[#This Row],[Stĺpec25]]</f>
        <v>0</v>
      </c>
      <c r="AI315" s="206">
        <f>IFERROR(Tabuľka2[[#This Row],[Stĺpec25]]/Tabuľka2[[#This Row],[Stĺpec30]],0)</f>
        <v>0</v>
      </c>
      <c r="AJ315" s="191">
        <f>IFERROR(Tabuľka2[[#This Row],[Stĺpec145]]/Tabuľka2[[#This Row],[Stĺpec14]],0)</f>
        <v>0</v>
      </c>
      <c r="AK315" s="191">
        <f>IFERROR(Tabuľka2[[#This Row],[Stĺpec144]]/Tabuľka2[[#This Row],[Stĺpec14]],0)</f>
        <v>0</v>
      </c>
    </row>
    <row r="316" spans="1:37" x14ac:dyDescent="0.25">
      <c r="A316" s="251"/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17">
        <f>SUM(Činnosti!$F316:$M316)</f>
        <v>0</v>
      </c>
      <c r="O316" s="261"/>
      <c r="P316" s="269"/>
      <c r="Q316" s="267">
        <f>IF(AND(Tabuľka2[[#This Row],[Stĺpec5]]&gt;0,Tabuľka2[[#This Row],[Stĺpec1]]=""),1,0)</f>
        <v>0</v>
      </c>
      <c r="R316" s="237">
        <f>IF(AND(Tabuľka2[[#This Row],[Stĺpec14]]=0,OR(Tabuľka2[[#This Row],[Stĺpec145]]&gt;0,Tabuľka2[[#This Row],[Stĺpec144]]&gt;0)),1,0)</f>
        <v>0</v>
      </c>
      <c r="S3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6" s="212">
        <f>IF(OR($T$13="vyberte",$T$13=""),0,IF(OR(Tabuľka2[[#This Row],[Stĺpec14]]="",Tabuľka2[[#This Row],[Stĺpec6]]=""),0,Tabuľka2[[#This Row],[Stĺpec6]]/Tabuľka2[[#This Row],[Stĺpec14]]))</f>
        <v>0</v>
      </c>
      <c r="U316" s="212">
        <f>IF(OR($U$13="vyberte",$U$13=""),0,IF(OR(Tabuľka2[[#This Row],[Stĺpec14]]="",Tabuľka2[[#This Row],[Stĺpec7]]=""),0,Tabuľka2[[#This Row],[Stĺpec7]]/Tabuľka2[[#This Row],[Stĺpec14]]))</f>
        <v>0</v>
      </c>
      <c r="V316" s="212">
        <f>IF(OR($V$13="vyberte",$V$13=""),0,IF(OR(Tabuľka2[[#This Row],[Stĺpec14]]="",Tabuľka2[[#This Row],[Stĺpec8]]=0),0,Tabuľka2[[#This Row],[Stĺpec8]]/Tabuľka2[[#This Row],[Stĺpec14]]))</f>
        <v>0</v>
      </c>
      <c r="W316" s="212">
        <f>IF(OR($W$13="vyberte",$W$13=""),0,IF(OR(Tabuľka2[[#This Row],[Stĺpec14]]="",Tabuľka2[[#This Row],[Stĺpec9]]=""),0,Tabuľka2[[#This Row],[Stĺpec9]]/Tabuľka2[[#This Row],[Stĺpec14]]))</f>
        <v>0</v>
      </c>
      <c r="X316" s="212">
        <f>IF(OR($X$13="vyberte",$X$13=""),0,IF(OR(Tabuľka2[[#This Row],[Stĺpec14]]="",Tabuľka2[[#This Row],[Stĺpec10]]=""),0,Tabuľka2[[#This Row],[Stĺpec10]]/Tabuľka2[[#This Row],[Stĺpec14]]))</f>
        <v>0</v>
      </c>
      <c r="Y316" s="212">
        <f>IF(OR($Y$13="vyberte",$Y$13=""),0,IF(OR(Tabuľka2[[#This Row],[Stĺpec14]]="",Tabuľka2[[#This Row],[Stĺpec11]]=""),0,Tabuľka2[[#This Row],[Stĺpec11]]/Tabuľka2[[#This Row],[Stĺpec14]]))</f>
        <v>0</v>
      </c>
      <c r="Z316" s="212">
        <f>IF(OR(Tabuľka2[[#This Row],[Stĺpec14]]="",Tabuľka2[[#This Row],[Stĺpec12]]=""),0,Tabuľka2[[#This Row],[Stĺpec12]]/Tabuľka2[[#This Row],[Stĺpec14]])</f>
        <v>0</v>
      </c>
      <c r="AA316" s="194">
        <f>IF(OR(Tabuľka2[[#This Row],[Stĺpec14]]="",Tabuľka2[[#This Row],[Stĺpec13]]=""),0,Tabuľka2[[#This Row],[Stĺpec13]]/Tabuľka2[[#This Row],[Stĺpec14]])</f>
        <v>0</v>
      </c>
      <c r="AB316" s="193">
        <f>COUNTIF(Tabuľka2[[#This Row],[Stĺpec16]:[Stĺpec23]],"&gt;0,1")</f>
        <v>0</v>
      </c>
      <c r="AC316" s="198">
        <f>IF(OR($F$13="vyberte",$F$13=""),0,Tabuľka2[[#This Row],[Stĺpec14]]-Tabuľka2[[#This Row],[Stĺpec26]])</f>
        <v>0</v>
      </c>
      <c r="AD3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6" s="206">
        <f>IF('Bodovacie kritéria'!$F$15="01 A - BORSKÁ NÍŽINA",Tabuľka2[[#This Row],[Stĺpec25]]/Tabuľka2[[#This Row],[Stĺpec5]],0)</f>
        <v>0</v>
      </c>
      <c r="AF3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6" s="206">
        <f>IFERROR((Tabuľka2[[#This Row],[Stĺpec28]]+Tabuľka2[[#This Row],[Stĺpec25]])/Tabuľka2[[#This Row],[Stĺpec14]],0)</f>
        <v>0</v>
      </c>
      <c r="AH316" s="199">
        <f>Tabuľka2[[#This Row],[Stĺpec28]]+Tabuľka2[[#This Row],[Stĺpec25]]</f>
        <v>0</v>
      </c>
      <c r="AI316" s="206">
        <f>IFERROR(Tabuľka2[[#This Row],[Stĺpec25]]/Tabuľka2[[#This Row],[Stĺpec30]],0)</f>
        <v>0</v>
      </c>
      <c r="AJ316" s="191">
        <f>IFERROR(Tabuľka2[[#This Row],[Stĺpec145]]/Tabuľka2[[#This Row],[Stĺpec14]],0)</f>
        <v>0</v>
      </c>
      <c r="AK316" s="191">
        <f>IFERROR(Tabuľka2[[#This Row],[Stĺpec144]]/Tabuľka2[[#This Row],[Stĺpec14]],0)</f>
        <v>0</v>
      </c>
    </row>
    <row r="317" spans="1:37" x14ac:dyDescent="0.25">
      <c r="A317" s="252"/>
      <c r="B317" s="257"/>
      <c r="C317" s="257"/>
      <c r="D317" s="257"/>
      <c r="E317" s="257"/>
      <c r="F317" s="257"/>
      <c r="G317" s="257"/>
      <c r="H317" s="257"/>
      <c r="I317" s="257"/>
      <c r="J317" s="257"/>
      <c r="K317" s="257"/>
      <c r="L317" s="257"/>
      <c r="M317" s="257"/>
      <c r="N317" s="218">
        <f>SUM(Činnosti!$F317:$M317)</f>
        <v>0</v>
      </c>
      <c r="O317" s="262"/>
      <c r="P317" s="269"/>
      <c r="Q317" s="267">
        <f>IF(AND(Tabuľka2[[#This Row],[Stĺpec5]]&gt;0,Tabuľka2[[#This Row],[Stĺpec1]]=""),1,0)</f>
        <v>0</v>
      </c>
      <c r="R317" s="237">
        <f>IF(AND(Tabuľka2[[#This Row],[Stĺpec14]]=0,OR(Tabuľka2[[#This Row],[Stĺpec145]]&gt;0,Tabuľka2[[#This Row],[Stĺpec144]]&gt;0)),1,0)</f>
        <v>0</v>
      </c>
      <c r="S3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7" s="212">
        <f>IF(OR($T$13="vyberte",$T$13=""),0,IF(OR(Tabuľka2[[#This Row],[Stĺpec14]]="",Tabuľka2[[#This Row],[Stĺpec6]]=""),0,Tabuľka2[[#This Row],[Stĺpec6]]/Tabuľka2[[#This Row],[Stĺpec14]]))</f>
        <v>0</v>
      </c>
      <c r="U317" s="212">
        <f>IF(OR($U$13="vyberte",$U$13=""),0,IF(OR(Tabuľka2[[#This Row],[Stĺpec14]]="",Tabuľka2[[#This Row],[Stĺpec7]]=""),0,Tabuľka2[[#This Row],[Stĺpec7]]/Tabuľka2[[#This Row],[Stĺpec14]]))</f>
        <v>0</v>
      </c>
      <c r="V317" s="212">
        <f>IF(OR($V$13="vyberte",$V$13=""),0,IF(OR(Tabuľka2[[#This Row],[Stĺpec14]]="",Tabuľka2[[#This Row],[Stĺpec8]]=0),0,Tabuľka2[[#This Row],[Stĺpec8]]/Tabuľka2[[#This Row],[Stĺpec14]]))</f>
        <v>0</v>
      </c>
      <c r="W317" s="212">
        <f>IF(OR($W$13="vyberte",$W$13=""),0,IF(OR(Tabuľka2[[#This Row],[Stĺpec14]]="",Tabuľka2[[#This Row],[Stĺpec9]]=""),0,Tabuľka2[[#This Row],[Stĺpec9]]/Tabuľka2[[#This Row],[Stĺpec14]]))</f>
        <v>0</v>
      </c>
      <c r="X317" s="212">
        <f>IF(OR($X$13="vyberte",$X$13=""),0,IF(OR(Tabuľka2[[#This Row],[Stĺpec14]]="",Tabuľka2[[#This Row],[Stĺpec10]]=""),0,Tabuľka2[[#This Row],[Stĺpec10]]/Tabuľka2[[#This Row],[Stĺpec14]]))</f>
        <v>0</v>
      </c>
      <c r="Y317" s="212">
        <f>IF(OR($Y$13="vyberte",$Y$13=""),0,IF(OR(Tabuľka2[[#This Row],[Stĺpec14]]="",Tabuľka2[[#This Row],[Stĺpec11]]=""),0,Tabuľka2[[#This Row],[Stĺpec11]]/Tabuľka2[[#This Row],[Stĺpec14]]))</f>
        <v>0</v>
      </c>
      <c r="Z317" s="212">
        <f>IF(OR(Tabuľka2[[#This Row],[Stĺpec14]]="",Tabuľka2[[#This Row],[Stĺpec12]]=""),0,Tabuľka2[[#This Row],[Stĺpec12]]/Tabuľka2[[#This Row],[Stĺpec14]])</f>
        <v>0</v>
      </c>
      <c r="AA317" s="194">
        <f>IF(OR(Tabuľka2[[#This Row],[Stĺpec14]]="",Tabuľka2[[#This Row],[Stĺpec13]]=""),0,Tabuľka2[[#This Row],[Stĺpec13]]/Tabuľka2[[#This Row],[Stĺpec14]])</f>
        <v>0</v>
      </c>
      <c r="AB317" s="193">
        <f>COUNTIF(Tabuľka2[[#This Row],[Stĺpec16]:[Stĺpec23]],"&gt;0,1")</f>
        <v>0</v>
      </c>
      <c r="AC317" s="198">
        <f>IF(OR($F$13="vyberte",$F$13=""),0,Tabuľka2[[#This Row],[Stĺpec14]]-Tabuľka2[[#This Row],[Stĺpec26]])</f>
        <v>0</v>
      </c>
      <c r="AD3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7" s="206">
        <f>IF('Bodovacie kritéria'!$F$15="01 A - BORSKÁ NÍŽINA",Tabuľka2[[#This Row],[Stĺpec25]]/Tabuľka2[[#This Row],[Stĺpec5]],0)</f>
        <v>0</v>
      </c>
      <c r="AF3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7" s="206">
        <f>IFERROR((Tabuľka2[[#This Row],[Stĺpec28]]+Tabuľka2[[#This Row],[Stĺpec25]])/Tabuľka2[[#This Row],[Stĺpec14]],0)</f>
        <v>0</v>
      </c>
      <c r="AH317" s="199">
        <f>Tabuľka2[[#This Row],[Stĺpec28]]+Tabuľka2[[#This Row],[Stĺpec25]]</f>
        <v>0</v>
      </c>
      <c r="AI317" s="206">
        <f>IFERROR(Tabuľka2[[#This Row],[Stĺpec25]]/Tabuľka2[[#This Row],[Stĺpec30]],0)</f>
        <v>0</v>
      </c>
      <c r="AJ317" s="191">
        <f>IFERROR(Tabuľka2[[#This Row],[Stĺpec145]]/Tabuľka2[[#This Row],[Stĺpec14]],0)</f>
        <v>0</v>
      </c>
      <c r="AK317" s="191">
        <f>IFERROR(Tabuľka2[[#This Row],[Stĺpec144]]/Tabuľka2[[#This Row],[Stĺpec14]],0)</f>
        <v>0</v>
      </c>
    </row>
    <row r="318" spans="1:37" x14ac:dyDescent="0.25">
      <c r="A318" s="251"/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17">
        <f>SUM(Činnosti!$F318:$M318)</f>
        <v>0</v>
      </c>
      <c r="O318" s="261"/>
      <c r="P318" s="269"/>
      <c r="Q318" s="267">
        <f>IF(AND(Tabuľka2[[#This Row],[Stĺpec5]]&gt;0,Tabuľka2[[#This Row],[Stĺpec1]]=""),1,0)</f>
        <v>0</v>
      </c>
      <c r="R318" s="237">
        <f>IF(AND(Tabuľka2[[#This Row],[Stĺpec14]]=0,OR(Tabuľka2[[#This Row],[Stĺpec145]]&gt;0,Tabuľka2[[#This Row],[Stĺpec144]]&gt;0)),1,0)</f>
        <v>0</v>
      </c>
      <c r="S3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8" s="212">
        <f>IF(OR($T$13="vyberte",$T$13=""),0,IF(OR(Tabuľka2[[#This Row],[Stĺpec14]]="",Tabuľka2[[#This Row],[Stĺpec6]]=""),0,Tabuľka2[[#This Row],[Stĺpec6]]/Tabuľka2[[#This Row],[Stĺpec14]]))</f>
        <v>0</v>
      </c>
      <c r="U318" s="212">
        <f>IF(OR($U$13="vyberte",$U$13=""),0,IF(OR(Tabuľka2[[#This Row],[Stĺpec14]]="",Tabuľka2[[#This Row],[Stĺpec7]]=""),0,Tabuľka2[[#This Row],[Stĺpec7]]/Tabuľka2[[#This Row],[Stĺpec14]]))</f>
        <v>0</v>
      </c>
      <c r="V318" s="212">
        <f>IF(OR($V$13="vyberte",$V$13=""),0,IF(OR(Tabuľka2[[#This Row],[Stĺpec14]]="",Tabuľka2[[#This Row],[Stĺpec8]]=0),0,Tabuľka2[[#This Row],[Stĺpec8]]/Tabuľka2[[#This Row],[Stĺpec14]]))</f>
        <v>0</v>
      </c>
      <c r="W318" s="212">
        <f>IF(OR($W$13="vyberte",$W$13=""),0,IF(OR(Tabuľka2[[#This Row],[Stĺpec14]]="",Tabuľka2[[#This Row],[Stĺpec9]]=""),0,Tabuľka2[[#This Row],[Stĺpec9]]/Tabuľka2[[#This Row],[Stĺpec14]]))</f>
        <v>0</v>
      </c>
      <c r="X318" s="212">
        <f>IF(OR($X$13="vyberte",$X$13=""),0,IF(OR(Tabuľka2[[#This Row],[Stĺpec14]]="",Tabuľka2[[#This Row],[Stĺpec10]]=""),0,Tabuľka2[[#This Row],[Stĺpec10]]/Tabuľka2[[#This Row],[Stĺpec14]]))</f>
        <v>0</v>
      </c>
      <c r="Y318" s="212">
        <f>IF(OR($Y$13="vyberte",$Y$13=""),0,IF(OR(Tabuľka2[[#This Row],[Stĺpec14]]="",Tabuľka2[[#This Row],[Stĺpec11]]=""),0,Tabuľka2[[#This Row],[Stĺpec11]]/Tabuľka2[[#This Row],[Stĺpec14]]))</f>
        <v>0</v>
      </c>
      <c r="Z318" s="212">
        <f>IF(OR(Tabuľka2[[#This Row],[Stĺpec14]]="",Tabuľka2[[#This Row],[Stĺpec12]]=""),0,Tabuľka2[[#This Row],[Stĺpec12]]/Tabuľka2[[#This Row],[Stĺpec14]])</f>
        <v>0</v>
      </c>
      <c r="AA318" s="194">
        <f>IF(OR(Tabuľka2[[#This Row],[Stĺpec14]]="",Tabuľka2[[#This Row],[Stĺpec13]]=""),0,Tabuľka2[[#This Row],[Stĺpec13]]/Tabuľka2[[#This Row],[Stĺpec14]])</f>
        <v>0</v>
      </c>
      <c r="AB318" s="193">
        <f>COUNTIF(Tabuľka2[[#This Row],[Stĺpec16]:[Stĺpec23]],"&gt;0,1")</f>
        <v>0</v>
      </c>
      <c r="AC318" s="198">
        <f>IF(OR($F$13="vyberte",$F$13=""),0,Tabuľka2[[#This Row],[Stĺpec14]]-Tabuľka2[[#This Row],[Stĺpec26]])</f>
        <v>0</v>
      </c>
      <c r="AD3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8" s="206">
        <f>IF('Bodovacie kritéria'!$F$15="01 A - BORSKÁ NÍŽINA",Tabuľka2[[#This Row],[Stĺpec25]]/Tabuľka2[[#This Row],[Stĺpec5]],0)</f>
        <v>0</v>
      </c>
      <c r="AF3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8" s="206">
        <f>IFERROR((Tabuľka2[[#This Row],[Stĺpec28]]+Tabuľka2[[#This Row],[Stĺpec25]])/Tabuľka2[[#This Row],[Stĺpec14]],0)</f>
        <v>0</v>
      </c>
      <c r="AH318" s="199">
        <f>Tabuľka2[[#This Row],[Stĺpec28]]+Tabuľka2[[#This Row],[Stĺpec25]]</f>
        <v>0</v>
      </c>
      <c r="AI318" s="206">
        <f>IFERROR(Tabuľka2[[#This Row],[Stĺpec25]]/Tabuľka2[[#This Row],[Stĺpec30]],0)</f>
        <v>0</v>
      </c>
      <c r="AJ318" s="191">
        <f>IFERROR(Tabuľka2[[#This Row],[Stĺpec145]]/Tabuľka2[[#This Row],[Stĺpec14]],0)</f>
        <v>0</v>
      </c>
      <c r="AK318" s="191">
        <f>IFERROR(Tabuľka2[[#This Row],[Stĺpec144]]/Tabuľka2[[#This Row],[Stĺpec14]],0)</f>
        <v>0</v>
      </c>
    </row>
    <row r="319" spans="1:37" x14ac:dyDescent="0.25">
      <c r="A319" s="252"/>
      <c r="B319" s="257"/>
      <c r="C319" s="257"/>
      <c r="D319" s="257"/>
      <c r="E319" s="257"/>
      <c r="F319" s="257"/>
      <c r="G319" s="257"/>
      <c r="H319" s="257"/>
      <c r="I319" s="257"/>
      <c r="J319" s="257"/>
      <c r="K319" s="257"/>
      <c r="L319" s="257"/>
      <c r="M319" s="257"/>
      <c r="N319" s="218">
        <f>SUM(Činnosti!$F319:$M319)</f>
        <v>0</v>
      </c>
      <c r="O319" s="262"/>
      <c r="P319" s="269"/>
      <c r="Q319" s="267">
        <f>IF(AND(Tabuľka2[[#This Row],[Stĺpec5]]&gt;0,Tabuľka2[[#This Row],[Stĺpec1]]=""),1,0)</f>
        <v>0</v>
      </c>
      <c r="R319" s="237">
        <f>IF(AND(Tabuľka2[[#This Row],[Stĺpec14]]=0,OR(Tabuľka2[[#This Row],[Stĺpec145]]&gt;0,Tabuľka2[[#This Row],[Stĺpec144]]&gt;0)),1,0)</f>
        <v>0</v>
      </c>
      <c r="S3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19" s="212">
        <f>IF(OR($T$13="vyberte",$T$13=""),0,IF(OR(Tabuľka2[[#This Row],[Stĺpec14]]="",Tabuľka2[[#This Row],[Stĺpec6]]=""),0,Tabuľka2[[#This Row],[Stĺpec6]]/Tabuľka2[[#This Row],[Stĺpec14]]))</f>
        <v>0</v>
      </c>
      <c r="U319" s="212">
        <f>IF(OR($U$13="vyberte",$U$13=""),0,IF(OR(Tabuľka2[[#This Row],[Stĺpec14]]="",Tabuľka2[[#This Row],[Stĺpec7]]=""),0,Tabuľka2[[#This Row],[Stĺpec7]]/Tabuľka2[[#This Row],[Stĺpec14]]))</f>
        <v>0</v>
      </c>
      <c r="V319" s="212">
        <f>IF(OR($V$13="vyberte",$V$13=""),0,IF(OR(Tabuľka2[[#This Row],[Stĺpec14]]="",Tabuľka2[[#This Row],[Stĺpec8]]=0),0,Tabuľka2[[#This Row],[Stĺpec8]]/Tabuľka2[[#This Row],[Stĺpec14]]))</f>
        <v>0</v>
      </c>
      <c r="W319" s="212">
        <f>IF(OR($W$13="vyberte",$W$13=""),0,IF(OR(Tabuľka2[[#This Row],[Stĺpec14]]="",Tabuľka2[[#This Row],[Stĺpec9]]=""),0,Tabuľka2[[#This Row],[Stĺpec9]]/Tabuľka2[[#This Row],[Stĺpec14]]))</f>
        <v>0</v>
      </c>
      <c r="X319" s="212">
        <f>IF(OR($X$13="vyberte",$X$13=""),0,IF(OR(Tabuľka2[[#This Row],[Stĺpec14]]="",Tabuľka2[[#This Row],[Stĺpec10]]=""),0,Tabuľka2[[#This Row],[Stĺpec10]]/Tabuľka2[[#This Row],[Stĺpec14]]))</f>
        <v>0</v>
      </c>
      <c r="Y319" s="212">
        <f>IF(OR($Y$13="vyberte",$Y$13=""),0,IF(OR(Tabuľka2[[#This Row],[Stĺpec14]]="",Tabuľka2[[#This Row],[Stĺpec11]]=""),0,Tabuľka2[[#This Row],[Stĺpec11]]/Tabuľka2[[#This Row],[Stĺpec14]]))</f>
        <v>0</v>
      </c>
      <c r="Z319" s="212">
        <f>IF(OR(Tabuľka2[[#This Row],[Stĺpec14]]="",Tabuľka2[[#This Row],[Stĺpec12]]=""),0,Tabuľka2[[#This Row],[Stĺpec12]]/Tabuľka2[[#This Row],[Stĺpec14]])</f>
        <v>0</v>
      </c>
      <c r="AA319" s="194">
        <f>IF(OR(Tabuľka2[[#This Row],[Stĺpec14]]="",Tabuľka2[[#This Row],[Stĺpec13]]=""),0,Tabuľka2[[#This Row],[Stĺpec13]]/Tabuľka2[[#This Row],[Stĺpec14]])</f>
        <v>0</v>
      </c>
      <c r="AB319" s="193">
        <f>COUNTIF(Tabuľka2[[#This Row],[Stĺpec16]:[Stĺpec23]],"&gt;0,1")</f>
        <v>0</v>
      </c>
      <c r="AC319" s="198">
        <f>IF(OR($F$13="vyberte",$F$13=""),0,Tabuľka2[[#This Row],[Stĺpec14]]-Tabuľka2[[#This Row],[Stĺpec26]])</f>
        <v>0</v>
      </c>
      <c r="AD3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19" s="206">
        <f>IF('Bodovacie kritéria'!$F$15="01 A - BORSKÁ NÍŽINA",Tabuľka2[[#This Row],[Stĺpec25]]/Tabuľka2[[#This Row],[Stĺpec5]],0)</f>
        <v>0</v>
      </c>
      <c r="AF3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19" s="206">
        <f>IFERROR((Tabuľka2[[#This Row],[Stĺpec28]]+Tabuľka2[[#This Row],[Stĺpec25]])/Tabuľka2[[#This Row],[Stĺpec14]],0)</f>
        <v>0</v>
      </c>
      <c r="AH319" s="199">
        <f>Tabuľka2[[#This Row],[Stĺpec28]]+Tabuľka2[[#This Row],[Stĺpec25]]</f>
        <v>0</v>
      </c>
      <c r="AI319" s="206">
        <f>IFERROR(Tabuľka2[[#This Row],[Stĺpec25]]/Tabuľka2[[#This Row],[Stĺpec30]],0)</f>
        <v>0</v>
      </c>
      <c r="AJ319" s="191">
        <f>IFERROR(Tabuľka2[[#This Row],[Stĺpec145]]/Tabuľka2[[#This Row],[Stĺpec14]],0)</f>
        <v>0</v>
      </c>
      <c r="AK319" s="191">
        <f>IFERROR(Tabuľka2[[#This Row],[Stĺpec144]]/Tabuľka2[[#This Row],[Stĺpec14]],0)</f>
        <v>0</v>
      </c>
    </row>
    <row r="320" spans="1:37" x14ac:dyDescent="0.25">
      <c r="A320" s="251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17">
        <f>SUM(Činnosti!$F320:$M320)</f>
        <v>0</v>
      </c>
      <c r="O320" s="261"/>
      <c r="P320" s="269"/>
      <c r="Q320" s="267">
        <f>IF(AND(Tabuľka2[[#This Row],[Stĺpec5]]&gt;0,Tabuľka2[[#This Row],[Stĺpec1]]=""),1,0)</f>
        <v>0</v>
      </c>
      <c r="R320" s="237">
        <f>IF(AND(Tabuľka2[[#This Row],[Stĺpec14]]=0,OR(Tabuľka2[[#This Row],[Stĺpec145]]&gt;0,Tabuľka2[[#This Row],[Stĺpec144]]&gt;0)),1,0)</f>
        <v>0</v>
      </c>
      <c r="S3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0" s="212">
        <f>IF(OR($T$13="vyberte",$T$13=""),0,IF(OR(Tabuľka2[[#This Row],[Stĺpec14]]="",Tabuľka2[[#This Row],[Stĺpec6]]=""),0,Tabuľka2[[#This Row],[Stĺpec6]]/Tabuľka2[[#This Row],[Stĺpec14]]))</f>
        <v>0</v>
      </c>
      <c r="U320" s="212">
        <f>IF(OR($U$13="vyberte",$U$13=""),0,IF(OR(Tabuľka2[[#This Row],[Stĺpec14]]="",Tabuľka2[[#This Row],[Stĺpec7]]=""),0,Tabuľka2[[#This Row],[Stĺpec7]]/Tabuľka2[[#This Row],[Stĺpec14]]))</f>
        <v>0</v>
      </c>
      <c r="V320" s="212">
        <f>IF(OR($V$13="vyberte",$V$13=""),0,IF(OR(Tabuľka2[[#This Row],[Stĺpec14]]="",Tabuľka2[[#This Row],[Stĺpec8]]=0),0,Tabuľka2[[#This Row],[Stĺpec8]]/Tabuľka2[[#This Row],[Stĺpec14]]))</f>
        <v>0</v>
      </c>
      <c r="W320" s="212">
        <f>IF(OR($W$13="vyberte",$W$13=""),0,IF(OR(Tabuľka2[[#This Row],[Stĺpec14]]="",Tabuľka2[[#This Row],[Stĺpec9]]=""),0,Tabuľka2[[#This Row],[Stĺpec9]]/Tabuľka2[[#This Row],[Stĺpec14]]))</f>
        <v>0</v>
      </c>
      <c r="X320" s="212">
        <f>IF(OR($X$13="vyberte",$X$13=""),0,IF(OR(Tabuľka2[[#This Row],[Stĺpec14]]="",Tabuľka2[[#This Row],[Stĺpec10]]=""),0,Tabuľka2[[#This Row],[Stĺpec10]]/Tabuľka2[[#This Row],[Stĺpec14]]))</f>
        <v>0</v>
      </c>
      <c r="Y320" s="212">
        <f>IF(OR($Y$13="vyberte",$Y$13=""),0,IF(OR(Tabuľka2[[#This Row],[Stĺpec14]]="",Tabuľka2[[#This Row],[Stĺpec11]]=""),0,Tabuľka2[[#This Row],[Stĺpec11]]/Tabuľka2[[#This Row],[Stĺpec14]]))</f>
        <v>0</v>
      </c>
      <c r="Z320" s="212">
        <f>IF(OR(Tabuľka2[[#This Row],[Stĺpec14]]="",Tabuľka2[[#This Row],[Stĺpec12]]=""),0,Tabuľka2[[#This Row],[Stĺpec12]]/Tabuľka2[[#This Row],[Stĺpec14]])</f>
        <v>0</v>
      </c>
      <c r="AA320" s="194">
        <f>IF(OR(Tabuľka2[[#This Row],[Stĺpec14]]="",Tabuľka2[[#This Row],[Stĺpec13]]=""),0,Tabuľka2[[#This Row],[Stĺpec13]]/Tabuľka2[[#This Row],[Stĺpec14]])</f>
        <v>0</v>
      </c>
      <c r="AB320" s="193">
        <f>COUNTIF(Tabuľka2[[#This Row],[Stĺpec16]:[Stĺpec23]],"&gt;0,1")</f>
        <v>0</v>
      </c>
      <c r="AC320" s="198">
        <f>IF(OR($F$13="vyberte",$F$13=""),0,Tabuľka2[[#This Row],[Stĺpec14]]-Tabuľka2[[#This Row],[Stĺpec26]])</f>
        <v>0</v>
      </c>
      <c r="AD3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0" s="206">
        <f>IF('Bodovacie kritéria'!$F$15="01 A - BORSKÁ NÍŽINA",Tabuľka2[[#This Row],[Stĺpec25]]/Tabuľka2[[#This Row],[Stĺpec5]],0)</f>
        <v>0</v>
      </c>
      <c r="AF3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0" s="206">
        <f>IFERROR((Tabuľka2[[#This Row],[Stĺpec28]]+Tabuľka2[[#This Row],[Stĺpec25]])/Tabuľka2[[#This Row],[Stĺpec14]],0)</f>
        <v>0</v>
      </c>
      <c r="AH320" s="199">
        <f>Tabuľka2[[#This Row],[Stĺpec28]]+Tabuľka2[[#This Row],[Stĺpec25]]</f>
        <v>0</v>
      </c>
      <c r="AI320" s="206">
        <f>IFERROR(Tabuľka2[[#This Row],[Stĺpec25]]/Tabuľka2[[#This Row],[Stĺpec30]],0)</f>
        <v>0</v>
      </c>
      <c r="AJ320" s="191">
        <f>IFERROR(Tabuľka2[[#This Row],[Stĺpec145]]/Tabuľka2[[#This Row],[Stĺpec14]],0)</f>
        <v>0</v>
      </c>
      <c r="AK320" s="191">
        <f>IFERROR(Tabuľka2[[#This Row],[Stĺpec144]]/Tabuľka2[[#This Row],[Stĺpec14]],0)</f>
        <v>0</v>
      </c>
    </row>
    <row r="321" spans="1:37" x14ac:dyDescent="0.25">
      <c r="A321" s="252"/>
      <c r="B321" s="257"/>
      <c r="C321" s="257"/>
      <c r="D321" s="257"/>
      <c r="E321" s="257"/>
      <c r="F321" s="257"/>
      <c r="G321" s="257"/>
      <c r="H321" s="257"/>
      <c r="I321" s="257"/>
      <c r="J321" s="257"/>
      <c r="K321" s="257"/>
      <c r="L321" s="257"/>
      <c r="M321" s="257"/>
      <c r="N321" s="218">
        <f>SUM(Činnosti!$F321:$M321)</f>
        <v>0</v>
      </c>
      <c r="O321" s="262"/>
      <c r="P321" s="269"/>
      <c r="Q321" s="267">
        <f>IF(AND(Tabuľka2[[#This Row],[Stĺpec5]]&gt;0,Tabuľka2[[#This Row],[Stĺpec1]]=""),1,0)</f>
        <v>0</v>
      </c>
      <c r="R321" s="237">
        <f>IF(AND(Tabuľka2[[#This Row],[Stĺpec14]]=0,OR(Tabuľka2[[#This Row],[Stĺpec145]]&gt;0,Tabuľka2[[#This Row],[Stĺpec144]]&gt;0)),1,0)</f>
        <v>0</v>
      </c>
      <c r="S3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1" s="212">
        <f>IF(OR($T$13="vyberte",$T$13=""),0,IF(OR(Tabuľka2[[#This Row],[Stĺpec14]]="",Tabuľka2[[#This Row],[Stĺpec6]]=""),0,Tabuľka2[[#This Row],[Stĺpec6]]/Tabuľka2[[#This Row],[Stĺpec14]]))</f>
        <v>0</v>
      </c>
      <c r="U321" s="212">
        <f>IF(OR($U$13="vyberte",$U$13=""),0,IF(OR(Tabuľka2[[#This Row],[Stĺpec14]]="",Tabuľka2[[#This Row],[Stĺpec7]]=""),0,Tabuľka2[[#This Row],[Stĺpec7]]/Tabuľka2[[#This Row],[Stĺpec14]]))</f>
        <v>0</v>
      </c>
      <c r="V321" s="212">
        <f>IF(OR($V$13="vyberte",$V$13=""),0,IF(OR(Tabuľka2[[#This Row],[Stĺpec14]]="",Tabuľka2[[#This Row],[Stĺpec8]]=0),0,Tabuľka2[[#This Row],[Stĺpec8]]/Tabuľka2[[#This Row],[Stĺpec14]]))</f>
        <v>0</v>
      </c>
      <c r="W321" s="212">
        <f>IF(OR($W$13="vyberte",$W$13=""),0,IF(OR(Tabuľka2[[#This Row],[Stĺpec14]]="",Tabuľka2[[#This Row],[Stĺpec9]]=""),0,Tabuľka2[[#This Row],[Stĺpec9]]/Tabuľka2[[#This Row],[Stĺpec14]]))</f>
        <v>0</v>
      </c>
      <c r="X321" s="212">
        <f>IF(OR($X$13="vyberte",$X$13=""),0,IF(OR(Tabuľka2[[#This Row],[Stĺpec14]]="",Tabuľka2[[#This Row],[Stĺpec10]]=""),0,Tabuľka2[[#This Row],[Stĺpec10]]/Tabuľka2[[#This Row],[Stĺpec14]]))</f>
        <v>0</v>
      </c>
      <c r="Y321" s="212">
        <f>IF(OR($Y$13="vyberte",$Y$13=""),0,IF(OR(Tabuľka2[[#This Row],[Stĺpec14]]="",Tabuľka2[[#This Row],[Stĺpec11]]=""),0,Tabuľka2[[#This Row],[Stĺpec11]]/Tabuľka2[[#This Row],[Stĺpec14]]))</f>
        <v>0</v>
      </c>
      <c r="Z321" s="212">
        <f>IF(OR(Tabuľka2[[#This Row],[Stĺpec14]]="",Tabuľka2[[#This Row],[Stĺpec12]]=""),0,Tabuľka2[[#This Row],[Stĺpec12]]/Tabuľka2[[#This Row],[Stĺpec14]])</f>
        <v>0</v>
      </c>
      <c r="AA321" s="194">
        <f>IF(OR(Tabuľka2[[#This Row],[Stĺpec14]]="",Tabuľka2[[#This Row],[Stĺpec13]]=""),0,Tabuľka2[[#This Row],[Stĺpec13]]/Tabuľka2[[#This Row],[Stĺpec14]])</f>
        <v>0</v>
      </c>
      <c r="AB321" s="193">
        <f>COUNTIF(Tabuľka2[[#This Row],[Stĺpec16]:[Stĺpec23]],"&gt;0,1")</f>
        <v>0</v>
      </c>
      <c r="AC321" s="198">
        <f>IF(OR($F$13="vyberte",$F$13=""),0,Tabuľka2[[#This Row],[Stĺpec14]]-Tabuľka2[[#This Row],[Stĺpec26]])</f>
        <v>0</v>
      </c>
      <c r="AD3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1" s="206">
        <f>IF('Bodovacie kritéria'!$F$15="01 A - BORSKÁ NÍŽINA",Tabuľka2[[#This Row],[Stĺpec25]]/Tabuľka2[[#This Row],[Stĺpec5]],0)</f>
        <v>0</v>
      </c>
      <c r="AF3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1" s="206">
        <f>IFERROR((Tabuľka2[[#This Row],[Stĺpec28]]+Tabuľka2[[#This Row],[Stĺpec25]])/Tabuľka2[[#This Row],[Stĺpec14]],0)</f>
        <v>0</v>
      </c>
      <c r="AH321" s="199">
        <f>Tabuľka2[[#This Row],[Stĺpec28]]+Tabuľka2[[#This Row],[Stĺpec25]]</f>
        <v>0</v>
      </c>
      <c r="AI321" s="206">
        <f>IFERROR(Tabuľka2[[#This Row],[Stĺpec25]]/Tabuľka2[[#This Row],[Stĺpec30]],0)</f>
        <v>0</v>
      </c>
      <c r="AJ321" s="191">
        <f>IFERROR(Tabuľka2[[#This Row],[Stĺpec145]]/Tabuľka2[[#This Row],[Stĺpec14]],0)</f>
        <v>0</v>
      </c>
      <c r="AK321" s="191">
        <f>IFERROR(Tabuľka2[[#This Row],[Stĺpec144]]/Tabuľka2[[#This Row],[Stĺpec14]],0)</f>
        <v>0</v>
      </c>
    </row>
    <row r="322" spans="1:37" x14ac:dyDescent="0.25">
      <c r="A322" s="251"/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17">
        <f>SUM(Činnosti!$F322:$M322)</f>
        <v>0</v>
      </c>
      <c r="O322" s="261"/>
      <c r="P322" s="269"/>
      <c r="Q322" s="267">
        <f>IF(AND(Tabuľka2[[#This Row],[Stĺpec5]]&gt;0,Tabuľka2[[#This Row],[Stĺpec1]]=""),1,0)</f>
        <v>0</v>
      </c>
      <c r="R322" s="237">
        <f>IF(AND(Tabuľka2[[#This Row],[Stĺpec14]]=0,OR(Tabuľka2[[#This Row],[Stĺpec145]]&gt;0,Tabuľka2[[#This Row],[Stĺpec144]]&gt;0)),1,0)</f>
        <v>0</v>
      </c>
      <c r="S3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2" s="212">
        <f>IF(OR($T$13="vyberte",$T$13=""),0,IF(OR(Tabuľka2[[#This Row],[Stĺpec14]]="",Tabuľka2[[#This Row],[Stĺpec6]]=""),0,Tabuľka2[[#This Row],[Stĺpec6]]/Tabuľka2[[#This Row],[Stĺpec14]]))</f>
        <v>0</v>
      </c>
      <c r="U322" s="212">
        <f>IF(OR($U$13="vyberte",$U$13=""),0,IF(OR(Tabuľka2[[#This Row],[Stĺpec14]]="",Tabuľka2[[#This Row],[Stĺpec7]]=""),0,Tabuľka2[[#This Row],[Stĺpec7]]/Tabuľka2[[#This Row],[Stĺpec14]]))</f>
        <v>0</v>
      </c>
      <c r="V322" s="212">
        <f>IF(OR($V$13="vyberte",$V$13=""),0,IF(OR(Tabuľka2[[#This Row],[Stĺpec14]]="",Tabuľka2[[#This Row],[Stĺpec8]]=0),0,Tabuľka2[[#This Row],[Stĺpec8]]/Tabuľka2[[#This Row],[Stĺpec14]]))</f>
        <v>0</v>
      </c>
      <c r="W322" s="212">
        <f>IF(OR($W$13="vyberte",$W$13=""),0,IF(OR(Tabuľka2[[#This Row],[Stĺpec14]]="",Tabuľka2[[#This Row],[Stĺpec9]]=""),0,Tabuľka2[[#This Row],[Stĺpec9]]/Tabuľka2[[#This Row],[Stĺpec14]]))</f>
        <v>0</v>
      </c>
      <c r="X322" s="212">
        <f>IF(OR($X$13="vyberte",$X$13=""),0,IF(OR(Tabuľka2[[#This Row],[Stĺpec14]]="",Tabuľka2[[#This Row],[Stĺpec10]]=""),0,Tabuľka2[[#This Row],[Stĺpec10]]/Tabuľka2[[#This Row],[Stĺpec14]]))</f>
        <v>0</v>
      </c>
      <c r="Y322" s="212">
        <f>IF(OR($Y$13="vyberte",$Y$13=""),0,IF(OR(Tabuľka2[[#This Row],[Stĺpec14]]="",Tabuľka2[[#This Row],[Stĺpec11]]=""),0,Tabuľka2[[#This Row],[Stĺpec11]]/Tabuľka2[[#This Row],[Stĺpec14]]))</f>
        <v>0</v>
      </c>
      <c r="Z322" s="212">
        <f>IF(OR(Tabuľka2[[#This Row],[Stĺpec14]]="",Tabuľka2[[#This Row],[Stĺpec12]]=""),0,Tabuľka2[[#This Row],[Stĺpec12]]/Tabuľka2[[#This Row],[Stĺpec14]])</f>
        <v>0</v>
      </c>
      <c r="AA322" s="194">
        <f>IF(OR(Tabuľka2[[#This Row],[Stĺpec14]]="",Tabuľka2[[#This Row],[Stĺpec13]]=""),0,Tabuľka2[[#This Row],[Stĺpec13]]/Tabuľka2[[#This Row],[Stĺpec14]])</f>
        <v>0</v>
      </c>
      <c r="AB322" s="193">
        <f>COUNTIF(Tabuľka2[[#This Row],[Stĺpec16]:[Stĺpec23]],"&gt;0,1")</f>
        <v>0</v>
      </c>
      <c r="AC322" s="198">
        <f>IF(OR($F$13="vyberte",$F$13=""),0,Tabuľka2[[#This Row],[Stĺpec14]]-Tabuľka2[[#This Row],[Stĺpec26]])</f>
        <v>0</v>
      </c>
      <c r="AD3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2" s="206">
        <f>IF('Bodovacie kritéria'!$F$15="01 A - BORSKÁ NÍŽINA",Tabuľka2[[#This Row],[Stĺpec25]]/Tabuľka2[[#This Row],[Stĺpec5]],0)</f>
        <v>0</v>
      </c>
      <c r="AF3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2" s="206">
        <f>IFERROR((Tabuľka2[[#This Row],[Stĺpec28]]+Tabuľka2[[#This Row],[Stĺpec25]])/Tabuľka2[[#This Row],[Stĺpec14]],0)</f>
        <v>0</v>
      </c>
      <c r="AH322" s="199">
        <f>Tabuľka2[[#This Row],[Stĺpec28]]+Tabuľka2[[#This Row],[Stĺpec25]]</f>
        <v>0</v>
      </c>
      <c r="AI322" s="206">
        <f>IFERROR(Tabuľka2[[#This Row],[Stĺpec25]]/Tabuľka2[[#This Row],[Stĺpec30]],0)</f>
        <v>0</v>
      </c>
      <c r="AJ322" s="191">
        <f>IFERROR(Tabuľka2[[#This Row],[Stĺpec145]]/Tabuľka2[[#This Row],[Stĺpec14]],0)</f>
        <v>0</v>
      </c>
      <c r="AK322" s="191">
        <f>IFERROR(Tabuľka2[[#This Row],[Stĺpec144]]/Tabuľka2[[#This Row],[Stĺpec14]],0)</f>
        <v>0</v>
      </c>
    </row>
    <row r="323" spans="1:37" x14ac:dyDescent="0.25">
      <c r="A323" s="252"/>
      <c r="B323" s="257"/>
      <c r="C323" s="257"/>
      <c r="D323" s="257"/>
      <c r="E323" s="257"/>
      <c r="F323" s="257"/>
      <c r="G323" s="257"/>
      <c r="H323" s="257"/>
      <c r="I323" s="257"/>
      <c r="J323" s="257"/>
      <c r="K323" s="257"/>
      <c r="L323" s="257"/>
      <c r="M323" s="257"/>
      <c r="N323" s="218">
        <f>SUM(Činnosti!$F323:$M323)</f>
        <v>0</v>
      </c>
      <c r="O323" s="262"/>
      <c r="P323" s="269"/>
      <c r="Q323" s="267">
        <f>IF(AND(Tabuľka2[[#This Row],[Stĺpec5]]&gt;0,Tabuľka2[[#This Row],[Stĺpec1]]=""),1,0)</f>
        <v>0</v>
      </c>
      <c r="R323" s="237">
        <f>IF(AND(Tabuľka2[[#This Row],[Stĺpec14]]=0,OR(Tabuľka2[[#This Row],[Stĺpec145]]&gt;0,Tabuľka2[[#This Row],[Stĺpec144]]&gt;0)),1,0)</f>
        <v>0</v>
      </c>
      <c r="S3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3" s="212">
        <f>IF(OR($T$13="vyberte",$T$13=""),0,IF(OR(Tabuľka2[[#This Row],[Stĺpec14]]="",Tabuľka2[[#This Row],[Stĺpec6]]=""),0,Tabuľka2[[#This Row],[Stĺpec6]]/Tabuľka2[[#This Row],[Stĺpec14]]))</f>
        <v>0</v>
      </c>
      <c r="U323" s="212">
        <f>IF(OR($U$13="vyberte",$U$13=""),0,IF(OR(Tabuľka2[[#This Row],[Stĺpec14]]="",Tabuľka2[[#This Row],[Stĺpec7]]=""),0,Tabuľka2[[#This Row],[Stĺpec7]]/Tabuľka2[[#This Row],[Stĺpec14]]))</f>
        <v>0</v>
      </c>
      <c r="V323" s="212">
        <f>IF(OR($V$13="vyberte",$V$13=""),0,IF(OR(Tabuľka2[[#This Row],[Stĺpec14]]="",Tabuľka2[[#This Row],[Stĺpec8]]=0),0,Tabuľka2[[#This Row],[Stĺpec8]]/Tabuľka2[[#This Row],[Stĺpec14]]))</f>
        <v>0</v>
      </c>
      <c r="W323" s="212">
        <f>IF(OR($W$13="vyberte",$W$13=""),0,IF(OR(Tabuľka2[[#This Row],[Stĺpec14]]="",Tabuľka2[[#This Row],[Stĺpec9]]=""),0,Tabuľka2[[#This Row],[Stĺpec9]]/Tabuľka2[[#This Row],[Stĺpec14]]))</f>
        <v>0</v>
      </c>
      <c r="X323" s="212">
        <f>IF(OR($X$13="vyberte",$X$13=""),0,IF(OR(Tabuľka2[[#This Row],[Stĺpec14]]="",Tabuľka2[[#This Row],[Stĺpec10]]=""),0,Tabuľka2[[#This Row],[Stĺpec10]]/Tabuľka2[[#This Row],[Stĺpec14]]))</f>
        <v>0</v>
      </c>
      <c r="Y323" s="212">
        <f>IF(OR($Y$13="vyberte",$Y$13=""),0,IF(OR(Tabuľka2[[#This Row],[Stĺpec14]]="",Tabuľka2[[#This Row],[Stĺpec11]]=""),0,Tabuľka2[[#This Row],[Stĺpec11]]/Tabuľka2[[#This Row],[Stĺpec14]]))</f>
        <v>0</v>
      </c>
      <c r="Z323" s="212">
        <f>IF(OR(Tabuľka2[[#This Row],[Stĺpec14]]="",Tabuľka2[[#This Row],[Stĺpec12]]=""),0,Tabuľka2[[#This Row],[Stĺpec12]]/Tabuľka2[[#This Row],[Stĺpec14]])</f>
        <v>0</v>
      </c>
      <c r="AA323" s="194">
        <f>IF(OR(Tabuľka2[[#This Row],[Stĺpec14]]="",Tabuľka2[[#This Row],[Stĺpec13]]=""),0,Tabuľka2[[#This Row],[Stĺpec13]]/Tabuľka2[[#This Row],[Stĺpec14]])</f>
        <v>0</v>
      </c>
      <c r="AB323" s="193">
        <f>COUNTIF(Tabuľka2[[#This Row],[Stĺpec16]:[Stĺpec23]],"&gt;0,1")</f>
        <v>0</v>
      </c>
      <c r="AC323" s="198">
        <f>IF(OR($F$13="vyberte",$F$13=""),0,Tabuľka2[[#This Row],[Stĺpec14]]-Tabuľka2[[#This Row],[Stĺpec26]])</f>
        <v>0</v>
      </c>
      <c r="AD3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3" s="206">
        <f>IF('Bodovacie kritéria'!$F$15="01 A - BORSKÁ NÍŽINA",Tabuľka2[[#This Row],[Stĺpec25]]/Tabuľka2[[#This Row],[Stĺpec5]],0)</f>
        <v>0</v>
      </c>
      <c r="AF3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3" s="206">
        <f>IFERROR((Tabuľka2[[#This Row],[Stĺpec28]]+Tabuľka2[[#This Row],[Stĺpec25]])/Tabuľka2[[#This Row],[Stĺpec14]],0)</f>
        <v>0</v>
      </c>
      <c r="AH323" s="199">
        <f>Tabuľka2[[#This Row],[Stĺpec28]]+Tabuľka2[[#This Row],[Stĺpec25]]</f>
        <v>0</v>
      </c>
      <c r="AI323" s="206">
        <f>IFERROR(Tabuľka2[[#This Row],[Stĺpec25]]/Tabuľka2[[#This Row],[Stĺpec30]],0)</f>
        <v>0</v>
      </c>
      <c r="AJ323" s="191">
        <f>IFERROR(Tabuľka2[[#This Row],[Stĺpec145]]/Tabuľka2[[#This Row],[Stĺpec14]],0)</f>
        <v>0</v>
      </c>
      <c r="AK323" s="191">
        <f>IFERROR(Tabuľka2[[#This Row],[Stĺpec144]]/Tabuľka2[[#This Row],[Stĺpec14]],0)</f>
        <v>0</v>
      </c>
    </row>
    <row r="324" spans="1:37" x14ac:dyDescent="0.25">
      <c r="A324" s="251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17">
        <f>SUM(Činnosti!$F324:$M324)</f>
        <v>0</v>
      </c>
      <c r="O324" s="261"/>
      <c r="P324" s="269"/>
      <c r="Q324" s="267">
        <f>IF(AND(Tabuľka2[[#This Row],[Stĺpec5]]&gt;0,Tabuľka2[[#This Row],[Stĺpec1]]=""),1,0)</f>
        <v>0</v>
      </c>
      <c r="R324" s="237">
        <f>IF(AND(Tabuľka2[[#This Row],[Stĺpec14]]=0,OR(Tabuľka2[[#This Row],[Stĺpec145]]&gt;0,Tabuľka2[[#This Row],[Stĺpec144]]&gt;0)),1,0)</f>
        <v>0</v>
      </c>
      <c r="S3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4" s="212">
        <f>IF(OR($T$13="vyberte",$T$13=""),0,IF(OR(Tabuľka2[[#This Row],[Stĺpec14]]="",Tabuľka2[[#This Row],[Stĺpec6]]=""),0,Tabuľka2[[#This Row],[Stĺpec6]]/Tabuľka2[[#This Row],[Stĺpec14]]))</f>
        <v>0</v>
      </c>
      <c r="U324" s="212">
        <f>IF(OR($U$13="vyberte",$U$13=""),0,IF(OR(Tabuľka2[[#This Row],[Stĺpec14]]="",Tabuľka2[[#This Row],[Stĺpec7]]=""),0,Tabuľka2[[#This Row],[Stĺpec7]]/Tabuľka2[[#This Row],[Stĺpec14]]))</f>
        <v>0</v>
      </c>
      <c r="V324" s="212">
        <f>IF(OR($V$13="vyberte",$V$13=""),0,IF(OR(Tabuľka2[[#This Row],[Stĺpec14]]="",Tabuľka2[[#This Row],[Stĺpec8]]=0),0,Tabuľka2[[#This Row],[Stĺpec8]]/Tabuľka2[[#This Row],[Stĺpec14]]))</f>
        <v>0</v>
      </c>
      <c r="W324" s="212">
        <f>IF(OR($W$13="vyberte",$W$13=""),0,IF(OR(Tabuľka2[[#This Row],[Stĺpec14]]="",Tabuľka2[[#This Row],[Stĺpec9]]=""),0,Tabuľka2[[#This Row],[Stĺpec9]]/Tabuľka2[[#This Row],[Stĺpec14]]))</f>
        <v>0</v>
      </c>
      <c r="X324" s="212">
        <f>IF(OR($X$13="vyberte",$X$13=""),0,IF(OR(Tabuľka2[[#This Row],[Stĺpec14]]="",Tabuľka2[[#This Row],[Stĺpec10]]=""),0,Tabuľka2[[#This Row],[Stĺpec10]]/Tabuľka2[[#This Row],[Stĺpec14]]))</f>
        <v>0</v>
      </c>
      <c r="Y324" s="212">
        <f>IF(OR($Y$13="vyberte",$Y$13=""),0,IF(OR(Tabuľka2[[#This Row],[Stĺpec14]]="",Tabuľka2[[#This Row],[Stĺpec11]]=""),0,Tabuľka2[[#This Row],[Stĺpec11]]/Tabuľka2[[#This Row],[Stĺpec14]]))</f>
        <v>0</v>
      </c>
      <c r="Z324" s="212">
        <f>IF(OR(Tabuľka2[[#This Row],[Stĺpec14]]="",Tabuľka2[[#This Row],[Stĺpec12]]=""),0,Tabuľka2[[#This Row],[Stĺpec12]]/Tabuľka2[[#This Row],[Stĺpec14]])</f>
        <v>0</v>
      </c>
      <c r="AA324" s="194">
        <f>IF(OR(Tabuľka2[[#This Row],[Stĺpec14]]="",Tabuľka2[[#This Row],[Stĺpec13]]=""),0,Tabuľka2[[#This Row],[Stĺpec13]]/Tabuľka2[[#This Row],[Stĺpec14]])</f>
        <v>0</v>
      </c>
      <c r="AB324" s="193">
        <f>COUNTIF(Tabuľka2[[#This Row],[Stĺpec16]:[Stĺpec23]],"&gt;0,1")</f>
        <v>0</v>
      </c>
      <c r="AC324" s="198">
        <f>IF(OR($F$13="vyberte",$F$13=""),0,Tabuľka2[[#This Row],[Stĺpec14]]-Tabuľka2[[#This Row],[Stĺpec26]])</f>
        <v>0</v>
      </c>
      <c r="AD3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4" s="206">
        <f>IF('Bodovacie kritéria'!$F$15="01 A - BORSKÁ NÍŽINA",Tabuľka2[[#This Row],[Stĺpec25]]/Tabuľka2[[#This Row],[Stĺpec5]],0)</f>
        <v>0</v>
      </c>
      <c r="AF3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4" s="206">
        <f>IFERROR((Tabuľka2[[#This Row],[Stĺpec28]]+Tabuľka2[[#This Row],[Stĺpec25]])/Tabuľka2[[#This Row],[Stĺpec14]],0)</f>
        <v>0</v>
      </c>
      <c r="AH324" s="199">
        <f>Tabuľka2[[#This Row],[Stĺpec28]]+Tabuľka2[[#This Row],[Stĺpec25]]</f>
        <v>0</v>
      </c>
      <c r="AI324" s="206">
        <f>IFERROR(Tabuľka2[[#This Row],[Stĺpec25]]/Tabuľka2[[#This Row],[Stĺpec30]],0)</f>
        <v>0</v>
      </c>
      <c r="AJ324" s="191">
        <f>IFERROR(Tabuľka2[[#This Row],[Stĺpec145]]/Tabuľka2[[#This Row],[Stĺpec14]],0)</f>
        <v>0</v>
      </c>
      <c r="AK324" s="191">
        <f>IFERROR(Tabuľka2[[#This Row],[Stĺpec144]]/Tabuľka2[[#This Row],[Stĺpec14]],0)</f>
        <v>0</v>
      </c>
    </row>
    <row r="325" spans="1:37" x14ac:dyDescent="0.25">
      <c r="A325" s="252"/>
      <c r="B325" s="257"/>
      <c r="C325" s="257"/>
      <c r="D325" s="257"/>
      <c r="E325" s="257"/>
      <c r="F325" s="257"/>
      <c r="G325" s="257"/>
      <c r="H325" s="257"/>
      <c r="I325" s="257"/>
      <c r="J325" s="257"/>
      <c r="K325" s="257"/>
      <c r="L325" s="257"/>
      <c r="M325" s="257"/>
      <c r="N325" s="218">
        <f>SUM(Činnosti!$F325:$M325)</f>
        <v>0</v>
      </c>
      <c r="O325" s="262"/>
      <c r="P325" s="269"/>
      <c r="Q325" s="267">
        <f>IF(AND(Tabuľka2[[#This Row],[Stĺpec5]]&gt;0,Tabuľka2[[#This Row],[Stĺpec1]]=""),1,0)</f>
        <v>0</v>
      </c>
      <c r="R325" s="237">
        <f>IF(AND(Tabuľka2[[#This Row],[Stĺpec14]]=0,OR(Tabuľka2[[#This Row],[Stĺpec145]]&gt;0,Tabuľka2[[#This Row],[Stĺpec144]]&gt;0)),1,0)</f>
        <v>0</v>
      </c>
      <c r="S3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5" s="212">
        <f>IF(OR($T$13="vyberte",$T$13=""),0,IF(OR(Tabuľka2[[#This Row],[Stĺpec14]]="",Tabuľka2[[#This Row],[Stĺpec6]]=""),0,Tabuľka2[[#This Row],[Stĺpec6]]/Tabuľka2[[#This Row],[Stĺpec14]]))</f>
        <v>0</v>
      </c>
      <c r="U325" s="212">
        <f>IF(OR($U$13="vyberte",$U$13=""),0,IF(OR(Tabuľka2[[#This Row],[Stĺpec14]]="",Tabuľka2[[#This Row],[Stĺpec7]]=""),0,Tabuľka2[[#This Row],[Stĺpec7]]/Tabuľka2[[#This Row],[Stĺpec14]]))</f>
        <v>0</v>
      </c>
      <c r="V325" s="212">
        <f>IF(OR($V$13="vyberte",$V$13=""),0,IF(OR(Tabuľka2[[#This Row],[Stĺpec14]]="",Tabuľka2[[#This Row],[Stĺpec8]]=0),0,Tabuľka2[[#This Row],[Stĺpec8]]/Tabuľka2[[#This Row],[Stĺpec14]]))</f>
        <v>0</v>
      </c>
      <c r="W325" s="212">
        <f>IF(OR($W$13="vyberte",$W$13=""),0,IF(OR(Tabuľka2[[#This Row],[Stĺpec14]]="",Tabuľka2[[#This Row],[Stĺpec9]]=""),0,Tabuľka2[[#This Row],[Stĺpec9]]/Tabuľka2[[#This Row],[Stĺpec14]]))</f>
        <v>0</v>
      </c>
      <c r="X325" s="212">
        <f>IF(OR($X$13="vyberte",$X$13=""),0,IF(OR(Tabuľka2[[#This Row],[Stĺpec14]]="",Tabuľka2[[#This Row],[Stĺpec10]]=""),0,Tabuľka2[[#This Row],[Stĺpec10]]/Tabuľka2[[#This Row],[Stĺpec14]]))</f>
        <v>0</v>
      </c>
      <c r="Y325" s="212">
        <f>IF(OR($Y$13="vyberte",$Y$13=""),0,IF(OR(Tabuľka2[[#This Row],[Stĺpec14]]="",Tabuľka2[[#This Row],[Stĺpec11]]=""),0,Tabuľka2[[#This Row],[Stĺpec11]]/Tabuľka2[[#This Row],[Stĺpec14]]))</f>
        <v>0</v>
      </c>
      <c r="Z325" s="212">
        <f>IF(OR(Tabuľka2[[#This Row],[Stĺpec14]]="",Tabuľka2[[#This Row],[Stĺpec12]]=""),0,Tabuľka2[[#This Row],[Stĺpec12]]/Tabuľka2[[#This Row],[Stĺpec14]])</f>
        <v>0</v>
      </c>
      <c r="AA325" s="194">
        <f>IF(OR(Tabuľka2[[#This Row],[Stĺpec14]]="",Tabuľka2[[#This Row],[Stĺpec13]]=""),0,Tabuľka2[[#This Row],[Stĺpec13]]/Tabuľka2[[#This Row],[Stĺpec14]])</f>
        <v>0</v>
      </c>
      <c r="AB325" s="193">
        <f>COUNTIF(Tabuľka2[[#This Row],[Stĺpec16]:[Stĺpec23]],"&gt;0,1")</f>
        <v>0</v>
      </c>
      <c r="AC325" s="198">
        <f>IF(OR($F$13="vyberte",$F$13=""),0,Tabuľka2[[#This Row],[Stĺpec14]]-Tabuľka2[[#This Row],[Stĺpec26]])</f>
        <v>0</v>
      </c>
      <c r="AD3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5" s="206">
        <f>IF('Bodovacie kritéria'!$F$15="01 A - BORSKÁ NÍŽINA",Tabuľka2[[#This Row],[Stĺpec25]]/Tabuľka2[[#This Row],[Stĺpec5]],0)</f>
        <v>0</v>
      </c>
      <c r="AF3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5" s="206">
        <f>IFERROR((Tabuľka2[[#This Row],[Stĺpec28]]+Tabuľka2[[#This Row],[Stĺpec25]])/Tabuľka2[[#This Row],[Stĺpec14]],0)</f>
        <v>0</v>
      </c>
      <c r="AH325" s="199">
        <f>Tabuľka2[[#This Row],[Stĺpec28]]+Tabuľka2[[#This Row],[Stĺpec25]]</f>
        <v>0</v>
      </c>
      <c r="AI325" s="206">
        <f>IFERROR(Tabuľka2[[#This Row],[Stĺpec25]]/Tabuľka2[[#This Row],[Stĺpec30]],0)</f>
        <v>0</v>
      </c>
      <c r="AJ325" s="191">
        <f>IFERROR(Tabuľka2[[#This Row],[Stĺpec145]]/Tabuľka2[[#This Row],[Stĺpec14]],0)</f>
        <v>0</v>
      </c>
      <c r="AK325" s="191">
        <f>IFERROR(Tabuľka2[[#This Row],[Stĺpec144]]/Tabuľka2[[#This Row],[Stĺpec14]],0)</f>
        <v>0</v>
      </c>
    </row>
    <row r="326" spans="1:37" x14ac:dyDescent="0.25">
      <c r="A326" s="251"/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17">
        <f>SUM(Činnosti!$F326:$M326)</f>
        <v>0</v>
      </c>
      <c r="O326" s="261"/>
      <c r="P326" s="269"/>
      <c r="Q326" s="267">
        <f>IF(AND(Tabuľka2[[#This Row],[Stĺpec5]]&gt;0,Tabuľka2[[#This Row],[Stĺpec1]]=""),1,0)</f>
        <v>0</v>
      </c>
      <c r="R326" s="237">
        <f>IF(AND(Tabuľka2[[#This Row],[Stĺpec14]]=0,OR(Tabuľka2[[#This Row],[Stĺpec145]]&gt;0,Tabuľka2[[#This Row],[Stĺpec144]]&gt;0)),1,0)</f>
        <v>0</v>
      </c>
      <c r="S3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6" s="212">
        <f>IF(OR($T$13="vyberte",$T$13=""),0,IF(OR(Tabuľka2[[#This Row],[Stĺpec14]]="",Tabuľka2[[#This Row],[Stĺpec6]]=""),0,Tabuľka2[[#This Row],[Stĺpec6]]/Tabuľka2[[#This Row],[Stĺpec14]]))</f>
        <v>0</v>
      </c>
      <c r="U326" s="212">
        <f>IF(OR($U$13="vyberte",$U$13=""),0,IF(OR(Tabuľka2[[#This Row],[Stĺpec14]]="",Tabuľka2[[#This Row],[Stĺpec7]]=""),0,Tabuľka2[[#This Row],[Stĺpec7]]/Tabuľka2[[#This Row],[Stĺpec14]]))</f>
        <v>0</v>
      </c>
      <c r="V326" s="212">
        <f>IF(OR($V$13="vyberte",$V$13=""),0,IF(OR(Tabuľka2[[#This Row],[Stĺpec14]]="",Tabuľka2[[#This Row],[Stĺpec8]]=0),0,Tabuľka2[[#This Row],[Stĺpec8]]/Tabuľka2[[#This Row],[Stĺpec14]]))</f>
        <v>0</v>
      </c>
      <c r="W326" s="212">
        <f>IF(OR($W$13="vyberte",$W$13=""),0,IF(OR(Tabuľka2[[#This Row],[Stĺpec14]]="",Tabuľka2[[#This Row],[Stĺpec9]]=""),0,Tabuľka2[[#This Row],[Stĺpec9]]/Tabuľka2[[#This Row],[Stĺpec14]]))</f>
        <v>0</v>
      </c>
      <c r="X326" s="212">
        <f>IF(OR($X$13="vyberte",$X$13=""),0,IF(OR(Tabuľka2[[#This Row],[Stĺpec14]]="",Tabuľka2[[#This Row],[Stĺpec10]]=""),0,Tabuľka2[[#This Row],[Stĺpec10]]/Tabuľka2[[#This Row],[Stĺpec14]]))</f>
        <v>0</v>
      </c>
      <c r="Y326" s="212">
        <f>IF(OR($Y$13="vyberte",$Y$13=""),0,IF(OR(Tabuľka2[[#This Row],[Stĺpec14]]="",Tabuľka2[[#This Row],[Stĺpec11]]=""),0,Tabuľka2[[#This Row],[Stĺpec11]]/Tabuľka2[[#This Row],[Stĺpec14]]))</f>
        <v>0</v>
      </c>
      <c r="Z326" s="212">
        <f>IF(OR(Tabuľka2[[#This Row],[Stĺpec14]]="",Tabuľka2[[#This Row],[Stĺpec12]]=""),0,Tabuľka2[[#This Row],[Stĺpec12]]/Tabuľka2[[#This Row],[Stĺpec14]])</f>
        <v>0</v>
      </c>
      <c r="AA326" s="194">
        <f>IF(OR(Tabuľka2[[#This Row],[Stĺpec14]]="",Tabuľka2[[#This Row],[Stĺpec13]]=""),0,Tabuľka2[[#This Row],[Stĺpec13]]/Tabuľka2[[#This Row],[Stĺpec14]])</f>
        <v>0</v>
      </c>
      <c r="AB326" s="193">
        <f>COUNTIF(Tabuľka2[[#This Row],[Stĺpec16]:[Stĺpec23]],"&gt;0,1")</f>
        <v>0</v>
      </c>
      <c r="AC326" s="198">
        <f>IF(OR($F$13="vyberte",$F$13=""),0,Tabuľka2[[#This Row],[Stĺpec14]]-Tabuľka2[[#This Row],[Stĺpec26]])</f>
        <v>0</v>
      </c>
      <c r="AD3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6" s="206">
        <f>IF('Bodovacie kritéria'!$F$15="01 A - BORSKÁ NÍŽINA",Tabuľka2[[#This Row],[Stĺpec25]]/Tabuľka2[[#This Row],[Stĺpec5]],0)</f>
        <v>0</v>
      </c>
      <c r="AF3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6" s="206">
        <f>IFERROR((Tabuľka2[[#This Row],[Stĺpec28]]+Tabuľka2[[#This Row],[Stĺpec25]])/Tabuľka2[[#This Row],[Stĺpec14]],0)</f>
        <v>0</v>
      </c>
      <c r="AH326" s="199">
        <f>Tabuľka2[[#This Row],[Stĺpec28]]+Tabuľka2[[#This Row],[Stĺpec25]]</f>
        <v>0</v>
      </c>
      <c r="AI326" s="206">
        <f>IFERROR(Tabuľka2[[#This Row],[Stĺpec25]]/Tabuľka2[[#This Row],[Stĺpec30]],0)</f>
        <v>0</v>
      </c>
      <c r="AJ326" s="191">
        <f>IFERROR(Tabuľka2[[#This Row],[Stĺpec145]]/Tabuľka2[[#This Row],[Stĺpec14]],0)</f>
        <v>0</v>
      </c>
      <c r="AK326" s="191">
        <f>IFERROR(Tabuľka2[[#This Row],[Stĺpec144]]/Tabuľka2[[#This Row],[Stĺpec14]],0)</f>
        <v>0</v>
      </c>
    </row>
    <row r="327" spans="1:37" x14ac:dyDescent="0.25">
      <c r="A327" s="252"/>
      <c r="B327" s="257"/>
      <c r="C327" s="257"/>
      <c r="D327" s="257"/>
      <c r="E327" s="257"/>
      <c r="F327" s="257"/>
      <c r="G327" s="257"/>
      <c r="H327" s="257"/>
      <c r="I327" s="257"/>
      <c r="J327" s="257"/>
      <c r="K327" s="257"/>
      <c r="L327" s="257"/>
      <c r="M327" s="257"/>
      <c r="N327" s="218">
        <f>SUM(Činnosti!$F327:$M327)</f>
        <v>0</v>
      </c>
      <c r="O327" s="262"/>
      <c r="P327" s="269"/>
      <c r="Q327" s="267">
        <f>IF(AND(Tabuľka2[[#This Row],[Stĺpec5]]&gt;0,Tabuľka2[[#This Row],[Stĺpec1]]=""),1,0)</f>
        <v>0</v>
      </c>
      <c r="R327" s="237">
        <f>IF(AND(Tabuľka2[[#This Row],[Stĺpec14]]=0,OR(Tabuľka2[[#This Row],[Stĺpec145]]&gt;0,Tabuľka2[[#This Row],[Stĺpec144]]&gt;0)),1,0)</f>
        <v>0</v>
      </c>
      <c r="S3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7" s="212">
        <f>IF(OR($T$13="vyberte",$T$13=""),0,IF(OR(Tabuľka2[[#This Row],[Stĺpec14]]="",Tabuľka2[[#This Row],[Stĺpec6]]=""),0,Tabuľka2[[#This Row],[Stĺpec6]]/Tabuľka2[[#This Row],[Stĺpec14]]))</f>
        <v>0</v>
      </c>
      <c r="U327" s="212">
        <f>IF(OR($U$13="vyberte",$U$13=""),0,IF(OR(Tabuľka2[[#This Row],[Stĺpec14]]="",Tabuľka2[[#This Row],[Stĺpec7]]=""),0,Tabuľka2[[#This Row],[Stĺpec7]]/Tabuľka2[[#This Row],[Stĺpec14]]))</f>
        <v>0</v>
      </c>
      <c r="V327" s="212">
        <f>IF(OR($V$13="vyberte",$V$13=""),0,IF(OR(Tabuľka2[[#This Row],[Stĺpec14]]="",Tabuľka2[[#This Row],[Stĺpec8]]=0),0,Tabuľka2[[#This Row],[Stĺpec8]]/Tabuľka2[[#This Row],[Stĺpec14]]))</f>
        <v>0</v>
      </c>
      <c r="W327" s="212">
        <f>IF(OR($W$13="vyberte",$W$13=""),0,IF(OR(Tabuľka2[[#This Row],[Stĺpec14]]="",Tabuľka2[[#This Row],[Stĺpec9]]=""),0,Tabuľka2[[#This Row],[Stĺpec9]]/Tabuľka2[[#This Row],[Stĺpec14]]))</f>
        <v>0</v>
      </c>
      <c r="X327" s="212">
        <f>IF(OR($X$13="vyberte",$X$13=""),0,IF(OR(Tabuľka2[[#This Row],[Stĺpec14]]="",Tabuľka2[[#This Row],[Stĺpec10]]=""),0,Tabuľka2[[#This Row],[Stĺpec10]]/Tabuľka2[[#This Row],[Stĺpec14]]))</f>
        <v>0</v>
      </c>
      <c r="Y327" s="212">
        <f>IF(OR($Y$13="vyberte",$Y$13=""),0,IF(OR(Tabuľka2[[#This Row],[Stĺpec14]]="",Tabuľka2[[#This Row],[Stĺpec11]]=""),0,Tabuľka2[[#This Row],[Stĺpec11]]/Tabuľka2[[#This Row],[Stĺpec14]]))</f>
        <v>0</v>
      </c>
      <c r="Z327" s="212">
        <f>IF(OR(Tabuľka2[[#This Row],[Stĺpec14]]="",Tabuľka2[[#This Row],[Stĺpec12]]=""),0,Tabuľka2[[#This Row],[Stĺpec12]]/Tabuľka2[[#This Row],[Stĺpec14]])</f>
        <v>0</v>
      </c>
      <c r="AA327" s="194">
        <f>IF(OR(Tabuľka2[[#This Row],[Stĺpec14]]="",Tabuľka2[[#This Row],[Stĺpec13]]=""),0,Tabuľka2[[#This Row],[Stĺpec13]]/Tabuľka2[[#This Row],[Stĺpec14]])</f>
        <v>0</v>
      </c>
      <c r="AB327" s="193">
        <f>COUNTIF(Tabuľka2[[#This Row],[Stĺpec16]:[Stĺpec23]],"&gt;0,1")</f>
        <v>0</v>
      </c>
      <c r="AC327" s="198">
        <f>IF(OR($F$13="vyberte",$F$13=""),0,Tabuľka2[[#This Row],[Stĺpec14]]-Tabuľka2[[#This Row],[Stĺpec26]])</f>
        <v>0</v>
      </c>
      <c r="AD3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7" s="206">
        <f>IF('Bodovacie kritéria'!$F$15="01 A - BORSKÁ NÍŽINA",Tabuľka2[[#This Row],[Stĺpec25]]/Tabuľka2[[#This Row],[Stĺpec5]],0)</f>
        <v>0</v>
      </c>
      <c r="AF3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7" s="206">
        <f>IFERROR((Tabuľka2[[#This Row],[Stĺpec28]]+Tabuľka2[[#This Row],[Stĺpec25]])/Tabuľka2[[#This Row],[Stĺpec14]],0)</f>
        <v>0</v>
      </c>
      <c r="AH327" s="199">
        <f>Tabuľka2[[#This Row],[Stĺpec28]]+Tabuľka2[[#This Row],[Stĺpec25]]</f>
        <v>0</v>
      </c>
      <c r="AI327" s="206">
        <f>IFERROR(Tabuľka2[[#This Row],[Stĺpec25]]/Tabuľka2[[#This Row],[Stĺpec30]],0)</f>
        <v>0</v>
      </c>
      <c r="AJ327" s="191">
        <f>IFERROR(Tabuľka2[[#This Row],[Stĺpec145]]/Tabuľka2[[#This Row],[Stĺpec14]],0)</f>
        <v>0</v>
      </c>
      <c r="AK327" s="191">
        <f>IFERROR(Tabuľka2[[#This Row],[Stĺpec144]]/Tabuľka2[[#This Row],[Stĺpec14]],0)</f>
        <v>0</v>
      </c>
    </row>
    <row r="328" spans="1:37" x14ac:dyDescent="0.25">
      <c r="A328" s="251"/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17">
        <f>SUM(Činnosti!$F328:$M328)</f>
        <v>0</v>
      </c>
      <c r="O328" s="261"/>
      <c r="P328" s="269"/>
      <c r="Q328" s="267">
        <f>IF(AND(Tabuľka2[[#This Row],[Stĺpec5]]&gt;0,Tabuľka2[[#This Row],[Stĺpec1]]=""),1,0)</f>
        <v>0</v>
      </c>
      <c r="R328" s="237">
        <f>IF(AND(Tabuľka2[[#This Row],[Stĺpec14]]=0,OR(Tabuľka2[[#This Row],[Stĺpec145]]&gt;0,Tabuľka2[[#This Row],[Stĺpec144]]&gt;0)),1,0)</f>
        <v>0</v>
      </c>
      <c r="S3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8" s="212">
        <f>IF(OR($T$13="vyberte",$T$13=""),0,IF(OR(Tabuľka2[[#This Row],[Stĺpec14]]="",Tabuľka2[[#This Row],[Stĺpec6]]=""),0,Tabuľka2[[#This Row],[Stĺpec6]]/Tabuľka2[[#This Row],[Stĺpec14]]))</f>
        <v>0</v>
      </c>
      <c r="U328" s="212">
        <f>IF(OR($U$13="vyberte",$U$13=""),0,IF(OR(Tabuľka2[[#This Row],[Stĺpec14]]="",Tabuľka2[[#This Row],[Stĺpec7]]=""),0,Tabuľka2[[#This Row],[Stĺpec7]]/Tabuľka2[[#This Row],[Stĺpec14]]))</f>
        <v>0</v>
      </c>
      <c r="V328" s="212">
        <f>IF(OR($V$13="vyberte",$V$13=""),0,IF(OR(Tabuľka2[[#This Row],[Stĺpec14]]="",Tabuľka2[[#This Row],[Stĺpec8]]=0),0,Tabuľka2[[#This Row],[Stĺpec8]]/Tabuľka2[[#This Row],[Stĺpec14]]))</f>
        <v>0</v>
      </c>
      <c r="W328" s="212">
        <f>IF(OR($W$13="vyberte",$W$13=""),0,IF(OR(Tabuľka2[[#This Row],[Stĺpec14]]="",Tabuľka2[[#This Row],[Stĺpec9]]=""),0,Tabuľka2[[#This Row],[Stĺpec9]]/Tabuľka2[[#This Row],[Stĺpec14]]))</f>
        <v>0</v>
      </c>
      <c r="X328" s="212">
        <f>IF(OR($X$13="vyberte",$X$13=""),0,IF(OR(Tabuľka2[[#This Row],[Stĺpec14]]="",Tabuľka2[[#This Row],[Stĺpec10]]=""),0,Tabuľka2[[#This Row],[Stĺpec10]]/Tabuľka2[[#This Row],[Stĺpec14]]))</f>
        <v>0</v>
      </c>
      <c r="Y328" s="212">
        <f>IF(OR($Y$13="vyberte",$Y$13=""),0,IF(OR(Tabuľka2[[#This Row],[Stĺpec14]]="",Tabuľka2[[#This Row],[Stĺpec11]]=""),0,Tabuľka2[[#This Row],[Stĺpec11]]/Tabuľka2[[#This Row],[Stĺpec14]]))</f>
        <v>0</v>
      </c>
      <c r="Z328" s="212">
        <f>IF(OR(Tabuľka2[[#This Row],[Stĺpec14]]="",Tabuľka2[[#This Row],[Stĺpec12]]=""),0,Tabuľka2[[#This Row],[Stĺpec12]]/Tabuľka2[[#This Row],[Stĺpec14]])</f>
        <v>0</v>
      </c>
      <c r="AA328" s="194">
        <f>IF(OR(Tabuľka2[[#This Row],[Stĺpec14]]="",Tabuľka2[[#This Row],[Stĺpec13]]=""),0,Tabuľka2[[#This Row],[Stĺpec13]]/Tabuľka2[[#This Row],[Stĺpec14]])</f>
        <v>0</v>
      </c>
      <c r="AB328" s="193">
        <f>COUNTIF(Tabuľka2[[#This Row],[Stĺpec16]:[Stĺpec23]],"&gt;0,1")</f>
        <v>0</v>
      </c>
      <c r="AC328" s="198">
        <f>IF(OR($F$13="vyberte",$F$13=""),0,Tabuľka2[[#This Row],[Stĺpec14]]-Tabuľka2[[#This Row],[Stĺpec26]])</f>
        <v>0</v>
      </c>
      <c r="AD3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8" s="206">
        <f>IF('Bodovacie kritéria'!$F$15="01 A - BORSKÁ NÍŽINA",Tabuľka2[[#This Row],[Stĺpec25]]/Tabuľka2[[#This Row],[Stĺpec5]],0)</f>
        <v>0</v>
      </c>
      <c r="AF3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8" s="206">
        <f>IFERROR((Tabuľka2[[#This Row],[Stĺpec28]]+Tabuľka2[[#This Row],[Stĺpec25]])/Tabuľka2[[#This Row],[Stĺpec14]],0)</f>
        <v>0</v>
      </c>
      <c r="AH328" s="199">
        <f>Tabuľka2[[#This Row],[Stĺpec28]]+Tabuľka2[[#This Row],[Stĺpec25]]</f>
        <v>0</v>
      </c>
      <c r="AI328" s="206">
        <f>IFERROR(Tabuľka2[[#This Row],[Stĺpec25]]/Tabuľka2[[#This Row],[Stĺpec30]],0)</f>
        <v>0</v>
      </c>
      <c r="AJ328" s="191">
        <f>IFERROR(Tabuľka2[[#This Row],[Stĺpec145]]/Tabuľka2[[#This Row],[Stĺpec14]],0)</f>
        <v>0</v>
      </c>
      <c r="AK328" s="191">
        <f>IFERROR(Tabuľka2[[#This Row],[Stĺpec144]]/Tabuľka2[[#This Row],[Stĺpec14]],0)</f>
        <v>0</v>
      </c>
    </row>
    <row r="329" spans="1:37" x14ac:dyDescent="0.25">
      <c r="A329" s="252"/>
      <c r="B329" s="257"/>
      <c r="C329" s="257"/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18">
        <f>SUM(Činnosti!$F329:$M329)</f>
        <v>0</v>
      </c>
      <c r="O329" s="262"/>
      <c r="P329" s="269"/>
      <c r="Q329" s="267">
        <f>IF(AND(Tabuľka2[[#This Row],[Stĺpec5]]&gt;0,Tabuľka2[[#This Row],[Stĺpec1]]=""),1,0)</f>
        <v>0</v>
      </c>
      <c r="R329" s="237">
        <f>IF(AND(Tabuľka2[[#This Row],[Stĺpec14]]=0,OR(Tabuľka2[[#This Row],[Stĺpec145]]&gt;0,Tabuľka2[[#This Row],[Stĺpec144]]&gt;0)),1,0)</f>
        <v>0</v>
      </c>
      <c r="S3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29" s="212">
        <f>IF(OR($T$13="vyberte",$T$13=""),0,IF(OR(Tabuľka2[[#This Row],[Stĺpec14]]="",Tabuľka2[[#This Row],[Stĺpec6]]=""),0,Tabuľka2[[#This Row],[Stĺpec6]]/Tabuľka2[[#This Row],[Stĺpec14]]))</f>
        <v>0</v>
      </c>
      <c r="U329" s="212">
        <f>IF(OR($U$13="vyberte",$U$13=""),0,IF(OR(Tabuľka2[[#This Row],[Stĺpec14]]="",Tabuľka2[[#This Row],[Stĺpec7]]=""),0,Tabuľka2[[#This Row],[Stĺpec7]]/Tabuľka2[[#This Row],[Stĺpec14]]))</f>
        <v>0</v>
      </c>
      <c r="V329" s="212">
        <f>IF(OR($V$13="vyberte",$V$13=""),0,IF(OR(Tabuľka2[[#This Row],[Stĺpec14]]="",Tabuľka2[[#This Row],[Stĺpec8]]=0),0,Tabuľka2[[#This Row],[Stĺpec8]]/Tabuľka2[[#This Row],[Stĺpec14]]))</f>
        <v>0</v>
      </c>
      <c r="W329" s="212">
        <f>IF(OR($W$13="vyberte",$W$13=""),0,IF(OR(Tabuľka2[[#This Row],[Stĺpec14]]="",Tabuľka2[[#This Row],[Stĺpec9]]=""),0,Tabuľka2[[#This Row],[Stĺpec9]]/Tabuľka2[[#This Row],[Stĺpec14]]))</f>
        <v>0</v>
      </c>
      <c r="X329" s="212">
        <f>IF(OR($X$13="vyberte",$X$13=""),0,IF(OR(Tabuľka2[[#This Row],[Stĺpec14]]="",Tabuľka2[[#This Row],[Stĺpec10]]=""),0,Tabuľka2[[#This Row],[Stĺpec10]]/Tabuľka2[[#This Row],[Stĺpec14]]))</f>
        <v>0</v>
      </c>
      <c r="Y329" s="212">
        <f>IF(OR($Y$13="vyberte",$Y$13=""),0,IF(OR(Tabuľka2[[#This Row],[Stĺpec14]]="",Tabuľka2[[#This Row],[Stĺpec11]]=""),0,Tabuľka2[[#This Row],[Stĺpec11]]/Tabuľka2[[#This Row],[Stĺpec14]]))</f>
        <v>0</v>
      </c>
      <c r="Z329" s="212">
        <f>IF(OR(Tabuľka2[[#This Row],[Stĺpec14]]="",Tabuľka2[[#This Row],[Stĺpec12]]=""),0,Tabuľka2[[#This Row],[Stĺpec12]]/Tabuľka2[[#This Row],[Stĺpec14]])</f>
        <v>0</v>
      </c>
      <c r="AA329" s="194">
        <f>IF(OR(Tabuľka2[[#This Row],[Stĺpec14]]="",Tabuľka2[[#This Row],[Stĺpec13]]=""),0,Tabuľka2[[#This Row],[Stĺpec13]]/Tabuľka2[[#This Row],[Stĺpec14]])</f>
        <v>0</v>
      </c>
      <c r="AB329" s="193">
        <f>COUNTIF(Tabuľka2[[#This Row],[Stĺpec16]:[Stĺpec23]],"&gt;0,1")</f>
        <v>0</v>
      </c>
      <c r="AC329" s="198">
        <f>IF(OR($F$13="vyberte",$F$13=""),0,Tabuľka2[[#This Row],[Stĺpec14]]-Tabuľka2[[#This Row],[Stĺpec26]])</f>
        <v>0</v>
      </c>
      <c r="AD3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29" s="206">
        <f>IF('Bodovacie kritéria'!$F$15="01 A - BORSKÁ NÍŽINA",Tabuľka2[[#This Row],[Stĺpec25]]/Tabuľka2[[#This Row],[Stĺpec5]],0)</f>
        <v>0</v>
      </c>
      <c r="AF3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29" s="206">
        <f>IFERROR((Tabuľka2[[#This Row],[Stĺpec28]]+Tabuľka2[[#This Row],[Stĺpec25]])/Tabuľka2[[#This Row],[Stĺpec14]],0)</f>
        <v>0</v>
      </c>
      <c r="AH329" s="199">
        <f>Tabuľka2[[#This Row],[Stĺpec28]]+Tabuľka2[[#This Row],[Stĺpec25]]</f>
        <v>0</v>
      </c>
      <c r="AI329" s="206">
        <f>IFERROR(Tabuľka2[[#This Row],[Stĺpec25]]/Tabuľka2[[#This Row],[Stĺpec30]],0)</f>
        <v>0</v>
      </c>
      <c r="AJ329" s="191">
        <f>IFERROR(Tabuľka2[[#This Row],[Stĺpec145]]/Tabuľka2[[#This Row],[Stĺpec14]],0)</f>
        <v>0</v>
      </c>
      <c r="AK329" s="191">
        <f>IFERROR(Tabuľka2[[#This Row],[Stĺpec144]]/Tabuľka2[[#This Row],[Stĺpec14]],0)</f>
        <v>0</v>
      </c>
    </row>
    <row r="330" spans="1:37" x14ac:dyDescent="0.25">
      <c r="A330" s="251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17">
        <f>SUM(Činnosti!$F330:$M330)</f>
        <v>0</v>
      </c>
      <c r="O330" s="261"/>
      <c r="P330" s="269"/>
      <c r="Q330" s="267">
        <f>IF(AND(Tabuľka2[[#This Row],[Stĺpec5]]&gt;0,Tabuľka2[[#This Row],[Stĺpec1]]=""),1,0)</f>
        <v>0</v>
      </c>
      <c r="R330" s="237">
        <f>IF(AND(Tabuľka2[[#This Row],[Stĺpec14]]=0,OR(Tabuľka2[[#This Row],[Stĺpec145]]&gt;0,Tabuľka2[[#This Row],[Stĺpec144]]&gt;0)),1,0)</f>
        <v>0</v>
      </c>
      <c r="S3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0" s="212">
        <f>IF(OR($T$13="vyberte",$T$13=""),0,IF(OR(Tabuľka2[[#This Row],[Stĺpec14]]="",Tabuľka2[[#This Row],[Stĺpec6]]=""),0,Tabuľka2[[#This Row],[Stĺpec6]]/Tabuľka2[[#This Row],[Stĺpec14]]))</f>
        <v>0</v>
      </c>
      <c r="U330" s="212">
        <f>IF(OR($U$13="vyberte",$U$13=""),0,IF(OR(Tabuľka2[[#This Row],[Stĺpec14]]="",Tabuľka2[[#This Row],[Stĺpec7]]=""),0,Tabuľka2[[#This Row],[Stĺpec7]]/Tabuľka2[[#This Row],[Stĺpec14]]))</f>
        <v>0</v>
      </c>
      <c r="V330" s="212">
        <f>IF(OR($V$13="vyberte",$V$13=""),0,IF(OR(Tabuľka2[[#This Row],[Stĺpec14]]="",Tabuľka2[[#This Row],[Stĺpec8]]=0),0,Tabuľka2[[#This Row],[Stĺpec8]]/Tabuľka2[[#This Row],[Stĺpec14]]))</f>
        <v>0</v>
      </c>
      <c r="W330" s="212">
        <f>IF(OR($W$13="vyberte",$W$13=""),0,IF(OR(Tabuľka2[[#This Row],[Stĺpec14]]="",Tabuľka2[[#This Row],[Stĺpec9]]=""),0,Tabuľka2[[#This Row],[Stĺpec9]]/Tabuľka2[[#This Row],[Stĺpec14]]))</f>
        <v>0</v>
      </c>
      <c r="X330" s="212">
        <f>IF(OR($X$13="vyberte",$X$13=""),0,IF(OR(Tabuľka2[[#This Row],[Stĺpec14]]="",Tabuľka2[[#This Row],[Stĺpec10]]=""),0,Tabuľka2[[#This Row],[Stĺpec10]]/Tabuľka2[[#This Row],[Stĺpec14]]))</f>
        <v>0</v>
      </c>
      <c r="Y330" s="212">
        <f>IF(OR($Y$13="vyberte",$Y$13=""),0,IF(OR(Tabuľka2[[#This Row],[Stĺpec14]]="",Tabuľka2[[#This Row],[Stĺpec11]]=""),0,Tabuľka2[[#This Row],[Stĺpec11]]/Tabuľka2[[#This Row],[Stĺpec14]]))</f>
        <v>0</v>
      </c>
      <c r="Z330" s="212">
        <f>IF(OR(Tabuľka2[[#This Row],[Stĺpec14]]="",Tabuľka2[[#This Row],[Stĺpec12]]=""),0,Tabuľka2[[#This Row],[Stĺpec12]]/Tabuľka2[[#This Row],[Stĺpec14]])</f>
        <v>0</v>
      </c>
      <c r="AA330" s="194">
        <f>IF(OR(Tabuľka2[[#This Row],[Stĺpec14]]="",Tabuľka2[[#This Row],[Stĺpec13]]=""),0,Tabuľka2[[#This Row],[Stĺpec13]]/Tabuľka2[[#This Row],[Stĺpec14]])</f>
        <v>0</v>
      </c>
      <c r="AB330" s="193">
        <f>COUNTIF(Tabuľka2[[#This Row],[Stĺpec16]:[Stĺpec23]],"&gt;0,1")</f>
        <v>0</v>
      </c>
      <c r="AC330" s="198">
        <f>IF(OR($F$13="vyberte",$F$13=""),0,Tabuľka2[[#This Row],[Stĺpec14]]-Tabuľka2[[#This Row],[Stĺpec26]])</f>
        <v>0</v>
      </c>
      <c r="AD3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0" s="206">
        <f>IF('Bodovacie kritéria'!$F$15="01 A - BORSKÁ NÍŽINA",Tabuľka2[[#This Row],[Stĺpec25]]/Tabuľka2[[#This Row],[Stĺpec5]],0)</f>
        <v>0</v>
      </c>
      <c r="AF3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0" s="206">
        <f>IFERROR((Tabuľka2[[#This Row],[Stĺpec28]]+Tabuľka2[[#This Row],[Stĺpec25]])/Tabuľka2[[#This Row],[Stĺpec14]],0)</f>
        <v>0</v>
      </c>
      <c r="AH330" s="199">
        <f>Tabuľka2[[#This Row],[Stĺpec28]]+Tabuľka2[[#This Row],[Stĺpec25]]</f>
        <v>0</v>
      </c>
      <c r="AI330" s="206">
        <f>IFERROR(Tabuľka2[[#This Row],[Stĺpec25]]/Tabuľka2[[#This Row],[Stĺpec30]],0)</f>
        <v>0</v>
      </c>
      <c r="AJ330" s="191">
        <f>IFERROR(Tabuľka2[[#This Row],[Stĺpec145]]/Tabuľka2[[#This Row],[Stĺpec14]],0)</f>
        <v>0</v>
      </c>
      <c r="AK330" s="191">
        <f>IFERROR(Tabuľka2[[#This Row],[Stĺpec144]]/Tabuľka2[[#This Row],[Stĺpec14]],0)</f>
        <v>0</v>
      </c>
    </row>
    <row r="331" spans="1:37" x14ac:dyDescent="0.25">
      <c r="A331" s="252"/>
      <c r="B331" s="257"/>
      <c r="C331" s="257"/>
      <c r="D331" s="257"/>
      <c r="E331" s="257"/>
      <c r="F331" s="257"/>
      <c r="G331" s="257"/>
      <c r="H331" s="257"/>
      <c r="I331" s="257"/>
      <c r="J331" s="257"/>
      <c r="K331" s="257"/>
      <c r="L331" s="257"/>
      <c r="M331" s="257"/>
      <c r="N331" s="218">
        <f>SUM(Činnosti!$F331:$M331)</f>
        <v>0</v>
      </c>
      <c r="O331" s="262"/>
      <c r="P331" s="269"/>
      <c r="Q331" s="267">
        <f>IF(AND(Tabuľka2[[#This Row],[Stĺpec5]]&gt;0,Tabuľka2[[#This Row],[Stĺpec1]]=""),1,0)</f>
        <v>0</v>
      </c>
      <c r="R331" s="237">
        <f>IF(AND(Tabuľka2[[#This Row],[Stĺpec14]]=0,OR(Tabuľka2[[#This Row],[Stĺpec145]]&gt;0,Tabuľka2[[#This Row],[Stĺpec144]]&gt;0)),1,0)</f>
        <v>0</v>
      </c>
      <c r="S3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1" s="212">
        <f>IF(OR($T$13="vyberte",$T$13=""),0,IF(OR(Tabuľka2[[#This Row],[Stĺpec14]]="",Tabuľka2[[#This Row],[Stĺpec6]]=""),0,Tabuľka2[[#This Row],[Stĺpec6]]/Tabuľka2[[#This Row],[Stĺpec14]]))</f>
        <v>0</v>
      </c>
      <c r="U331" s="212">
        <f>IF(OR($U$13="vyberte",$U$13=""),0,IF(OR(Tabuľka2[[#This Row],[Stĺpec14]]="",Tabuľka2[[#This Row],[Stĺpec7]]=""),0,Tabuľka2[[#This Row],[Stĺpec7]]/Tabuľka2[[#This Row],[Stĺpec14]]))</f>
        <v>0</v>
      </c>
      <c r="V331" s="212">
        <f>IF(OR($V$13="vyberte",$V$13=""),0,IF(OR(Tabuľka2[[#This Row],[Stĺpec14]]="",Tabuľka2[[#This Row],[Stĺpec8]]=0),0,Tabuľka2[[#This Row],[Stĺpec8]]/Tabuľka2[[#This Row],[Stĺpec14]]))</f>
        <v>0</v>
      </c>
      <c r="W331" s="212">
        <f>IF(OR($W$13="vyberte",$W$13=""),0,IF(OR(Tabuľka2[[#This Row],[Stĺpec14]]="",Tabuľka2[[#This Row],[Stĺpec9]]=""),0,Tabuľka2[[#This Row],[Stĺpec9]]/Tabuľka2[[#This Row],[Stĺpec14]]))</f>
        <v>0</v>
      </c>
      <c r="X331" s="212">
        <f>IF(OR($X$13="vyberte",$X$13=""),0,IF(OR(Tabuľka2[[#This Row],[Stĺpec14]]="",Tabuľka2[[#This Row],[Stĺpec10]]=""),0,Tabuľka2[[#This Row],[Stĺpec10]]/Tabuľka2[[#This Row],[Stĺpec14]]))</f>
        <v>0</v>
      </c>
      <c r="Y331" s="212">
        <f>IF(OR($Y$13="vyberte",$Y$13=""),0,IF(OR(Tabuľka2[[#This Row],[Stĺpec14]]="",Tabuľka2[[#This Row],[Stĺpec11]]=""),0,Tabuľka2[[#This Row],[Stĺpec11]]/Tabuľka2[[#This Row],[Stĺpec14]]))</f>
        <v>0</v>
      </c>
      <c r="Z331" s="212">
        <f>IF(OR(Tabuľka2[[#This Row],[Stĺpec14]]="",Tabuľka2[[#This Row],[Stĺpec12]]=""),0,Tabuľka2[[#This Row],[Stĺpec12]]/Tabuľka2[[#This Row],[Stĺpec14]])</f>
        <v>0</v>
      </c>
      <c r="AA331" s="194">
        <f>IF(OR(Tabuľka2[[#This Row],[Stĺpec14]]="",Tabuľka2[[#This Row],[Stĺpec13]]=""),0,Tabuľka2[[#This Row],[Stĺpec13]]/Tabuľka2[[#This Row],[Stĺpec14]])</f>
        <v>0</v>
      </c>
      <c r="AB331" s="193">
        <f>COUNTIF(Tabuľka2[[#This Row],[Stĺpec16]:[Stĺpec23]],"&gt;0,1")</f>
        <v>0</v>
      </c>
      <c r="AC331" s="198">
        <f>IF(OR($F$13="vyberte",$F$13=""),0,Tabuľka2[[#This Row],[Stĺpec14]]-Tabuľka2[[#This Row],[Stĺpec26]])</f>
        <v>0</v>
      </c>
      <c r="AD3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1" s="206">
        <f>IF('Bodovacie kritéria'!$F$15="01 A - BORSKÁ NÍŽINA",Tabuľka2[[#This Row],[Stĺpec25]]/Tabuľka2[[#This Row],[Stĺpec5]],0)</f>
        <v>0</v>
      </c>
      <c r="AF3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1" s="206">
        <f>IFERROR((Tabuľka2[[#This Row],[Stĺpec28]]+Tabuľka2[[#This Row],[Stĺpec25]])/Tabuľka2[[#This Row],[Stĺpec14]],0)</f>
        <v>0</v>
      </c>
      <c r="AH331" s="199">
        <f>Tabuľka2[[#This Row],[Stĺpec28]]+Tabuľka2[[#This Row],[Stĺpec25]]</f>
        <v>0</v>
      </c>
      <c r="AI331" s="206">
        <f>IFERROR(Tabuľka2[[#This Row],[Stĺpec25]]/Tabuľka2[[#This Row],[Stĺpec30]],0)</f>
        <v>0</v>
      </c>
      <c r="AJ331" s="191">
        <f>IFERROR(Tabuľka2[[#This Row],[Stĺpec145]]/Tabuľka2[[#This Row],[Stĺpec14]],0)</f>
        <v>0</v>
      </c>
      <c r="AK331" s="191">
        <f>IFERROR(Tabuľka2[[#This Row],[Stĺpec144]]/Tabuľka2[[#This Row],[Stĺpec14]],0)</f>
        <v>0</v>
      </c>
    </row>
    <row r="332" spans="1:37" x14ac:dyDescent="0.25">
      <c r="A332" s="251"/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17">
        <f>SUM(Činnosti!$F332:$M332)</f>
        <v>0</v>
      </c>
      <c r="O332" s="261"/>
      <c r="P332" s="269"/>
      <c r="Q332" s="267">
        <f>IF(AND(Tabuľka2[[#This Row],[Stĺpec5]]&gt;0,Tabuľka2[[#This Row],[Stĺpec1]]=""),1,0)</f>
        <v>0</v>
      </c>
      <c r="R332" s="237">
        <f>IF(AND(Tabuľka2[[#This Row],[Stĺpec14]]=0,OR(Tabuľka2[[#This Row],[Stĺpec145]]&gt;0,Tabuľka2[[#This Row],[Stĺpec144]]&gt;0)),1,0)</f>
        <v>0</v>
      </c>
      <c r="S3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2" s="212">
        <f>IF(OR($T$13="vyberte",$T$13=""),0,IF(OR(Tabuľka2[[#This Row],[Stĺpec14]]="",Tabuľka2[[#This Row],[Stĺpec6]]=""),0,Tabuľka2[[#This Row],[Stĺpec6]]/Tabuľka2[[#This Row],[Stĺpec14]]))</f>
        <v>0</v>
      </c>
      <c r="U332" s="212">
        <f>IF(OR($U$13="vyberte",$U$13=""),0,IF(OR(Tabuľka2[[#This Row],[Stĺpec14]]="",Tabuľka2[[#This Row],[Stĺpec7]]=""),0,Tabuľka2[[#This Row],[Stĺpec7]]/Tabuľka2[[#This Row],[Stĺpec14]]))</f>
        <v>0</v>
      </c>
      <c r="V332" s="212">
        <f>IF(OR($V$13="vyberte",$V$13=""),0,IF(OR(Tabuľka2[[#This Row],[Stĺpec14]]="",Tabuľka2[[#This Row],[Stĺpec8]]=0),0,Tabuľka2[[#This Row],[Stĺpec8]]/Tabuľka2[[#This Row],[Stĺpec14]]))</f>
        <v>0</v>
      </c>
      <c r="W332" s="212">
        <f>IF(OR($W$13="vyberte",$W$13=""),0,IF(OR(Tabuľka2[[#This Row],[Stĺpec14]]="",Tabuľka2[[#This Row],[Stĺpec9]]=""),0,Tabuľka2[[#This Row],[Stĺpec9]]/Tabuľka2[[#This Row],[Stĺpec14]]))</f>
        <v>0</v>
      </c>
      <c r="X332" s="212">
        <f>IF(OR($X$13="vyberte",$X$13=""),0,IF(OR(Tabuľka2[[#This Row],[Stĺpec14]]="",Tabuľka2[[#This Row],[Stĺpec10]]=""),0,Tabuľka2[[#This Row],[Stĺpec10]]/Tabuľka2[[#This Row],[Stĺpec14]]))</f>
        <v>0</v>
      </c>
      <c r="Y332" s="212">
        <f>IF(OR($Y$13="vyberte",$Y$13=""),0,IF(OR(Tabuľka2[[#This Row],[Stĺpec14]]="",Tabuľka2[[#This Row],[Stĺpec11]]=""),0,Tabuľka2[[#This Row],[Stĺpec11]]/Tabuľka2[[#This Row],[Stĺpec14]]))</f>
        <v>0</v>
      </c>
      <c r="Z332" s="212">
        <f>IF(OR(Tabuľka2[[#This Row],[Stĺpec14]]="",Tabuľka2[[#This Row],[Stĺpec12]]=""),0,Tabuľka2[[#This Row],[Stĺpec12]]/Tabuľka2[[#This Row],[Stĺpec14]])</f>
        <v>0</v>
      </c>
      <c r="AA332" s="194">
        <f>IF(OR(Tabuľka2[[#This Row],[Stĺpec14]]="",Tabuľka2[[#This Row],[Stĺpec13]]=""),0,Tabuľka2[[#This Row],[Stĺpec13]]/Tabuľka2[[#This Row],[Stĺpec14]])</f>
        <v>0</v>
      </c>
      <c r="AB332" s="193">
        <f>COUNTIF(Tabuľka2[[#This Row],[Stĺpec16]:[Stĺpec23]],"&gt;0,1")</f>
        <v>0</v>
      </c>
      <c r="AC332" s="198">
        <f>IF(OR($F$13="vyberte",$F$13=""),0,Tabuľka2[[#This Row],[Stĺpec14]]-Tabuľka2[[#This Row],[Stĺpec26]])</f>
        <v>0</v>
      </c>
      <c r="AD3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2" s="206">
        <f>IF('Bodovacie kritéria'!$F$15="01 A - BORSKÁ NÍŽINA",Tabuľka2[[#This Row],[Stĺpec25]]/Tabuľka2[[#This Row],[Stĺpec5]],0)</f>
        <v>0</v>
      </c>
      <c r="AF3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2" s="206">
        <f>IFERROR((Tabuľka2[[#This Row],[Stĺpec28]]+Tabuľka2[[#This Row],[Stĺpec25]])/Tabuľka2[[#This Row],[Stĺpec14]],0)</f>
        <v>0</v>
      </c>
      <c r="AH332" s="199">
        <f>Tabuľka2[[#This Row],[Stĺpec28]]+Tabuľka2[[#This Row],[Stĺpec25]]</f>
        <v>0</v>
      </c>
      <c r="AI332" s="206">
        <f>IFERROR(Tabuľka2[[#This Row],[Stĺpec25]]/Tabuľka2[[#This Row],[Stĺpec30]],0)</f>
        <v>0</v>
      </c>
      <c r="AJ332" s="191">
        <f>IFERROR(Tabuľka2[[#This Row],[Stĺpec145]]/Tabuľka2[[#This Row],[Stĺpec14]],0)</f>
        <v>0</v>
      </c>
      <c r="AK332" s="191">
        <f>IFERROR(Tabuľka2[[#This Row],[Stĺpec144]]/Tabuľka2[[#This Row],[Stĺpec14]],0)</f>
        <v>0</v>
      </c>
    </row>
    <row r="333" spans="1:37" x14ac:dyDescent="0.25">
      <c r="A333" s="252"/>
      <c r="B333" s="257"/>
      <c r="C333" s="257"/>
      <c r="D333" s="257"/>
      <c r="E333" s="257"/>
      <c r="F333" s="257"/>
      <c r="G333" s="257"/>
      <c r="H333" s="257"/>
      <c r="I333" s="257"/>
      <c r="J333" s="257"/>
      <c r="K333" s="257"/>
      <c r="L333" s="257"/>
      <c r="M333" s="257"/>
      <c r="N333" s="218">
        <f>SUM(Činnosti!$F333:$M333)</f>
        <v>0</v>
      </c>
      <c r="O333" s="262"/>
      <c r="P333" s="269"/>
      <c r="Q333" s="267">
        <f>IF(AND(Tabuľka2[[#This Row],[Stĺpec5]]&gt;0,Tabuľka2[[#This Row],[Stĺpec1]]=""),1,0)</f>
        <v>0</v>
      </c>
      <c r="R333" s="237">
        <f>IF(AND(Tabuľka2[[#This Row],[Stĺpec14]]=0,OR(Tabuľka2[[#This Row],[Stĺpec145]]&gt;0,Tabuľka2[[#This Row],[Stĺpec144]]&gt;0)),1,0)</f>
        <v>0</v>
      </c>
      <c r="S3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3" s="212">
        <f>IF(OR($T$13="vyberte",$T$13=""),0,IF(OR(Tabuľka2[[#This Row],[Stĺpec14]]="",Tabuľka2[[#This Row],[Stĺpec6]]=""),0,Tabuľka2[[#This Row],[Stĺpec6]]/Tabuľka2[[#This Row],[Stĺpec14]]))</f>
        <v>0</v>
      </c>
      <c r="U333" s="212">
        <f>IF(OR($U$13="vyberte",$U$13=""),0,IF(OR(Tabuľka2[[#This Row],[Stĺpec14]]="",Tabuľka2[[#This Row],[Stĺpec7]]=""),0,Tabuľka2[[#This Row],[Stĺpec7]]/Tabuľka2[[#This Row],[Stĺpec14]]))</f>
        <v>0</v>
      </c>
      <c r="V333" s="212">
        <f>IF(OR($V$13="vyberte",$V$13=""),0,IF(OR(Tabuľka2[[#This Row],[Stĺpec14]]="",Tabuľka2[[#This Row],[Stĺpec8]]=0),0,Tabuľka2[[#This Row],[Stĺpec8]]/Tabuľka2[[#This Row],[Stĺpec14]]))</f>
        <v>0</v>
      </c>
      <c r="W333" s="212">
        <f>IF(OR($W$13="vyberte",$W$13=""),0,IF(OR(Tabuľka2[[#This Row],[Stĺpec14]]="",Tabuľka2[[#This Row],[Stĺpec9]]=""),0,Tabuľka2[[#This Row],[Stĺpec9]]/Tabuľka2[[#This Row],[Stĺpec14]]))</f>
        <v>0</v>
      </c>
      <c r="X333" s="212">
        <f>IF(OR($X$13="vyberte",$X$13=""),0,IF(OR(Tabuľka2[[#This Row],[Stĺpec14]]="",Tabuľka2[[#This Row],[Stĺpec10]]=""),0,Tabuľka2[[#This Row],[Stĺpec10]]/Tabuľka2[[#This Row],[Stĺpec14]]))</f>
        <v>0</v>
      </c>
      <c r="Y333" s="212">
        <f>IF(OR($Y$13="vyberte",$Y$13=""),0,IF(OR(Tabuľka2[[#This Row],[Stĺpec14]]="",Tabuľka2[[#This Row],[Stĺpec11]]=""),0,Tabuľka2[[#This Row],[Stĺpec11]]/Tabuľka2[[#This Row],[Stĺpec14]]))</f>
        <v>0</v>
      </c>
      <c r="Z333" s="212">
        <f>IF(OR(Tabuľka2[[#This Row],[Stĺpec14]]="",Tabuľka2[[#This Row],[Stĺpec12]]=""),0,Tabuľka2[[#This Row],[Stĺpec12]]/Tabuľka2[[#This Row],[Stĺpec14]])</f>
        <v>0</v>
      </c>
      <c r="AA333" s="194">
        <f>IF(OR(Tabuľka2[[#This Row],[Stĺpec14]]="",Tabuľka2[[#This Row],[Stĺpec13]]=""),0,Tabuľka2[[#This Row],[Stĺpec13]]/Tabuľka2[[#This Row],[Stĺpec14]])</f>
        <v>0</v>
      </c>
      <c r="AB333" s="193">
        <f>COUNTIF(Tabuľka2[[#This Row],[Stĺpec16]:[Stĺpec23]],"&gt;0,1")</f>
        <v>0</v>
      </c>
      <c r="AC333" s="198">
        <f>IF(OR($F$13="vyberte",$F$13=""),0,Tabuľka2[[#This Row],[Stĺpec14]]-Tabuľka2[[#This Row],[Stĺpec26]])</f>
        <v>0</v>
      </c>
      <c r="AD3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3" s="206">
        <f>IF('Bodovacie kritéria'!$F$15="01 A - BORSKÁ NÍŽINA",Tabuľka2[[#This Row],[Stĺpec25]]/Tabuľka2[[#This Row],[Stĺpec5]],0)</f>
        <v>0</v>
      </c>
      <c r="AF3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3" s="206">
        <f>IFERROR((Tabuľka2[[#This Row],[Stĺpec28]]+Tabuľka2[[#This Row],[Stĺpec25]])/Tabuľka2[[#This Row],[Stĺpec14]],0)</f>
        <v>0</v>
      </c>
      <c r="AH333" s="199">
        <f>Tabuľka2[[#This Row],[Stĺpec28]]+Tabuľka2[[#This Row],[Stĺpec25]]</f>
        <v>0</v>
      </c>
      <c r="AI333" s="206">
        <f>IFERROR(Tabuľka2[[#This Row],[Stĺpec25]]/Tabuľka2[[#This Row],[Stĺpec30]],0)</f>
        <v>0</v>
      </c>
      <c r="AJ333" s="191">
        <f>IFERROR(Tabuľka2[[#This Row],[Stĺpec145]]/Tabuľka2[[#This Row],[Stĺpec14]],0)</f>
        <v>0</v>
      </c>
      <c r="AK333" s="191">
        <f>IFERROR(Tabuľka2[[#This Row],[Stĺpec144]]/Tabuľka2[[#This Row],[Stĺpec14]],0)</f>
        <v>0</v>
      </c>
    </row>
    <row r="334" spans="1:37" x14ac:dyDescent="0.25">
      <c r="A334" s="251"/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17">
        <f>SUM(Činnosti!$F334:$M334)</f>
        <v>0</v>
      </c>
      <c r="O334" s="261"/>
      <c r="P334" s="269"/>
      <c r="Q334" s="267">
        <f>IF(AND(Tabuľka2[[#This Row],[Stĺpec5]]&gt;0,Tabuľka2[[#This Row],[Stĺpec1]]=""),1,0)</f>
        <v>0</v>
      </c>
      <c r="R334" s="237">
        <f>IF(AND(Tabuľka2[[#This Row],[Stĺpec14]]=0,OR(Tabuľka2[[#This Row],[Stĺpec145]]&gt;0,Tabuľka2[[#This Row],[Stĺpec144]]&gt;0)),1,0)</f>
        <v>0</v>
      </c>
      <c r="S3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4" s="212">
        <f>IF(OR($T$13="vyberte",$T$13=""),0,IF(OR(Tabuľka2[[#This Row],[Stĺpec14]]="",Tabuľka2[[#This Row],[Stĺpec6]]=""),0,Tabuľka2[[#This Row],[Stĺpec6]]/Tabuľka2[[#This Row],[Stĺpec14]]))</f>
        <v>0</v>
      </c>
      <c r="U334" s="212">
        <f>IF(OR($U$13="vyberte",$U$13=""),0,IF(OR(Tabuľka2[[#This Row],[Stĺpec14]]="",Tabuľka2[[#This Row],[Stĺpec7]]=""),0,Tabuľka2[[#This Row],[Stĺpec7]]/Tabuľka2[[#This Row],[Stĺpec14]]))</f>
        <v>0</v>
      </c>
      <c r="V334" s="212">
        <f>IF(OR($V$13="vyberte",$V$13=""),0,IF(OR(Tabuľka2[[#This Row],[Stĺpec14]]="",Tabuľka2[[#This Row],[Stĺpec8]]=0),0,Tabuľka2[[#This Row],[Stĺpec8]]/Tabuľka2[[#This Row],[Stĺpec14]]))</f>
        <v>0</v>
      </c>
      <c r="W334" s="212">
        <f>IF(OR($W$13="vyberte",$W$13=""),0,IF(OR(Tabuľka2[[#This Row],[Stĺpec14]]="",Tabuľka2[[#This Row],[Stĺpec9]]=""),0,Tabuľka2[[#This Row],[Stĺpec9]]/Tabuľka2[[#This Row],[Stĺpec14]]))</f>
        <v>0</v>
      </c>
      <c r="X334" s="212">
        <f>IF(OR($X$13="vyberte",$X$13=""),0,IF(OR(Tabuľka2[[#This Row],[Stĺpec14]]="",Tabuľka2[[#This Row],[Stĺpec10]]=""),0,Tabuľka2[[#This Row],[Stĺpec10]]/Tabuľka2[[#This Row],[Stĺpec14]]))</f>
        <v>0</v>
      </c>
      <c r="Y334" s="212">
        <f>IF(OR($Y$13="vyberte",$Y$13=""),0,IF(OR(Tabuľka2[[#This Row],[Stĺpec14]]="",Tabuľka2[[#This Row],[Stĺpec11]]=""),0,Tabuľka2[[#This Row],[Stĺpec11]]/Tabuľka2[[#This Row],[Stĺpec14]]))</f>
        <v>0</v>
      </c>
      <c r="Z334" s="212">
        <f>IF(OR(Tabuľka2[[#This Row],[Stĺpec14]]="",Tabuľka2[[#This Row],[Stĺpec12]]=""),0,Tabuľka2[[#This Row],[Stĺpec12]]/Tabuľka2[[#This Row],[Stĺpec14]])</f>
        <v>0</v>
      </c>
      <c r="AA334" s="194">
        <f>IF(OR(Tabuľka2[[#This Row],[Stĺpec14]]="",Tabuľka2[[#This Row],[Stĺpec13]]=""),0,Tabuľka2[[#This Row],[Stĺpec13]]/Tabuľka2[[#This Row],[Stĺpec14]])</f>
        <v>0</v>
      </c>
      <c r="AB334" s="193">
        <f>COUNTIF(Tabuľka2[[#This Row],[Stĺpec16]:[Stĺpec23]],"&gt;0,1")</f>
        <v>0</v>
      </c>
      <c r="AC334" s="198">
        <f>IF(OR($F$13="vyberte",$F$13=""),0,Tabuľka2[[#This Row],[Stĺpec14]]-Tabuľka2[[#This Row],[Stĺpec26]])</f>
        <v>0</v>
      </c>
      <c r="AD3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4" s="206">
        <f>IF('Bodovacie kritéria'!$F$15="01 A - BORSKÁ NÍŽINA",Tabuľka2[[#This Row],[Stĺpec25]]/Tabuľka2[[#This Row],[Stĺpec5]],0)</f>
        <v>0</v>
      </c>
      <c r="AF3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4" s="206">
        <f>IFERROR((Tabuľka2[[#This Row],[Stĺpec28]]+Tabuľka2[[#This Row],[Stĺpec25]])/Tabuľka2[[#This Row],[Stĺpec14]],0)</f>
        <v>0</v>
      </c>
      <c r="AH334" s="199">
        <f>Tabuľka2[[#This Row],[Stĺpec28]]+Tabuľka2[[#This Row],[Stĺpec25]]</f>
        <v>0</v>
      </c>
      <c r="AI334" s="206">
        <f>IFERROR(Tabuľka2[[#This Row],[Stĺpec25]]/Tabuľka2[[#This Row],[Stĺpec30]],0)</f>
        <v>0</v>
      </c>
      <c r="AJ334" s="191">
        <f>IFERROR(Tabuľka2[[#This Row],[Stĺpec145]]/Tabuľka2[[#This Row],[Stĺpec14]],0)</f>
        <v>0</v>
      </c>
      <c r="AK334" s="191">
        <f>IFERROR(Tabuľka2[[#This Row],[Stĺpec144]]/Tabuľka2[[#This Row],[Stĺpec14]],0)</f>
        <v>0</v>
      </c>
    </row>
    <row r="335" spans="1:37" x14ac:dyDescent="0.25">
      <c r="A335" s="252"/>
      <c r="B335" s="257"/>
      <c r="C335" s="257"/>
      <c r="D335" s="257"/>
      <c r="E335" s="257"/>
      <c r="F335" s="257"/>
      <c r="G335" s="257"/>
      <c r="H335" s="257"/>
      <c r="I335" s="257"/>
      <c r="J335" s="257"/>
      <c r="K335" s="257"/>
      <c r="L335" s="257"/>
      <c r="M335" s="257"/>
      <c r="N335" s="218">
        <f>SUM(Činnosti!$F335:$M335)</f>
        <v>0</v>
      </c>
      <c r="O335" s="262"/>
      <c r="P335" s="269"/>
      <c r="Q335" s="267">
        <f>IF(AND(Tabuľka2[[#This Row],[Stĺpec5]]&gt;0,Tabuľka2[[#This Row],[Stĺpec1]]=""),1,0)</f>
        <v>0</v>
      </c>
      <c r="R335" s="237">
        <f>IF(AND(Tabuľka2[[#This Row],[Stĺpec14]]=0,OR(Tabuľka2[[#This Row],[Stĺpec145]]&gt;0,Tabuľka2[[#This Row],[Stĺpec144]]&gt;0)),1,0)</f>
        <v>0</v>
      </c>
      <c r="S3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5" s="212">
        <f>IF(OR($T$13="vyberte",$T$13=""),0,IF(OR(Tabuľka2[[#This Row],[Stĺpec14]]="",Tabuľka2[[#This Row],[Stĺpec6]]=""),0,Tabuľka2[[#This Row],[Stĺpec6]]/Tabuľka2[[#This Row],[Stĺpec14]]))</f>
        <v>0</v>
      </c>
      <c r="U335" s="212">
        <f>IF(OR($U$13="vyberte",$U$13=""),0,IF(OR(Tabuľka2[[#This Row],[Stĺpec14]]="",Tabuľka2[[#This Row],[Stĺpec7]]=""),0,Tabuľka2[[#This Row],[Stĺpec7]]/Tabuľka2[[#This Row],[Stĺpec14]]))</f>
        <v>0</v>
      </c>
      <c r="V335" s="212">
        <f>IF(OR($V$13="vyberte",$V$13=""),0,IF(OR(Tabuľka2[[#This Row],[Stĺpec14]]="",Tabuľka2[[#This Row],[Stĺpec8]]=0),0,Tabuľka2[[#This Row],[Stĺpec8]]/Tabuľka2[[#This Row],[Stĺpec14]]))</f>
        <v>0</v>
      </c>
      <c r="W335" s="212">
        <f>IF(OR($W$13="vyberte",$W$13=""),0,IF(OR(Tabuľka2[[#This Row],[Stĺpec14]]="",Tabuľka2[[#This Row],[Stĺpec9]]=""),0,Tabuľka2[[#This Row],[Stĺpec9]]/Tabuľka2[[#This Row],[Stĺpec14]]))</f>
        <v>0</v>
      </c>
      <c r="X335" s="212">
        <f>IF(OR($X$13="vyberte",$X$13=""),0,IF(OR(Tabuľka2[[#This Row],[Stĺpec14]]="",Tabuľka2[[#This Row],[Stĺpec10]]=""),0,Tabuľka2[[#This Row],[Stĺpec10]]/Tabuľka2[[#This Row],[Stĺpec14]]))</f>
        <v>0</v>
      </c>
      <c r="Y335" s="212">
        <f>IF(OR($Y$13="vyberte",$Y$13=""),0,IF(OR(Tabuľka2[[#This Row],[Stĺpec14]]="",Tabuľka2[[#This Row],[Stĺpec11]]=""),0,Tabuľka2[[#This Row],[Stĺpec11]]/Tabuľka2[[#This Row],[Stĺpec14]]))</f>
        <v>0</v>
      </c>
      <c r="Z335" s="212">
        <f>IF(OR(Tabuľka2[[#This Row],[Stĺpec14]]="",Tabuľka2[[#This Row],[Stĺpec12]]=""),0,Tabuľka2[[#This Row],[Stĺpec12]]/Tabuľka2[[#This Row],[Stĺpec14]])</f>
        <v>0</v>
      </c>
      <c r="AA335" s="194">
        <f>IF(OR(Tabuľka2[[#This Row],[Stĺpec14]]="",Tabuľka2[[#This Row],[Stĺpec13]]=""),0,Tabuľka2[[#This Row],[Stĺpec13]]/Tabuľka2[[#This Row],[Stĺpec14]])</f>
        <v>0</v>
      </c>
      <c r="AB335" s="193">
        <f>COUNTIF(Tabuľka2[[#This Row],[Stĺpec16]:[Stĺpec23]],"&gt;0,1")</f>
        <v>0</v>
      </c>
      <c r="AC335" s="198">
        <f>IF(OR($F$13="vyberte",$F$13=""),0,Tabuľka2[[#This Row],[Stĺpec14]]-Tabuľka2[[#This Row],[Stĺpec26]])</f>
        <v>0</v>
      </c>
      <c r="AD3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5" s="206">
        <f>IF('Bodovacie kritéria'!$F$15="01 A - BORSKÁ NÍŽINA",Tabuľka2[[#This Row],[Stĺpec25]]/Tabuľka2[[#This Row],[Stĺpec5]],0)</f>
        <v>0</v>
      </c>
      <c r="AF3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5" s="206">
        <f>IFERROR((Tabuľka2[[#This Row],[Stĺpec28]]+Tabuľka2[[#This Row],[Stĺpec25]])/Tabuľka2[[#This Row],[Stĺpec14]],0)</f>
        <v>0</v>
      </c>
      <c r="AH335" s="199">
        <f>Tabuľka2[[#This Row],[Stĺpec28]]+Tabuľka2[[#This Row],[Stĺpec25]]</f>
        <v>0</v>
      </c>
      <c r="AI335" s="206">
        <f>IFERROR(Tabuľka2[[#This Row],[Stĺpec25]]/Tabuľka2[[#This Row],[Stĺpec30]],0)</f>
        <v>0</v>
      </c>
      <c r="AJ335" s="191">
        <f>IFERROR(Tabuľka2[[#This Row],[Stĺpec145]]/Tabuľka2[[#This Row],[Stĺpec14]],0)</f>
        <v>0</v>
      </c>
      <c r="AK335" s="191">
        <f>IFERROR(Tabuľka2[[#This Row],[Stĺpec144]]/Tabuľka2[[#This Row],[Stĺpec14]],0)</f>
        <v>0</v>
      </c>
    </row>
    <row r="336" spans="1:37" x14ac:dyDescent="0.25">
      <c r="A336" s="251"/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17">
        <f>SUM(Činnosti!$F336:$M336)</f>
        <v>0</v>
      </c>
      <c r="O336" s="261"/>
      <c r="P336" s="269"/>
      <c r="Q336" s="267">
        <f>IF(AND(Tabuľka2[[#This Row],[Stĺpec5]]&gt;0,Tabuľka2[[#This Row],[Stĺpec1]]=""),1,0)</f>
        <v>0</v>
      </c>
      <c r="R336" s="237">
        <f>IF(AND(Tabuľka2[[#This Row],[Stĺpec14]]=0,OR(Tabuľka2[[#This Row],[Stĺpec145]]&gt;0,Tabuľka2[[#This Row],[Stĺpec144]]&gt;0)),1,0)</f>
        <v>0</v>
      </c>
      <c r="S3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6" s="212">
        <f>IF(OR($T$13="vyberte",$T$13=""),0,IF(OR(Tabuľka2[[#This Row],[Stĺpec14]]="",Tabuľka2[[#This Row],[Stĺpec6]]=""),0,Tabuľka2[[#This Row],[Stĺpec6]]/Tabuľka2[[#This Row],[Stĺpec14]]))</f>
        <v>0</v>
      </c>
      <c r="U336" s="212">
        <f>IF(OR($U$13="vyberte",$U$13=""),0,IF(OR(Tabuľka2[[#This Row],[Stĺpec14]]="",Tabuľka2[[#This Row],[Stĺpec7]]=""),0,Tabuľka2[[#This Row],[Stĺpec7]]/Tabuľka2[[#This Row],[Stĺpec14]]))</f>
        <v>0</v>
      </c>
      <c r="V336" s="212">
        <f>IF(OR($V$13="vyberte",$V$13=""),0,IF(OR(Tabuľka2[[#This Row],[Stĺpec14]]="",Tabuľka2[[#This Row],[Stĺpec8]]=0),0,Tabuľka2[[#This Row],[Stĺpec8]]/Tabuľka2[[#This Row],[Stĺpec14]]))</f>
        <v>0</v>
      </c>
      <c r="W336" s="212">
        <f>IF(OR($W$13="vyberte",$W$13=""),0,IF(OR(Tabuľka2[[#This Row],[Stĺpec14]]="",Tabuľka2[[#This Row],[Stĺpec9]]=""),0,Tabuľka2[[#This Row],[Stĺpec9]]/Tabuľka2[[#This Row],[Stĺpec14]]))</f>
        <v>0</v>
      </c>
      <c r="X336" s="212">
        <f>IF(OR($X$13="vyberte",$X$13=""),0,IF(OR(Tabuľka2[[#This Row],[Stĺpec14]]="",Tabuľka2[[#This Row],[Stĺpec10]]=""),0,Tabuľka2[[#This Row],[Stĺpec10]]/Tabuľka2[[#This Row],[Stĺpec14]]))</f>
        <v>0</v>
      </c>
      <c r="Y336" s="212">
        <f>IF(OR($Y$13="vyberte",$Y$13=""),0,IF(OR(Tabuľka2[[#This Row],[Stĺpec14]]="",Tabuľka2[[#This Row],[Stĺpec11]]=""),0,Tabuľka2[[#This Row],[Stĺpec11]]/Tabuľka2[[#This Row],[Stĺpec14]]))</f>
        <v>0</v>
      </c>
      <c r="Z336" s="212">
        <f>IF(OR(Tabuľka2[[#This Row],[Stĺpec14]]="",Tabuľka2[[#This Row],[Stĺpec12]]=""),0,Tabuľka2[[#This Row],[Stĺpec12]]/Tabuľka2[[#This Row],[Stĺpec14]])</f>
        <v>0</v>
      </c>
      <c r="AA336" s="194">
        <f>IF(OR(Tabuľka2[[#This Row],[Stĺpec14]]="",Tabuľka2[[#This Row],[Stĺpec13]]=""),0,Tabuľka2[[#This Row],[Stĺpec13]]/Tabuľka2[[#This Row],[Stĺpec14]])</f>
        <v>0</v>
      </c>
      <c r="AB336" s="193">
        <f>COUNTIF(Tabuľka2[[#This Row],[Stĺpec16]:[Stĺpec23]],"&gt;0,1")</f>
        <v>0</v>
      </c>
      <c r="AC336" s="198">
        <f>IF(OR($F$13="vyberte",$F$13=""),0,Tabuľka2[[#This Row],[Stĺpec14]]-Tabuľka2[[#This Row],[Stĺpec26]])</f>
        <v>0</v>
      </c>
      <c r="AD3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6" s="206">
        <f>IF('Bodovacie kritéria'!$F$15="01 A - BORSKÁ NÍŽINA",Tabuľka2[[#This Row],[Stĺpec25]]/Tabuľka2[[#This Row],[Stĺpec5]],0)</f>
        <v>0</v>
      </c>
      <c r="AF3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6" s="206">
        <f>IFERROR((Tabuľka2[[#This Row],[Stĺpec28]]+Tabuľka2[[#This Row],[Stĺpec25]])/Tabuľka2[[#This Row],[Stĺpec14]],0)</f>
        <v>0</v>
      </c>
      <c r="AH336" s="199">
        <f>Tabuľka2[[#This Row],[Stĺpec28]]+Tabuľka2[[#This Row],[Stĺpec25]]</f>
        <v>0</v>
      </c>
      <c r="AI336" s="206">
        <f>IFERROR(Tabuľka2[[#This Row],[Stĺpec25]]/Tabuľka2[[#This Row],[Stĺpec30]],0)</f>
        <v>0</v>
      </c>
      <c r="AJ336" s="191">
        <f>IFERROR(Tabuľka2[[#This Row],[Stĺpec145]]/Tabuľka2[[#This Row],[Stĺpec14]],0)</f>
        <v>0</v>
      </c>
      <c r="AK336" s="191">
        <f>IFERROR(Tabuľka2[[#This Row],[Stĺpec144]]/Tabuľka2[[#This Row],[Stĺpec14]],0)</f>
        <v>0</v>
      </c>
    </row>
    <row r="337" spans="1:37" x14ac:dyDescent="0.25">
      <c r="A337" s="252"/>
      <c r="B337" s="257"/>
      <c r="C337" s="257"/>
      <c r="D337" s="257"/>
      <c r="E337" s="257"/>
      <c r="F337" s="257"/>
      <c r="G337" s="257"/>
      <c r="H337" s="257"/>
      <c r="I337" s="257"/>
      <c r="J337" s="257"/>
      <c r="K337" s="257"/>
      <c r="L337" s="257"/>
      <c r="M337" s="257"/>
      <c r="N337" s="218">
        <f>SUM(Činnosti!$F337:$M337)</f>
        <v>0</v>
      </c>
      <c r="O337" s="262"/>
      <c r="P337" s="269"/>
      <c r="Q337" s="267">
        <f>IF(AND(Tabuľka2[[#This Row],[Stĺpec5]]&gt;0,Tabuľka2[[#This Row],[Stĺpec1]]=""),1,0)</f>
        <v>0</v>
      </c>
      <c r="R337" s="237">
        <f>IF(AND(Tabuľka2[[#This Row],[Stĺpec14]]=0,OR(Tabuľka2[[#This Row],[Stĺpec145]]&gt;0,Tabuľka2[[#This Row],[Stĺpec144]]&gt;0)),1,0)</f>
        <v>0</v>
      </c>
      <c r="S3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7" s="212">
        <f>IF(OR($T$13="vyberte",$T$13=""),0,IF(OR(Tabuľka2[[#This Row],[Stĺpec14]]="",Tabuľka2[[#This Row],[Stĺpec6]]=""),0,Tabuľka2[[#This Row],[Stĺpec6]]/Tabuľka2[[#This Row],[Stĺpec14]]))</f>
        <v>0</v>
      </c>
      <c r="U337" s="212">
        <f>IF(OR($U$13="vyberte",$U$13=""),0,IF(OR(Tabuľka2[[#This Row],[Stĺpec14]]="",Tabuľka2[[#This Row],[Stĺpec7]]=""),0,Tabuľka2[[#This Row],[Stĺpec7]]/Tabuľka2[[#This Row],[Stĺpec14]]))</f>
        <v>0</v>
      </c>
      <c r="V337" s="212">
        <f>IF(OR($V$13="vyberte",$V$13=""),0,IF(OR(Tabuľka2[[#This Row],[Stĺpec14]]="",Tabuľka2[[#This Row],[Stĺpec8]]=0),0,Tabuľka2[[#This Row],[Stĺpec8]]/Tabuľka2[[#This Row],[Stĺpec14]]))</f>
        <v>0</v>
      </c>
      <c r="W337" s="212">
        <f>IF(OR($W$13="vyberte",$W$13=""),0,IF(OR(Tabuľka2[[#This Row],[Stĺpec14]]="",Tabuľka2[[#This Row],[Stĺpec9]]=""),0,Tabuľka2[[#This Row],[Stĺpec9]]/Tabuľka2[[#This Row],[Stĺpec14]]))</f>
        <v>0</v>
      </c>
      <c r="X337" s="212">
        <f>IF(OR($X$13="vyberte",$X$13=""),0,IF(OR(Tabuľka2[[#This Row],[Stĺpec14]]="",Tabuľka2[[#This Row],[Stĺpec10]]=""),0,Tabuľka2[[#This Row],[Stĺpec10]]/Tabuľka2[[#This Row],[Stĺpec14]]))</f>
        <v>0</v>
      </c>
      <c r="Y337" s="212">
        <f>IF(OR($Y$13="vyberte",$Y$13=""),0,IF(OR(Tabuľka2[[#This Row],[Stĺpec14]]="",Tabuľka2[[#This Row],[Stĺpec11]]=""),0,Tabuľka2[[#This Row],[Stĺpec11]]/Tabuľka2[[#This Row],[Stĺpec14]]))</f>
        <v>0</v>
      </c>
      <c r="Z337" s="212">
        <f>IF(OR(Tabuľka2[[#This Row],[Stĺpec14]]="",Tabuľka2[[#This Row],[Stĺpec12]]=""),0,Tabuľka2[[#This Row],[Stĺpec12]]/Tabuľka2[[#This Row],[Stĺpec14]])</f>
        <v>0</v>
      </c>
      <c r="AA337" s="194">
        <f>IF(OR(Tabuľka2[[#This Row],[Stĺpec14]]="",Tabuľka2[[#This Row],[Stĺpec13]]=""),0,Tabuľka2[[#This Row],[Stĺpec13]]/Tabuľka2[[#This Row],[Stĺpec14]])</f>
        <v>0</v>
      </c>
      <c r="AB337" s="193">
        <f>COUNTIF(Tabuľka2[[#This Row],[Stĺpec16]:[Stĺpec23]],"&gt;0,1")</f>
        <v>0</v>
      </c>
      <c r="AC337" s="198">
        <f>IF(OR($F$13="vyberte",$F$13=""),0,Tabuľka2[[#This Row],[Stĺpec14]]-Tabuľka2[[#This Row],[Stĺpec26]])</f>
        <v>0</v>
      </c>
      <c r="AD3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7" s="206">
        <f>IF('Bodovacie kritéria'!$F$15="01 A - BORSKÁ NÍŽINA",Tabuľka2[[#This Row],[Stĺpec25]]/Tabuľka2[[#This Row],[Stĺpec5]],0)</f>
        <v>0</v>
      </c>
      <c r="AF3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7" s="206">
        <f>IFERROR((Tabuľka2[[#This Row],[Stĺpec28]]+Tabuľka2[[#This Row],[Stĺpec25]])/Tabuľka2[[#This Row],[Stĺpec14]],0)</f>
        <v>0</v>
      </c>
      <c r="AH337" s="199">
        <f>Tabuľka2[[#This Row],[Stĺpec28]]+Tabuľka2[[#This Row],[Stĺpec25]]</f>
        <v>0</v>
      </c>
      <c r="AI337" s="206">
        <f>IFERROR(Tabuľka2[[#This Row],[Stĺpec25]]/Tabuľka2[[#This Row],[Stĺpec30]],0)</f>
        <v>0</v>
      </c>
      <c r="AJ337" s="191">
        <f>IFERROR(Tabuľka2[[#This Row],[Stĺpec145]]/Tabuľka2[[#This Row],[Stĺpec14]],0)</f>
        <v>0</v>
      </c>
      <c r="AK337" s="191">
        <f>IFERROR(Tabuľka2[[#This Row],[Stĺpec144]]/Tabuľka2[[#This Row],[Stĺpec14]],0)</f>
        <v>0</v>
      </c>
    </row>
    <row r="338" spans="1:37" x14ac:dyDescent="0.25">
      <c r="A338" s="251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17">
        <f>SUM(Činnosti!$F338:$M338)</f>
        <v>0</v>
      </c>
      <c r="O338" s="261"/>
      <c r="P338" s="269"/>
      <c r="Q338" s="267">
        <f>IF(AND(Tabuľka2[[#This Row],[Stĺpec5]]&gt;0,Tabuľka2[[#This Row],[Stĺpec1]]=""),1,0)</f>
        <v>0</v>
      </c>
      <c r="R338" s="237">
        <f>IF(AND(Tabuľka2[[#This Row],[Stĺpec14]]=0,OR(Tabuľka2[[#This Row],[Stĺpec145]]&gt;0,Tabuľka2[[#This Row],[Stĺpec144]]&gt;0)),1,0)</f>
        <v>0</v>
      </c>
      <c r="S3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8" s="212">
        <f>IF(OR($T$13="vyberte",$T$13=""),0,IF(OR(Tabuľka2[[#This Row],[Stĺpec14]]="",Tabuľka2[[#This Row],[Stĺpec6]]=""),0,Tabuľka2[[#This Row],[Stĺpec6]]/Tabuľka2[[#This Row],[Stĺpec14]]))</f>
        <v>0</v>
      </c>
      <c r="U338" s="212">
        <f>IF(OR($U$13="vyberte",$U$13=""),0,IF(OR(Tabuľka2[[#This Row],[Stĺpec14]]="",Tabuľka2[[#This Row],[Stĺpec7]]=""),0,Tabuľka2[[#This Row],[Stĺpec7]]/Tabuľka2[[#This Row],[Stĺpec14]]))</f>
        <v>0</v>
      </c>
      <c r="V338" s="212">
        <f>IF(OR($V$13="vyberte",$V$13=""),0,IF(OR(Tabuľka2[[#This Row],[Stĺpec14]]="",Tabuľka2[[#This Row],[Stĺpec8]]=0),0,Tabuľka2[[#This Row],[Stĺpec8]]/Tabuľka2[[#This Row],[Stĺpec14]]))</f>
        <v>0</v>
      </c>
      <c r="W338" s="212">
        <f>IF(OR($W$13="vyberte",$W$13=""),0,IF(OR(Tabuľka2[[#This Row],[Stĺpec14]]="",Tabuľka2[[#This Row],[Stĺpec9]]=""),0,Tabuľka2[[#This Row],[Stĺpec9]]/Tabuľka2[[#This Row],[Stĺpec14]]))</f>
        <v>0</v>
      </c>
      <c r="X338" s="212">
        <f>IF(OR($X$13="vyberte",$X$13=""),0,IF(OR(Tabuľka2[[#This Row],[Stĺpec14]]="",Tabuľka2[[#This Row],[Stĺpec10]]=""),0,Tabuľka2[[#This Row],[Stĺpec10]]/Tabuľka2[[#This Row],[Stĺpec14]]))</f>
        <v>0</v>
      </c>
      <c r="Y338" s="212">
        <f>IF(OR($Y$13="vyberte",$Y$13=""),0,IF(OR(Tabuľka2[[#This Row],[Stĺpec14]]="",Tabuľka2[[#This Row],[Stĺpec11]]=""),0,Tabuľka2[[#This Row],[Stĺpec11]]/Tabuľka2[[#This Row],[Stĺpec14]]))</f>
        <v>0</v>
      </c>
      <c r="Z338" s="212">
        <f>IF(OR(Tabuľka2[[#This Row],[Stĺpec14]]="",Tabuľka2[[#This Row],[Stĺpec12]]=""),0,Tabuľka2[[#This Row],[Stĺpec12]]/Tabuľka2[[#This Row],[Stĺpec14]])</f>
        <v>0</v>
      </c>
      <c r="AA338" s="194">
        <f>IF(OR(Tabuľka2[[#This Row],[Stĺpec14]]="",Tabuľka2[[#This Row],[Stĺpec13]]=""),0,Tabuľka2[[#This Row],[Stĺpec13]]/Tabuľka2[[#This Row],[Stĺpec14]])</f>
        <v>0</v>
      </c>
      <c r="AB338" s="193">
        <f>COUNTIF(Tabuľka2[[#This Row],[Stĺpec16]:[Stĺpec23]],"&gt;0,1")</f>
        <v>0</v>
      </c>
      <c r="AC338" s="198">
        <f>IF(OR($F$13="vyberte",$F$13=""),0,Tabuľka2[[#This Row],[Stĺpec14]]-Tabuľka2[[#This Row],[Stĺpec26]])</f>
        <v>0</v>
      </c>
      <c r="AD3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8" s="206">
        <f>IF('Bodovacie kritéria'!$F$15="01 A - BORSKÁ NÍŽINA",Tabuľka2[[#This Row],[Stĺpec25]]/Tabuľka2[[#This Row],[Stĺpec5]],0)</f>
        <v>0</v>
      </c>
      <c r="AF3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8" s="206">
        <f>IFERROR((Tabuľka2[[#This Row],[Stĺpec28]]+Tabuľka2[[#This Row],[Stĺpec25]])/Tabuľka2[[#This Row],[Stĺpec14]],0)</f>
        <v>0</v>
      </c>
      <c r="AH338" s="199">
        <f>Tabuľka2[[#This Row],[Stĺpec28]]+Tabuľka2[[#This Row],[Stĺpec25]]</f>
        <v>0</v>
      </c>
      <c r="AI338" s="206">
        <f>IFERROR(Tabuľka2[[#This Row],[Stĺpec25]]/Tabuľka2[[#This Row],[Stĺpec30]],0)</f>
        <v>0</v>
      </c>
      <c r="AJ338" s="191">
        <f>IFERROR(Tabuľka2[[#This Row],[Stĺpec145]]/Tabuľka2[[#This Row],[Stĺpec14]],0)</f>
        <v>0</v>
      </c>
      <c r="AK338" s="191">
        <f>IFERROR(Tabuľka2[[#This Row],[Stĺpec144]]/Tabuľka2[[#This Row],[Stĺpec14]],0)</f>
        <v>0</v>
      </c>
    </row>
    <row r="339" spans="1:37" x14ac:dyDescent="0.25">
      <c r="A339" s="252"/>
      <c r="B339" s="257"/>
      <c r="C339" s="257"/>
      <c r="D339" s="257"/>
      <c r="E339" s="257"/>
      <c r="F339" s="257"/>
      <c r="G339" s="257"/>
      <c r="H339" s="257"/>
      <c r="I339" s="257"/>
      <c r="J339" s="257"/>
      <c r="K339" s="257"/>
      <c r="L339" s="257"/>
      <c r="M339" s="257"/>
      <c r="N339" s="218">
        <f>SUM(Činnosti!$F339:$M339)</f>
        <v>0</v>
      </c>
      <c r="O339" s="262"/>
      <c r="P339" s="269"/>
      <c r="Q339" s="267">
        <f>IF(AND(Tabuľka2[[#This Row],[Stĺpec5]]&gt;0,Tabuľka2[[#This Row],[Stĺpec1]]=""),1,0)</f>
        <v>0</v>
      </c>
      <c r="R339" s="237">
        <f>IF(AND(Tabuľka2[[#This Row],[Stĺpec14]]=0,OR(Tabuľka2[[#This Row],[Stĺpec145]]&gt;0,Tabuľka2[[#This Row],[Stĺpec144]]&gt;0)),1,0)</f>
        <v>0</v>
      </c>
      <c r="S3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39" s="212">
        <f>IF(OR($T$13="vyberte",$T$13=""),0,IF(OR(Tabuľka2[[#This Row],[Stĺpec14]]="",Tabuľka2[[#This Row],[Stĺpec6]]=""),0,Tabuľka2[[#This Row],[Stĺpec6]]/Tabuľka2[[#This Row],[Stĺpec14]]))</f>
        <v>0</v>
      </c>
      <c r="U339" s="212">
        <f>IF(OR($U$13="vyberte",$U$13=""),0,IF(OR(Tabuľka2[[#This Row],[Stĺpec14]]="",Tabuľka2[[#This Row],[Stĺpec7]]=""),0,Tabuľka2[[#This Row],[Stĺpec7]]/Tabuľka2[[#This Row],[Stĺpec14]]))</f>
        <v>0</v>
      </c>
      <c r="V339" s="212">
        <f>IF(OR($V$13="vyberte",$V$13=""),0,IF(OR(Tabuľka2[[#This Row],[Stĺpec14]]="",Tabuľka2[[#This Row],[Stĺpec8]]=0),0,Tabuľka2[[#This Row],[Stĺpec8]]/Tabuľka2[[#This Row],[Stĺpec14]]))</f>
        <v>0</v>
      </c>
      <c r="W339" s="212">
        <f>IF(OR($W$13="vyberte",$W$13=""),0,IF(OR(Tabuľka2[[#This Row],[Stĺpec14]]="",Tabuľka2[[#This Row],[Stĺpec9]]=""),0,Tabuľka2[[#This Row],[Stĺpec9]]/Tabuľka2[[#This Row],[Stĺpec14]]))</f>
        <v>0</v>
      </c>
      <c r="X339" s="212">
        <f>IF(OR($X$13="vyberte",$X$13=""),0,IF(OR(Tabuľka2[[#This Row],[Stĺpec14]]="",Tabuľka2[[#This Row],[Stĺpec10]]=""),0,Tabuľka2[[#This Row],[Stĺpec10]]/Tabuľka2[[#This Row],[Stĺpec14]]))</f>
        <v>0</v>
      </c>
      <c r="Y339" s="212">
        <f>IF(OR($Y$13="vyberte",$Y$13=""),0,IF(OR(Tabuľka2[[#This Row],[Stĺpec14]]="",Tabuľka2[[#This Row],[Stĺpec11]]=""),0,Tabuľka2[[#This Row],[Stĺpec11]]/Tabuľka2[[#This Row],[Stĺpec14]]))</f>
        <v>0</v>
      </c>
      <c r="Z339" s="212">
        <f>IF(OR(Tabuľka2[[#This Row],[Stĺpec14]]="",Tabuľka2[[#This Row],[Stĺpec12]]=""),0,Tabuľka2[[#This Row],[Stĺpec12]]/Tabuľka2[[#This Row],[Stĺpec14]])</f>
        <v>0</v>
      </c>
      <c r="AA339" s="194">
        <f>IF(OR(Tabuľka2[[#This Row],[Stĺpec14]]="",Tabuľka2[[#This Row],[Stĺpec13]]=""),0,Tabuľka2[[#This Row],[Stĺpec13]]/Tabuľka2[[#This Row],[Stĺpec14]])</f>
        <v>0</v>
      </c>
      <c r="AB339" s="193">
        <f>COUNTIF(Tabuľka2[[#This Row],[Stĺpec16]:[Stĺpec23]],"&gt;0,1")</f>
        <v>0</v>
      </c>
      <c r="AC339" s="198">
        <f>IF(OR($F$13="vyberte",$F$13=""),0,Tabuľka2[[#This Row],[Stĺpec14]]-Tabuľka2[[#This Row],[Stĺpec26]])</f>
        <v>0</v>
      </c>
      <c r="AD3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39" s="206">
        <f>IF('Bodovacie kritéria'!$F$15="01 A - BORSKÁ NÍŽINA",Tabuľka2[[#This Row],[Stĺpec25]]/Tabuľka2[[#This Row],[Stĺpec5]],0)</f>
        <v>0</v>
      </c>
      <c r="AF3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39" s="206">
        <f>IFERROR((Tabuľka2[[#This Row],[Stĺpec28]]+Tabuľka2[[#This Row],[Stĺpec25]])/Tabuľka2[[#This Row],[Stĺpec14]],0)</f>
        <v>0</v>
      </c>
      <c r="AH339" s="199">
        <f>Tabuľka2[[#This Row],[Stĺpec28]]+Tabuľka2[[#This Row],[Stĺpec25]]</f>
        <v>0</v>
      </c>
      <c r="AI339" s="206">
        <f>IFERROR(Tabuľka2[[#This Row],[Stĺpec25]]/Tabuľka2[[#This Row],[Stĺpec30]],0)</f>
        <v>0</v>
      </c>
      <c r="AJ339" s="191">
        <f>IFERROR(Tabuľka2[[#This Row],[Stĺpec145]]/Tabuľka2[[#This Row],[Stĺpec14]],0)</f>
        <v>0</v>
      </c>
      <c r="AK339" s="191">
        <f>IFERROR(Tabuľka2[[#This Row],[Stĺpec144]]/Tabuľka2[[#This Row],[Stĺpec14]],0)</f>
        <v>0</v>
      </c>
    </row>
    <row r="340" spans="1:37" x14ac:dyDescent="0.25">
      <c r="A340" s="251"/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17">
        <f>SUM(Činnosti!$F340:$M340)</f>
        <v>0</v>
      </c>
      <c r="O340" s="261"/>
      <c r="P340" s="269"/>
      <c r="Q340" s="267">
        <f>IF(AND(Tabuľka2[[#This Row],[Stĺpec5]]&gt;0,Tabuľka2[[#This Row],[Stĺpec1]]=""),1,0)</f>
        <v>0</v>
      </c>
      <c r="R340" s="237">
        <f>IF(AND(Tabuľka2[[#This Row],[Stĺpec14]]=0,OR(Tabuľka2[[#This Row],[Stĺpec145]]&gt;0,Tabuľka2[[#This Row],[Stĺpec144]]&gt;0)),1,0)</f>
        <v>0</v>
      </c>
      <c r="S3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0" s="212">
        <f>IF(OR($T$13="vyberte",$T$13=""),0,IF(OR(Tabuľka2[[#This Row],[Stĺpec14]]="",Tabuľka2[[#This Row],[Stĺpec6]]=""),0,Tabuľka2[[#This Row],[Stĺpec6]]/Tabuľka2[[#This Row],[Stĺpec14]]))</f>
        <v>0</v>
      </c>
      <c r="U340" s="212">
        <f>IF(OR($U$13="vyberte",$U$13=""),0,IF(OR(Tabuľka2[[#This Row],[Stĺpec14]]="",Tabuľka2[[#This Row],[Stĺpec7]]=""),0,Tabuľka2[[#This Row],[Stĺpec7]]/Tabuľka2[[#This Row],[Stĺpec14]]))</f>
        <v>0</v>
      </c>
      <c r="V340" s="212">
        <f>IF(OR($V$13="vyberte",$V$13=""),0,IF(OR(Tabuľka2[[#This Row],[Stĺpec14]]="",Tabuľka2[[#This Row],[Stĺpec8]]=0),0,Tabuľka2[[#This Row],[Stĺpec8]]/Tabuľka2[[#This Row],[Stĺpec14]]))</f>
        <v>0</v>
      </c>
      <c r="W340" s="212">
        <f>IF(OR($W$13="vyberte",$W$13=""),0,IF(OR(Tabuľka2[[#This Row],[Stĺpec14]]="",Tabuľka2[[#This Row],[Stĺpec9]]=""),0,Tabuľka2[[#This Row],[Stĺpec9]]/Tabuľka2[[#This Row],[Stĺpec14]]))</f>
        <v>0</v>
      </c>
      <c r="X340" s="212">
        <f>IF(OR($X$13="vyberte",$X$13=""),0,IF(OR(Tabuľka2[[#This Row],[Stĺpec14]]="",Tabuľka2[[#This Row],[Stĺpec10]]=""),0,Tabuľka2[[#This Row],[Stĺpec10]]/Tabuľka2[[#This Row],[Stĺpec14]]))</f>
        <v>0</v>
      </c>
      <c r="Y340" s="212">
        <f>IF(OR($Y$13="vyberte",$Y$13=""),0,IF(OR(Tabuľka2[[#This Row],[Stĺpec14]]="",Tabuľka2[[#This Row],[Stĺpec11]]=""),0,Tabuľka2[[#This Row],[Stĺpec11]]/Tabuľka2[[#This Row],[Stĺpec14]]))</f>
        <v>0</v>
      </c>
      <c r="Z340" s="212">
        <f>IF(OR(Tabuľka2[[#This Row],[Stĺpec14]]="",Tabuľka2[[#This Row],[Stĺpec12]]=""),0,Tabuľka2[[#This Row],[Stĺpec12]]/Tabuľka2[[#This Row],[Stĺpec14]])</f>
        <v>0</v>
      </c>
      <c r="AA340" s="194">
        <f>IF(OR(Tabuľka2[[#This Row],[Stĺpec14]]="",Tabuľka2[[#This Row],[Stĺpec13]]=""),0,Tabuľka2[[#This Row],[Stĺpec13]]/Tabuľka2[[#This Row],[Stĺpec14]])</f>
        <v>0</v>
      </c>
      <c r="AB340" s="193">
        <f>COUNTIF(Tabuľka2[[#This Row],[Stĺpec16]:[Stĺpec23]],"&gt;0,1")</f>
        <v>0</v>
      </c>
      <c r="AC340" s="198">
        <f>IF(OR($F$13="vyberte",$F$13=""),0,Tabuľka2[[#This Row],[Stĺpec14]]-Tabuľka2[[#This Row],[Stĺpec26]])</f>
        <v>0</v>
      </c>
      <c r="AD3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0" s="206">
        <f>IF('Bodovacie kritéria'!$F$15="01 A - BORSKÁ NÍŽINA",Tabuľka2[[#This Row],[Stĺpec25]]/Tabuľka2[[#This Row],[Stĺpec5]],0)</f>
        <v>0</v>
      </c>
      <c r="AF3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0" s="206">
        <f>IFERROR((Tabuľka2[[#This Row],[Stĺpec28]]+Tabuľka2[[#This Row],[Stĺpec25]])/Tabuľka2[[#This Row],[Stĺpec14]],0)</f>
        <v>0</v>
      </c>
      <c r="AH340" s="199">
        <f>Tabuľka2[[#This Row],[Stĺpec28]]+Tabuľka2[[#This Row],[Stĺpec25]]</f>
        <v>0</v>
      </c>
      <c r="AI340" s="206">
        <f>IFERROR(Tabuľka2[[#This Row],[Stĺpec25]]/Tabuľka2[[#This Row],[Stĺpec30]],0)</f>
        <v>0</v>
      </c>
      <c r="AJ340" s="191">
        <f>IFERROR(Tabuľka2[[#This Row],[Stĺpec145]]/Tabuľka2[[#This Row],[Stĺpec14]],0)</f>
        <v>0</v>
      </c>
      <c r="AK340" s="191">
        <f>IFERROR(Tabuľka2[[#This Row],[Stĺpec144]]/Tabuľka2[[#This Row],[Stĺpec14]],0)</f>
        <v>0</v>
      </c>
    </row>
    <row r="341" spans="1:37" x14ac:dyDescent="0.25">
      <c r="A341" s="252"/>
      <c r="B341" s="257"/>
      <c r="C341" s="257"/>
      <c r="D341" s="257"/>
      <c r="E341" s="257"/>
      <c r="F341" s="257"/>
      <c r="G341" s="257"/>
      <c r="H341" s="257"/>
      <c r="I341" s="257"/>
      <c r="J341" s="257"/>
      <c r="K341" s="257"/>
      <c r="L341" s="257"/>
      <c r="M341" s="257"/>
      <c r="N341" s="218">
        <f>SUM(Činnosti!$F341:$M341)</f>
        <v>0</v>
      </c>
      <c r="O341" s="262"/>
      <c r="P341" s="269"/>
      <c r="Q341" s="267">
        <f>IF(AND(Tabuľka2[[#This Row],[Stĺpec5]]&gt;0,Tabuľka2[[#This Row],[Stĺpec1]]=""),1,0)</f>
        <v>0</v>
      </c>
      <c r="R341" s="237">
        <f>IF(AND(Tabuľka2[[#This Row],[Stĺpec14]]=0,OR(Tabuľka2[[#This Row],[Stĺpec145]]&gt;0,Tabuľka2[[#This Row],[Stĺpec144]]&gt;0)),1,0)</f>
        <v>0</v>
      </c>
      <c r="S3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1" s="212">
        <f>IF(OR($T$13="vyberte",$T$13=""),0,IF(OR(Tabuľka2[[#This Row],[Stĺpec14]]="",Tabuľka2[[#This Row],[Stĺpec6]]=""),0,Tabuľka2[[#This Row],[Stĺpec6]]/Tabuľka2[[#This Row],[Stĺpec14]]))</f>
        <v>0</v>
      </c>
      <c r="U341" s="212">
        <f>IF(OR($U$13="vyberte",$U$13=""),0,IF(OR(Tabuľka2[[#This Row],[Stĺpec14]]="",Tabuľka2[[#This Row],[Stĺpec7]]=""),0,Tabuľka2[[#This Row],[Stĺpec7]]/Tabuľka2[[#This Row],[Stĺpec14]]))</f>
        <v>0</v>
      </c>
      <c r="V341" s="212">
        <f>IF(OR($V$13="vyberte",$V$13=""),0,IF(OR(Tabuľka2[[#This Row],[Stĺpec14]]="",Tabuľka2[[#This Row],[Stĺpec8]]=0),0,Tabuľka2[[#This Row],[Stĺpec8]]/Tabuľka2[[#This Row],[Stĺpec14]]))</f>
        <v>0</v>
      </c>
      <c r="W341" s="212">
        <f>IF(OR($W$13="vyberte",$W$13=""),0,IF(OR(Tabuľka2[[#This Row],[Stĺpec14]]="",Tabuľka2[[#This Row],[Stĺpec9]]=""),0,Tabuľka2[[#This Row],[Stĺpec9]]/Tabuľka2[[#This Row],[Stĺpec14]]))</f>
        <v>0</v>
      </c>
      <c r="X341" s="212">
        <f>IF(OR($X$13="vyberte",$X$13=""),0,IF(OR(Tabuľka2[[#This Row],[Stĺpec14]]="",Tabuľka2[[#This Row],[Stĺpec10]]=""),0,Tabuľka2[[#This Row],[Stĺpec10]]/Tabuľka2[[#This Row],[Stĺpec14]]))</f>
        <v>0</v>
      </c>
      <c r="Y341" s="212">
        <f>IF(OR($Y$13="vyberte",$Y$13=""),0,IF(OR(Tabuľka2[[#This Row],[Stĺpec14]]="",Tabuľka2[[#This Row],[Stĺpec11]]=""),0,Tabuľka2[[#This Row],[Stĺpec11]]/Tabuľka2[[#This Row],[Stĺpec14]]))</f>
        <v>0</v>
      </c>
      <c r="Z341" s="212">
        <f>IF(OR(Tabuľka2[[#This Row],[Stĺpec14]]="",Tabuľka2[[#This Row],[Stĺpec12]]=""),0,Tabuľka2[[#This Row],[Stĺpec12]]/Tabuľka2[[#This Row],[Stĺpec14]])</f>
        <v>0</v>
      </c>
      <c r="AA341" s="194">
        <f>IF(OR(Tabuľka2[[#This Row],[Stĺpec14]]="",Tabuľka2[[#This Row],[Stĺpec13]]=""),0,Tabuľka2[[#This Row],[Stĺpec13]]/Tabuľka2[[#This Row],[Stĺpec14]])</f>
        <v>0</v>
      </c>
      <c r="AB341" s="193">
        <f>COUNTIF(Tabuľka2[[#This Row],[Stĺpec16]:[Stĺpec23]],"&gt;0,1")</f>
        <v>0</v>
      </c>
      <c r="AC341" s="198">
        <f>IF(OR($F$13="vyberte",$F$13=""),0,Tabuľka2[[#This Row],[Stĺpec14]]-Tabuľka2[[#This Row],[Stĺpec26]])</f>
        <v>0</v>
      </c>
      <c r="AD3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1" s="206">
        <f>IF('Bodovacie kritéria'!$F$15="01 A - BORSKÁ NÍŽINA",Tabuľka2[[#This Row],[Stĺpec25]]/Tabuľka2[[#This Row],[Stĺpec5]],0)</f>
        <v>0</v>
      </c>
      <c r="AF3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1" s="206">
        <f>IFERROR((Tabuľka2[[#This Row],[Stĺpec28]]+Tabuľka2[[#This Row],[Stĺpec25]])/Tabuľka2[[#This Row],[Stĺpec14]],0)</f>
        <v>0</v>
      </c>
      <c r="AH341" s="199">
        <f>Tabuľka2[[#This Row],[Stĺpec28]]+Tabuľka2[[#This Row],[Stĺpec25]]</f>
        <v>0</v>
      </c>
      <c r="AI341" s="206">
        <f>IFERROR(Tabuľka2[[#This Row],[Stĺpec25]]/Tabuľka2[[#This Row],[Stĺpec30]],0)</f>
        <v>0</v>
      </c>
      <c r="AJ341" s="191">
        <f>IFERROR(Tabuľka2[[#This Row],[Stĺpec145]]/Tabuľka2[[#This Row],[Stĺpec14]],0)</f>
        <v>0</v>
      </c>
      <c r="AK341" s="191">
        <f>IFERROR(Tabuľka2[[#This Row],[Stĺpec144]]/Tabuľka2[[#This Row],[Stĺpec14]],0)</f>
        <v>0</v>
      </c>
    </row>
    <row r="342" spans="1:37" x14ac:dyDescent="0.25">
      <c r="A342" s="251"/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17">
        <f>SUM(Činnosti!$F342:$M342)</f>
        <v>0</v>
      </c>
      <c r="O342" s="261"/>
      <c r="P342" s="269"/>
      <c r="Q342" s="267">
        <f>IF(AND(Tabuľka2[[#This Row],[Stĺpec5]]&gt;0,Tabuľka2[[#This Row],[Stĺpec1]]=""),1,0)</f>
        <v>0</v>
      </c>
      <c r="R342" s="237">
        <f>IF(AND(Tabuľka2[[#This Row],[Stĺpec14]]=0,OR(Tabuľka2[[#This Row],[Stĺpec145]]&gt;0,Tabuľka2[[#This Row],[Stĺpec144]]&gt;0)),1,0)</f>
        <v>0</v>
      </c>
      <c r="S3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2" s="212">
        <f>IF(OR($T$13="vyberte",$T$13=""),0,IF(OR(Tabuľka2[[#This Row],[Stĺpec14]]="",Tabuľka2[[#This Row],[Stĺpec6]]=""),0,Tabuľka2[[#This Row],[Stĺpec6]]/Tabuľka2[[#This Row],[Stĺpec14]]))</f>
        <v>0</v>
      </c>
      <c r="U342" s="212">
        <f>IF(OR($U$13="vyberte",$U$13=""),0,IF(OR(Tabuľka2[[#This Row],[Stĺpec14]]="",Tabuľka2[[#This Row],[Stĺpec7]]=""),0,Tabuľka2[[#This Row],[Stĺpec7]]/Tabuľka2[[#This Row],[Stĺpec14]]))</f>
        <v>0</v>
      </c>
      <c r="V342" s="212">
        <f>IF(OR($V$13="vyberte",$V$13=""),0,IF(OR(Tabuľka2[[#This Row],[Stĺpec14]]="",Tabuľka2[[#This Row],[Stĺpec8]]=0),0,Tabuľka2[[#This Row],[Stĺpec8]]/Tabuľka2[[#This Row],[Stĺpec14]]))</f>
        <v>0</v>
      </c>
      <c r="W342" s="212">
        <f>IF(OR($W$13="vyberte",$W$13=""),0,IF(OR(Tabuľka2[[#This Row],[Stĺpec14]]="",Tabuľka2[[#This Row],[Stĺpec9]]=""),0,Tabuľka2[[#This Row],[Stĺpec9]]/Tabuľka2[[#This Row],[Stĺpec14]]))</f>
        <v>0</v>
      </c>
      <c r="X342" s="212">
        <f>IF(OR($X$13="vyberte",$X$13=""),0,IF(OR(Tabuľka2[[#This Row],[Stĺpec14]]="",Tabuľka2[[#This Row],[Stĺpec10]]=""),0,Tabuľka2[[#This Row],[Stĺpec10]]/Tabuľka2[[#This Row],[Stĺpec14]]))</f>
        <v>0</v>
      </c>
      <c r="Y342" s="212">
        <f>IF(OR($Y$13="vyberte",$Y$13=""),0,IF(OR(Tabuľka2[[#This Row],[Stĺpec14]]="",Tabuľka2[[#This Row],[Stĺpec11]]=""),0,Tabuľka2[[#This Row],[Stĺpec11]]/Tabuľka2[[#This Row],[Stĺpec14]]))</f>
        <v>0</v>
      </c>
      <c r="Z342" s="212">
        <f>IF(OR(Tabuľka2[[#This Row],[Stĺpec14]]="",Tabuľka2[[#This Row],[Stĺpec12]]=""),0,Tabuľka2[[#This Row],[Stĺpec12]]/Tabuľka2[[#This Row],[Stĺpec14]])</f>
        <v>0</v>
      </c>
      <c r="AA342" s="194">
        <f>IF(OR(Tabuľka2[[#This Row],[Stĺpec14]]="",Tabuľka2[[#This Row],[Stĺpec13]]=""),0,Tabuľka2[[#This Row],[Stĺpec13]]/Tabuľka2[[#This Row],[Stĺpec14]])</f>
        <v>0</v>
      </c>
      <c r="AB342" s="193">
        <f>COUNTIF(Tabuľka2[[#This Row],[Stĺpec16]:[Stĺpec23]],"&gt;0,1")</f>
        <v>0</v>
      </c>
      <c r="AC342" s="198">
        <f>IF(OR($F$13="vyberte",$F$13=""),0,Tabuľka2[[#This Row],[Stĺpec14]]-Tabuľka2[[#This Row],[Stĺpec26]])</f>
        <v>0</v>
      </c>
      <c r="AD3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2" s="206">
        <f>IF('Bodovacie kritéria'!$F$15="01 A - BORSKÁ NÍŽINA",Tabuľka2[[#This Row],[Stĺpec25]]/Tabuľka2[[#This Row],[Stĺpec5]],0)</f>
        <v>0</v>
      </c>
      <c r="AF3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2" s="206">
        <f>IFERROR((Tabuľka2[[#This Row],[Stĺpec28]]+Tabuľka2[[#This Row],[Stĺpec25]])/Tabuľka2[[#This Row],[Stĺpec14]],0)</f>
        <v>0</v>
      </c>
      <c r="AH342" s="199">
        <f>Tabuľka2[[#This Row],[Stĺpec28]]+Tabuľka2[[#This Row],[Stĺpec25]]</f>
        <v>0</v>
      </c>
      <c r="AI342" s="206">
        <f>IFERROR(Tabuľka2[[#This Row],[Stĺpec25]]/Tabuľka2[[#This Row],[Stĺpec30]],0)</f>
        <v>0</v>
      </c>
      <c r="AJ342" s="191">
        <f>IFERROR(Tabuľka2[[#This Row],[Stĺpec145]]/Tabuľka2[[#This Row],[Stĺpec14]],0)</f>
        <v>0</v>
      </c>
      <c r="AK342" s="191">
        <f>IFERROR(Tabuľka2[[#This Row],[Stĺpec144]]/Tabuľka2[[#This Row],[Stĺpec14]],0)</f>
        <v>0</v>
      </c>
    </row>
    <row r="343" spans="1:37" x14ac:dyDescent="0.25">
      <c r="A343" s="252"/>
      <c r="B343" s="257"/>
      <c r="C343" s="257"/>
      <c r="D343" s="257"/>
      <c r="E343" s="257"/>
      <c r="F343" s="257"/>
      <c r="G343" s="257"/>
      <c r="H343" s="257"/>
      <c r="I343" s="257"/>
      <c r="J343" s="257"/>
      <c r="K343" s="257"/>
      <c r="L343" s="257"/>
      <c r="M343" s="257"/>
      <c r="N343" s="218">
        <f>SUM(Činnosti!$F343:$M343)</f>
        <v>0</v>
      </c>
      <c r="O343" s="262"/>
      <c r="P343" s="269"/>
      <c r="Q343" s="267">
        <f>IF(AND(Tabuľka2[[#This Row],[Stĺpec5]]&gt;0,Tabuľka2[[#This Row],[Stĺpec1]]=""),1,0)</f>
        <v>0</v>
      </c>
      <c r="R343" s="237">
        <f>IF(AND(Tabuľka2[[#This Row],[Stĺpec14]]=0,OR(Tabuľka2[[#This Row],[Stĺpec145]]&gt;0,Tabuľka2[[#This Row],[Stĺpec144]]&gt;0)),1,0)</f>
        <v>0</v>
      </c>
      <c r="S3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3" s="212">
        <f>IF(OR($T$13="vyberte",$T$13=""),0,IF(OR(Tabuľka2[[#This Row],[Stĺpec14]]="",Tabuľka2[[#This Row],[Stĺpec6]]=""),0,Tabuľka2[[#This Row],[Stĺpec6]]/Tabuľka2[[#This Row],[Stĺpec14]]))</f>
        <v>0</v>
      </c>
      <c r="U343" s="212">
        <f>IF(OR($U$13="vyberte",$U$13=""),0,IF(OR(Tabuľka2[[#This Row],[Stĺpec14]]="",Tabuľka2[[#This Row],[Stĺpec7]]=""),0,Tabuľka2[[#This Row],[Stĺpec7]]/Tabuľka2[[#This Row],[Stĺpec14]]))</f>
        <v>0</v>
      </c>
      <c r="V343" s="212">
        <f>IF(OR($V$13="vyberte",$V$13=""),0,IF(OR(Tabuľka2[[#This Row],[Stĺpec14]]="",Tabuľka2[[#This Row],[Stĺpec8]]=0),0,Tabuľka2[[#This Row],[Stĺpec8]]/Tabuľka2[[#This Row],[Stĺpec14]]))</f>
        <v>0</v>
      </c>
      <c r="W343" s="212">
        <f>IF(OR($W$13="vyberte",$W$13=""),0,IF(OR(Tabuľka2[[#This Row],[Stĺpec14]]="",Tabuľka2[[#This Row],[Stĺpec9]]=""),0,Tabuľka2[[#This Row],[Stĺpec9]]/Tabuľka2[[#This Row],[Stĺpec14]]))</f>
        <v>0</v>
      </c>
      <c r="X343" s="212">
        <f>IF(OR($X$13="vyberte",$X$13=""),0,IF(OR(Tabuľka2[[#This Row],[Stĺpec14]]="",Tabuľka2[[#This Row],[Stĺpec10]]=""),0,Tabuľka2[[#This Row],[Stĺpec10]]/Tabuľka2[[#This Row],[Stĺpec14]]))</f>
        <v>0</v>
      </c>
      <c r="Y343" s="212">
        <f>IF(OR($Y$13="vyberte",$Y$13=""),0,IF(OR(Tabuľka2[[#This Row],[Stĺpec14]]="",Tabuľka2[[#This Row],[Stĺpec11]]=""),0,Tabuľka2[[#This Row],[Stĺpec11]]/Tabuľka2[[#This Row],[Stĺpec14]]))</f>
        <v>0</v>
      </c>
      <c r="Z343" s="212">
        <f>IF(OR(Tabuľka2[[#This Row],[Stĺpec14]]="",Tabuľka2[[#This Row],[Stĺpec12]]=""),0,Tabuľka2[[#This Row],[Stĺpec12]]/Tabuľka2[[#This Row],[Stĺpec14]])</f>
        <v>0</v>
      </c>
      <c r="AA343" s="194">
        <f>IF(OR(Tabuľka2[[#This Row],[Stĺpec14]]="",Tabuľka2[[#This Row],[Stĺpec13]]=""),0,Tabuľka2[[#This Row],[Stĺpec13]]/Tabuľka2[[#This Row],[Stĺpec14]])</f>
        <v>0</v>
      </c>
      <c r="AB343" s="193">
        <f>COUNTIF(Tabuľka2[[#This Row],[Stĺpec16]:[Stĺpec23]],"&gt;0,1")</f>
        <v>0</v>
      </c>
      <c r="AC343" s="198">
        <f>IF(OR($F$13="vyberte",$F$13=""),0,Tabuľka2[[#This Row],[Stĺpec14]]-Tabuľka2[[#This Row],[Stĺpec26]])</f>
        <v>0</v>
      </c>
      <c r="AD3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3" s="206">
        <f>IF('Bodovacie kritéria'!$F$15="01 A - BORSKÁ NÍŽINA",Tabuľka2[[#This Row],[Stĺpec25]]/Tabuľka2[[#This Row],[Stĺpec5]],0)</f>
        <v>0</v>
      </c>
      <c r="AF3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3" s="206">
        <f>IFERROR((Tabuľka2[[#This Row],[Stĺpec28]]+Tabuľka2[[#This Row],[Stĺpec25]])/Tabuľka2[[#This Row],[Stĺpec14]],0)</f>
        <v>0</v>
      </c>
      <c r="AH343" s="199">
        <f>Tabuľka2[[#This Row],[Stĺpec28]]+Tabuľka2[[#This Row],[Stĺpec25]]</f>
        <v>0</v>
      </c>
      <c r="AI343" s="206">
        <f>IFERROR(Tabuľka2[[#This Row],[Stĺpec25]]/Tabuľka2[[#This Row],[Stĺpec30]],0)</f>
        <v>0</v>
      </c>
      <c r="AJ343" s="191">
        <f>IFERROR(Tabuľka2[[#This Row],[Stĺpec145]]/Tabuľka2[[#This Row],[Stĺpec14]],0)</f>
        <v>0</v>
      </c>
      <c r="AK343" s="191">
        <f>IFERROR(Tabuľka2[[#This Row],[Stĺpec144]]/Tabuľka2[[#This Row],[Stĺpec14]],0)</f>
        <v>0</v>
      </c>
    </row>
    <row r="344" spans="1:37" x14ac:dyDescent="0.25">
      <c r="A344" s="251"/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17">
        <f>SUM(Činnosti!$F344:$M344)</f>
        <v>0</v>
      </c>
      <c r="O344" s="261"/>
      <c r="P344" s="269"/>
      <c r="Q344" s="267">
        <f>IF(AND(Tabuľka2[[#This Row],[Stĺpec5]]&gt;0,Tabuľka2[[#This Row],[Stĺpec1]]=""),1,0)</f>
        <v>0</v>
      </c>
      <c r="R344" s="237">
        <f>IF(AND(Tabuľka2[[#This Row],[Stĺpec14]]=0,OR(Tabuľka2[[#This Row],[Stĺpec145]]&gt;0,Tabuľka2[[#This Row],[Stĺpec144]]&gt;0)),1,0)</f>
        <v>0</v>
      </c>
      <c r="S3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4" s="212">
        <f>IF(OR($T$13="vyberte",$T$13=""),0,IF(OR(Tabuľka2[[#This Row],[Stĺpec14]]="",Tabuľka2[[#This Row],[Stĺpec6]]=""),0,Tabuľka2[[#This Row],[Stĺpec6]]/Tabuľka2[[#This Row],[Stĺpec14]]))</f>
        <v>0</v>
      </c>
      <c r="U344" s="212">
        <f>IF(OR($U$13="vyberte",$U$13=""),0,IF(OR(Tabuľka2[[#This Row],[Stĺpec14]]="",Tabuľka2[[#This Row],[Stĺpec7]]=""),0,Tabuľka2[[#This Row],[Stĺpec7]]/Tabuľka2[[#This Row],[Stĺpec14]]))</f>
        <v>0</v>
      </c>
      <c r="V344" s="212">
        <f>IF(OR($V$13="vyberte",$V$13=""),0,IF(OR(Tabuľka2[[#This Row],[Stĺpec14]]="",Tabuľka2[[#This Row],[Stĺpec8]]=0),0,Tabuľka2[[#This Row],[Stĺpec8]]/Tabuľka2[[#This Row],[Stĺpec14]]))</f>
        <v>0</v>
      </c>
      <c r="W344" s="212">
        <f>IF(OR($W$13="vyberte",$W$13=""),0,IF(OR(Tabuľka2[[#This Row],[Stĺpec14]]="",Tabuľka2[[#This Row],[Stĺpec9]]=""),0,Tabuľka2[[#This Row],[Stĺpec9]]/Tabuľka2[[#This Row],[Stĺpec14]]))</f>
        <v>0</v>
      </c>
      <c r="X344" s="212">
        <f>IF(OR($X$13="vyberte",$X$13=""),0,IF(OR(Tabuľka2[[#This Row],[Stĺpec14]]="",Tabuľka2[[#This Row],[Stĺpec10]]=""),0,Tabuľka2[[#This Row],[Stĺpec10]]/Tabuľka2[[#This Row],[Stĺpec14]]))</f>
        <v>0</v>
      </c>
      <c r="Y344" s="212">
        <f>IF(OR($Y$13="vyberte",$Y$13=""),0,IF(OR(Tabuľka2[[#This Row],[Stĺpec14]]="",Tabuľka2[[#This Row],[Stĺpec11]]=""),0,Tabuľka2[[#This Row],[Stĺpec11]]/Tabuľka2[[#This Row],[Stĺpec14]]))</f>
        <v>0</v>
      </c>
      <c r="Z344" s="212">
        <f>IF(OR(Tabuľka2[[#This Row],[Stĺpec14]]="",Tabuľka2[[#This Row],[Stĺpec12]]=""),0,Tabuľka2[[#This Row],[Stĺpec12]]/Tabuľka2[[#This Row],[Stĺpec14]])</f>
        <v>0</v>
      </c>
      <c r="AA344" s="194">
        <f>IF(OR(Tabuľka2[[#This Row],[Stĺpec14]]="",Tabuľka2[[#This Row],[Stĺpec13]]=""),0,Tabuľka2[[#This Row],[Stĺpec13]]/Tabuľka2[[#This Row],[Stĺpec14]])</f>
        <v>0</v>
      </c>
      <c r="AB344" s="193">
        <f>COUNTIF(Tabuľka2[[#This Row],[Stĺpec16]:[Stĺpec23]],"&gt;0,1")</f>
        <v>0</v>
      </c>
      <c r="AC344" s="198">
        <f>IF(OR($F$13="vyberte",$F$13=""),0,Tabuľka2[[#This Row],[Stĺpec14]]-Tabuľka2[[#This Row],[Stĺpec26]])</f>
        <v>0</v>
      </c>
      <c r="AD3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4" s="206">
        <f>IF('Bodovacie kritéria'!$F$15="01 A - BORSKÁ NÍŽINA",Tabuľka2[[#This Row],[Stĺpec25]]/Tabuľka2[[#This Row],[Stĺpec5]],0)</f>
        <v>0</v>
      </c>
      <c r="AF3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4" s="206">
        <f>IFERROR((Tabuľka2[[#This Row],[Stĺpec28]]+Tabuľka2[[#This Row],[Stĺpec25]])/Tabuľka2[[#This Row],[Stĺpec14]],0)</f>
        <v>0</v>
      </c>
      <c r="AH344" s="199">
        <f>Tabuľka2[[#This Row],[Stĺpec28]]+Tabuľka2[[#This Row],[Stĺpec25]]</f>
        <v>0</v>
      </c>
      <c r="AI344" s="206">
        <f>IFERROR(Tabuľka2[[#This Row],[Stĺpec25]]/Tabuľka2[[#This Row],[Stĺpec30]],0)</f>
        <v>0</v>
      </c>
      <c r="AJ344" s="191">
        <f>IFERROR(Tabuľka2[[#This Row],[Stĺpec145]]/Tabuľka2[[#This Row],[Stĺpec14]],0)</f>
        <v>0</v>
      </c>
      <c r="AK344" s="191">
        <f>IFERROR(Tabuľka2[[#This Row],[Stĺpec144]]/Tabuľka2[[#This Row],[Stĺpec14]],0)</f>
        <v>0</v>
      </c>
    </row>
    <row r="345" spans="1:37" x14ac:dyDescent="0.25">
      <c r="A345" s="252"/>
      <c r="B345" s="257"/>
      <c r="C345" s="257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  <c r="N345" s="218">
        <f>SUM(Činnosti!$F345:$M345)</f>
        <v>0</v>
      </c>
      <c r="O345" s="262"/>
      <c r="P345" s="269"/>
      <c r="Q345" s="267">
        <f>IF(AND(Tabuľka2[[#This Row],[Stĺpec5]]&gt;0,Tabuľka2[[#This Row],[Stĺpec1]]=""),1,0)</f>
        <v>0</v>
      </c>
      <c r="R345" s="237">
        <f>IF(AND(Tabuľka2[[#This Row],[Stĺpec14]]=0,OR(Tabuľka2[[#This Row],[Stĺpec145]]&gt;0,Tabuľka2[[#This Row],[Stĺpec144]]&gt;0)),1,0)</f>
        <v>0</v>
      </c>
      <c r="S3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5" s="212">
        <f>IF(OR($T$13="vyberte",$T$13=""),0,IF(OR(Tabuľka2[[#This Row],[Stĺpec14]]="",Tabuľka2[[#This Row],[Stĺpec6]]=""),0,Tabuľka2[[#This Row],[Stĺpec6]]/Tabuľka2[[#This Row],[Stĺpec14]]))</f>
        <v>0</v>
      </c>
      <c r="U345" s="212">
        <f>IF(OR($U$13="vyberte",$U$13=""),0,IF(OR(Tabuľka2[[#This Row],[Stĺpec14]]="",Tabuľka2[[#This Row],[Stĺpec7]]=""),0,Tabuľka2[[#This Row],[Stĺpec7]]/Tabuľka2[[#This Row],[Stĺpec14]]))</f>
        <v>0</v>
      </c>
      <c r="V345" s="212">
        <f>IF(OR($V$13="vyberte",$V$13=""),0,IF(OR(Tabuľka2[[#This Row],[Stĺpec14]]="",Tabuľka2[[#This Row],[Stĺpec8]]=0),0,Tabuľka2[[#This Row],[Stĺpec8]]/Tabuľka2[[#This Row],[Stĺpec14]]))</f>
        <v>0</v>
      </c>
      <c r="W345" s="212">
        <f>IF(OR($W$13="vyberte",$W$13=""),0,IF(OR(Tabuľka2[[#This Row],[Stĺpec14]]="",Tabuľka2[[#This Row],[Stĺpec9]]=""),0,Tabuľka2[[#This Row],[Stĺpec9]]/Tabuľka2[[#This Row],[Stĺpec14]]))</f>
        <v>0</v>
      </c>
      <c r="X345" s="212">
        <f>IF(OR($X$13="vyberte",$X$13=""),0,IF(OR(Tabuľka2[[#This Row],[Stĺpec14]]="",Tabuľka2[[#This Row],[Stĺpec10]]=""),0,Tabuľka2[[#This Row],[Stĺpec10]]/Tabuľka2[[#This Row],[Stĺpec14]]))</f>
        <v>0</v>
      </c>
      <c r="Y345" s="212">
        <f>IF(OR($Y$13="vyberte",$Y$13=""),0,IF(OR(Tabuľka2[[#This Row],[Stĺpec14]]="",Tabuľka2[[#This Row],[Stĺpec11]]=""),0,Tabuľka2[[#This Row],[Stĺpec11]]/Tabuľka2[[#This Row],[Stĺpec14]]))</f>
        <v>0</v>
      </c>
      <c r="Z345" s="212">
        <f>IF(OR(Tabuľka2[[#This Row],[Stĺpec14]]="",Tabuľka2[[#This Row],[Stĺpec12]]=""),0,Tabuľka2[[#This Row],[Stĺpec12]]/Tabuľka2[[#This Row],[Stĺpec14]])</f>
        <v>0</v>
      </c>
      <c r="AA345" s="194">
        <f>IF(OR(Tabuľka2[[#This Row],[Stĺpec14]]="",Tabuľka2[[#This Row],[Stĺpec13]]=""),0,Tabuľka2[[#This Row],[Stĺpec13]]/Tabuľka2[[#This Row],[Stĺpec14]])</f>
        <v>0</v>
      </c>
      <c r="AB345" s="193">
        <f>COUNTIF(Tabuľka2[[#This Row],[Stĺpec16]:[Stĺpec23]],"&gt;0,1")</f>
        <v>0</v>
      </c>
      <c r="AC345" s="198">
        <f>IF(OR($F$13="vyberte",$F$13=""),0,Tabuľka2[[#This Row],[Stĺpec14]]-Tabuľka2[[#This Row],[Stĺpec26]])</f>
        <v>0</v>
      </c>
      <c r="AD3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5" s="206">
        <f>IF('Bodovacie kritéria'!$F$15="01 A - BORSKÁ NÍŽINA",Tabuľka2[[#This Row],[Stĺpec25]]/Tabuľka2[[#This Row],[Stĺpec5]],0)</f>
        <v>0</v>
      </c>
      <c r="AF3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5" s="206">
        <f>IFERROR((Tabuľka2[[#This Row],[Stĺpec28]]+Tabuľka2[[#This Row],[Stĺpec25]])/Tabuľka2[[#This Row],[Stĺpec14]],0)</f>
        <v>0</v>
      </c>
      <c r="AH345" s="199">
        <f>Tabuľka2[[#This Row],[Stĺpec28]]+Tabuľka2[[#This Row],[Stĺpec25]]</f>
        <v>0</v>
      </c>
      <c r="AI345" s="206">
        <f>IFERROR(Tabuľka2[[#This Row],[Stĺpec25]]/Tabuľka2[[#This Row],[Stĺpec30]],0)</f>
        <v>0</v>
      </c>
      <c r="AJ345" s="191">
        <f>IFERROR(Tabuľka2[[#This Row],[Stĺpec145]]/Tabuľka2[[#This Row],[Stĺpec14]],0)</f>
        <v>0</v>
      </c>
      <c r="AK345" s="191">
        <f>IFERROR(Tabuľka2[[#This Row],[Stĺpec144]]/Tabuľka2[[#This Row],[Stĺpec14]],0)</f>
        <v>0</v>
      </c>
    </row>
    <row r="346" spans="1:37" x14ac:dyDescent="0.25">
      <c r="A346" s="251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17">
        <f>SUM(Činnosti!$F346:$M346)</f>
        <v>0</v>
      </c>
      <c r="O346" s="261"/>
      <c r="P346" s="269"/>
      <c r="Q346" s="267">
        <f>IF(AND(Tabuľka2[[#This Row],[Stĺpec5]]&gt;0,Tabuľka2[[#This Row],[Stĺpec1]]=""),1,0)</f>
        <v>0</v>
      </c>
      <c r="R346" s="237">
        <f>IF(AND(Tabuľka2[[#This Row],[Stĺpec14]]=0,OR(Tabuľka2[[#This Row],[Stĺpec145]]&gt;0,Tabuľka2[[#This Row],[Stĺpec144]]&gt;0)),1,0)</f>
        <v>0</v>
      </c>
      <c r="S3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6" s="212">
        <f>IF(OR($T$13="vyberte",$T$13=""),0,IF(OR(Tabuľka2[[#This Row],[Stĺpec14]]="",Tabuľka2[[#This Row],[Stĺpec6]]=""),0,Tabuľka2[[#This Row],[Stĺpec6]]/Tabuľka2[[#This Row],[Stĺpec14]]))</f>
        <v>0</v>
      </c>
      <c r="U346" s="212">
        <f>IF(OR($U$13="vyberte",$U$13=""),0,IF(OR(Tabuľka2[[#This Row],[Stĺpec14]]="",Tabuľka2[[#This Row],[Stĺpec7]]=""),0,Tabuľka2[[#This Row],[Stĺpec7]]/Tabuľka2[[#This Row],[Stĺpec14]]))</f>
        <v>0</v>
      </c>
      <c r="V346" s="212">
        <f>IF(OR($V$13="vyberte",$V$13=""),0,IF(OR(Tabuľka2[[#This Row],[Stĺpec14]]="",Tabuľka2[[#This Row],[Stĺpec8]]=0),0,Tabuľka2[[#This Row],[Stĺpec8]]/Tabuľka2[[#This Row],[Stĺpec14]]))</f>
        <v>0</v>
      </c>
      <c r="W346" s="212">
        <f>IF(OR($W$13="vyberte",$W$13=""),0,IF(OR(Tabuľka2[[#This Row],[Stĺpec14]]="",Tabuľka2[[#This Row],[Stĺpec9]]=""),0,Tabuľka2[[#This Row],[Stĺpec9]]/Tabuľka2[[#This Row],[Stĺpec14]]))</f>
        <v>0</v>
      </c>
      <c r="X346" s="212">
        <f>IF(OR($X$13="vyberte",$X$13=""),0,IF(OR(Tabuľka2[[#This Row],[Stĺpec14]]="",Tabuľka2[[#This Row],[Stĺpec10]]=""),0,Tabuľka2[[#This Row],[Stĺpec10]]/Tabuľka2[[#This Row],[Stĺpec14]]))</f>
        <v>0</v>
      </c>
      <c r="Y346" s="212">
        <f>IF(OR($Y$13="vyberte",$Y$13=""),0,IF(OR(Tabuľka2[[#This Row],[Stĺpec14]]="",Tabuľka2[[#This Row],[Stĺpec11]]=""),0,Tabuľka2[[#This Row],[Stĺpec11]]/Tabuľka2[[#This Row],[Stĺpec14]]))</f>
        <v>0</v>
      </c>
      <c r="Z346" s="212">
        <f>IF(OR(Tabuľka2[[#This Row],[Stĺpec14]]="",Tabuľka2[[#This Row],[Stĺpec12]]=""),0,Tabuľka2[[#This Row],[Stĺpec12]]/Tabuľka2[[#This Row],[Stĺpec14]])</f>
        <v>0</v>
      </c>
      <c r="AA346" s="194">
        <f>IF(OR(Tabuľka2[[#This Row],[Stĺpec14]]="",Tabuľka2[[#This Row],[Stĺpec13]]=""),0,Tabuľka2[[#This Row],[Stĺpec13]]/Tabuľka2[[#This Row],[Stĺpec14]])</f>
        <v>0</v>
      </c>
      <c r="AB346" s="193">
        <f>COUNTIF(Tabuľka2[[#This Row],[Stĺpec16]:[Stĺpec23]],"&gt;0,1")</f>
        <v>0</v>
      </c>
      <c r="AC346" s="198">
        <f>IF(OR($F$13="vyberte",$F$13=""),0,Tabuľka2[[#This Row],[Stĺpec14]]-Tabuľka2[[#This Row],[Stĺpec26]])</f>
        <v>0</v>
      </c>
      <c r="AD3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6" s="206">
        <f>IF('Bodovacie kritéria'!$F$15="01 A - BORSKÁ NÍŽINA",Tabuľka2[[#This Row],[Stĺpec25]]/Tabuľka2[[#This Row],[Stĺpec5]],0)</f>
        <v>0</v>
      </c>
      <c r="AF3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6" s="206">
        <f>IFERROR((Tabuľka2[[#This Row],[Stĺpec28]]+Tabuľka2[[#This Row],[Stĺpec25]])/Tabuľka2[[#This Row],[Stĺpec14]],0)</f>
        <v>0</v>
      </c>
      <c r="AH346" s="199">
        <f>Tabuľka2[[#This Row],[Stĺpec28]]+Tabuľka2[[#This Row],[Stĺpec25]]</f>
        <v>0</v>
      </c>
      <c r="AI346" s="206">
        <f>IFERROR(Tabuľka2[[#This Row],[Stĺpec25]]/Tabuľka2[[#This Row],[Stĺpec30]],0)</f>
        <v>0</v>
      </c>
      <c r="AJ346" s="191">
        <f>IFERROR(Tabuľka2[[#This Row],[Stĺpec145]]/Tabuľka2[[#This Row],[Stĺpec14]],0)</f>
        <v>0</v>
      </c>
      <c r="AK346" s="191">
        <f>IFERROR(Tabuľka2[[#This Row],[Stĺpec144]]/Tabuľka2[[#This Row],[Stĺpec14]],0)</f>
        <v>0</v>
      </c>
    </row>
    <row r="347" spans="1:37" x14ac:dyDescent="0.25">
      <c r="A347" s="252"/>
      <c r="B347" s="257"/>
      <c r="C347" s="257"/>
      <c r="D347" s="257"/>
      <c r="E347" s="257"/>
      <c r="F347" s="257"/>
      <c r="G347" s="257"/>
      <c r="H347" s="257"/>
      <c r="I347" s="257"/>
      <c r="J347" s="257"/>
      <c r="K347" s="257"/>
      <c r="L347" s="257"/>
      <c r="M347" s="257"/>
      <c r="N347" s="218">
        <f>SUM(Činnosti!$F347:$M347)</f>
        <v>0</v>
      </c>
      <c r="O347" s="262"/>
      <c r="P347" s="269"/>
      <c r="Q347" s="267">
        <f>IF(AND(Tabuľka2[[#This Row],[Stĺpec5]]&gt;0,Tabuľka2[[#This Row],[Stĺpec1]]=""),1,0)</f>
        <v>0</v>
      </c>
      <c r="R347" s="237">
        <f>IF(AND(Tabuľka2[[#This Row],[Stĺpec14]]=0,OR(Tabuľka2[[#This Row],[Stĺpec145]]&gt;0,Tabuľka2[[#This Row],[Stĺpec144]]&gt;0)),1,0)</f>
        <v>0</v>
      </c>
      <c r="S3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7" s="212">
        <f>IF(OR($T$13="vyberte",$T$13=""),0,IF(OR(Tabuľka2[[#This Row],[Stĺpec14]]="",Tabuľka2[[#This Row],[Stĺpec6]]=""),0,Tabuľka2[[#This Row],[Stĺpec6]]/Tabuľka2[[#This Row],[Stĺpec14]]))</f>
        <v>0</v>
      </c>
      <c r="U347" s="212">
        <f>IF(OR($U$13="vyberte",$U$13=""),0,IF(OR(Tabuľka2[[#This Row],[Stĺpec14]]="",Tabuľka2[[#This Row],[Stĺpec7]]=""),0,Tabuľka2[[#This Row],[Stĺpec7]]/Tabuľka2[[#This Row],[Stĺpec14]]))</f>
        <v>0</v>
      </c>
      <c r="V347" s="212">
        <f>IF(OR($V$13="vyberte",$V$13=""),0,IF(OR(Tabuľka2[[#This Row],[Stĺpec14]]="",Tabuľka2[[#This Row],[Stĺpec8]]=0),0,Tabuľka2[[#This Row],[Stĺpec8]]/Tabuľka2[[#This Row],[Stĺpec14]]))</f>
        <v>0</v>
      </c>
      <c r="W347" s="212">
        <f>IF(OR($W$13="vyberte",$W$13=""),0,IF(OR(Tabuľka2[[#This Row],[Stĺpec14]]="",Tabuľka2[[#This Row],[Stĺpec9]]=""),0,Tabuľka2[[#This Row],[Stĺpec9]]/Tabuľka2[[#This Row],[Stĺpec14]]))</f>
        <v>0</v>
      </c>
      <c r="X347" s="212">
        <f>IF(OR($X$13="vyberte",$X$13=""),0,IF(OR(Tabuľka2[[#This Row],[Stĺpec14]]="",Tabuľka2[[#This Row],[Stĺpec10]]=""),0,Tabuľka2[[#This Row],[Stĺpec10]]/Tabuľka2[[#This Row],[Stĺpec14]]))</f>
        <v>0</v>
      </c>
      <c r="Y347" s="212">
        <f>IF(OR($Y$13="vyberte",$Y$13=""),0,IF(OR(Tabuľka2[[#This Row],[Stĺpec14]]="",Tabuľka2[[#This Row],[Stĺpec11]]=""),0,Tabuľka2[[#This Row],[Stĺpec11]]/Tabuľka2[[#This Row],[Stĺpec14]]))</f>
        <v>0</v>
      </c>
      <c r="Z347" s="212">
        <f>IF(OR(Tabuľka2[[#This Row],[Stĺpec14]]="",Tabuľka2[[#This Row],[Stĺpec12]]=""),0,Tabuľka2[[#This Row],[Stĺpec12]]/Tabuľka2[[#This Row],[Stĺpec14]])</f>
        <v>0</v>
      </c>
      <c r="AA347" s="194">
        <f>IF(OR(Tabuľka2[[#This Row],[Stĺpec14]]="",Tabuľka2[[#This Row],[Stĺpec13]]=""),0,Tabuľka2[[#This Row],[Stĺpec13]]/Tabuľka2[[#This Row],[Stĺpec14]])</f>
        <v>0</v>
      </c>
      <c r="AB347" s="193">
        <f>COUNTIF(Tabuľka2[[#This Row],[Stĺpec16]:[Stĺpec23]],"&gt;0,1")</f>
        <v>0</v>
      </c>
      <c r="AC347" s="198">
        <f>IF(OR($F$13="vyberte",$F$13=""),0,Tabuľka2[[#This Row],[Stĺpec14]]-Tabuľka2[[#This Row],[Stĺpec26]])</f>
        <v>0</v>
      </c>
      <c r="AD3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7" s="206">
        <f>IF('Bodovacie kritéria'!$F$15="01 A - BORSKÁ NÍŽINA",Tabuľka2[[#This Row],[Stĺpec25]]/Tabuľka2[[#This Row],[Stĺpec5]],0)</f>
        <v>0</v>
      </c>
      <c r="AF3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7" s="206">
        <f>IFERROR((Tabuľka2[[#This Row],[Stĺpec28]]+Tabuľka2[[#This Row],[Stĺpec25]])/Tabuľka2[[#This Row],[Stĺpec14]],0)</f>
        <v>0</v>
      </c>
      <c r="AH347" s="199">
        <f>Tabuľka2[[#This Row],[Stĺpec28]]+Tabuľka2[[#This Row],[Stĺpec25]]</f>
        <v>0</v>
      </c>
      <c r="AI347" s="206">
        <f>IFERROR(Tabuľka2[[#This Row],[Stĺpec25]]/Tabuľka2[[#This Row],[Stĺpec30]],0)</f>
        <v>0</v>
      </c>
      <c r="AJ347" s="191">
        <f>IFERROR(Tabuľka2[[#This Row],[Stĺpec145]]/Tabuľka2[[#This Row],[Stĺpec14]],0)</f>
        <v>0</v>
      </c>
      <c r="AK347" s="191">
        <f>IFERROR(Tabuľka2[[#This Row],[Stĺpec144]]/Tabuľka2[[#This Row],[Stĺpec14]],0)</f>
        <v>0</v>
      </c>
    </row>
    <row r="348" spans="1:37" x14ac:dyDescent="0.25">
      <c r="A348" s="251"/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17">
        <f>SUM(Činnosti!$F348:$M348)</f>
        <v>0</v>
      </c>
      <c r="O348" s="261"/>
      <c r="P348" s="269"/>
      <c r="Q348" s="267">
        <f>IF(AND(Tabuľka2[[#This Row],[Stĺpec5]]&gt;0,Tabuľka2[[#This Row],[Stĺpec1]]=""),1,0)</f>
        <v>0</v>
      </c>
      <c r="R348" s="237">
        <f>IF(AND(Tabuľka2[[#This Row],[Stĺpec14]]=0,OR(Tabuľka2[[#This Row],[Stĺpec145]]&gt;0,Tabuľka2[[#This Row],[Stĺpec144]]&gt;0)),1,0)</f>
        <v>0</v>
      </c>
      <c r="S3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8" s="212">
        <f>IF(OR($T$13="vyberte",$T$13=""),0,IF(OR(Tabuľka2[[#This Row],[Stĺpec14]]="",Tabuľka2[[#This Row],[Stĺpec6]]=""),0,Tabuľka2[[#This Row],[Stĺpec6]]/Tabuľka2[[#This Row],[Stĺpec14]]))</f>
        <v>0</v>
      </c>
      <c r="U348" s="212">
        <f>IF(OR($U$13="vyberte",$U$13=""),0,IF(OR(Tabuľka2[[#This Row],[Stĺpec14]]="",Tabuľka2[[#This Row],[Stĺpec7]]=""),0,Tabuľka2[[#This Row],[Stĺpec7]]/Tabuľka2[[#This Row],[Stĺpec14]]))</f>
        <v>0</v>
      </c>
      <c r="V348" s="212">
        <f>IF(OR($V$13="vyberte",$V$13=""),0,IF(OR(Tabuľka2[[#This Row],[Stĺpec14]]="",Tabuľka2[[#This Row],[Stĺpec8]]=0),0,Tabuľka2[[#This Row],[Stĺpec8]]/Tabuľka2[[#This Row],[Stĺpec14]]))</f>
        <v>0</v>
      </c>
      <c r="W348" s="212">
        <f>IF(OR($W$13="vyberte",$W$13=""),0,IF(OR(Tabuľka2[[#This Row],[Stĺpec14]]="",Tabuľka2[[#This Row],[Stĺpec9]]=""),0,Tabuľka2[[#This Row],[Stĺpec9]]/Tabuľka2[[#This Row],[Stĺpec14]]))</f>
        <v>0</v>
      </c>
      <c r="X348" s="212">
        <f>IF(OR($X$13="vyberte",$X$13=""),0,IF(OR(Tabuľka2[[#This Row],[Stĺpec14]]="",Tabuľka2[[#This Row],[Stĺpec10]]=""),0,Tabuľka2[[#This Row],[Stĺpec10]]/Tabuľka2[[#This Row],[Stĺpec14]]))</f>
        <v>0</v>
      </c>
      <c r="Y348" s="212">
        <f>IF(OR($Y$13="vyberte",$Y$13=""),0,IF(OR(Tabuľka2[[#This Row],[Stĺpec14]]="",Tabuľka2[[#This Row],[Stĺpec11]]=""),0,Tabuľka2[[#This Row],[Stĺpec11]]/Tabuľka2[[#This Row],[Stĺpec14]]))</f>
        <v>0</v>
      </c>
      <c r="Z348" s="212">
        <f>IF(OR(Tabuľka2[[#This Row],[Stĺpec14]]="",Tabuľka2[[#This Row],[Stĺpec12]]=""),0,Tabuľka2[[#This Row],[Stĺpec12]]/Tabuľka2[[#This Row],[Stĺpec14]])</f>
        <v>0</v>
      </c>
      <c r="AA348" s="194">
        <f>IF(OR(Tabuľka2[[#This Row],[Stĺpec14]]="",Tabuľka2[[#This Row],[Stĺpec13]]=""),0,Tabuľka2[[#This Row],[Stĺpec13]]/Tabuľka2[[#This Row],[Stĺpec14]])</f>
        <v>0</v>
      </c>
      <c r="AB348" s="193">
        <f>COUNTIF(Tabuľka2[[#This Row],[Stĺpec16]:[Stĺpec23]],"&gt;0,1")</f>
        <v>0</v>
      </c>
      <c r="AC348" s="198">
        <f>IF(OR($F$13="vyberte",$F$13=""),0,Tabuľka2[[#This Row],[Stĺpec14]]-Tabuľka2[[#This Row],[Stĺpec26]])</f>
        <v>0</v>
      </c>
      <c r="AD3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8" s="206">
        <f>IF('Bodovacie kritéria'!$F$15="01 A - BORSKÁ NÍŽINA",Tabuľka2[[#This Row],[Stĺpec25]]/Tabuľka2[[#This Row],[Stĺpec5]],0)</f>
        <v>0</v>
      </c>
      <c r="AF3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8" s="206">
        <f>IFERROR((Tabuľka2[[#This Row],[Stĺpec28]]+Tabuľka2[[#This Row],[Stĺpec25]])/Tabuľka2[[#This Row],[Stĺpec14]],0)</f>
        <v>0</v>
      </c>
      <c r="AH348" s="199">
        <f>Tabuľka2[[#This Row],[Stĺpec28]]+Tabuľka2[[#This Row],[Stĺpec25]]</f>
        <v>0</v>
      </c>
      <c r="AI348" s="206">
        <f>IFERROR(Tabuľka2[[#This Row],[Stĺpec25]]/Tabuľka2[[#This Row],[Stĺpec30]],0)</f>
        <v>0</v>
      </c>
      <c r="AJ348" s="191">
        <f>IFERROR(Tabuľka2[[#This Row],[Stĺpec145]]/Tabuľka2[[#This Row],[Stĺpec14]],0)</f>
        <v>0</v>
      </c>
      <c r="AK348" s="191">
        <f>IFERROR(Tabuľka2[[#This Row],[Stĺpec144]]/Tabuľka2[[#This Row],[Stĺpec14]],0)</f>
        <v>0</v>
      </c>
    </row>
    <row r="349" spans="1:37" x14ac:dyDescent="0.25">
      <c r="A349" s="252"/>
      <c r="B349" s="257"/>
      <c r="C349" s="257"/>
      <c r="D349" s="257"/>
      <c r="E349" s="257"/>
      <c r="F349" s="257"/>
      <c r="G349" s="257"/>
      <c r="H349" s="257"/>
      <c r="I349" s="257"/>
      <c r="J349" s="257"/>
      <c r="K349" s="257"/>
      <c r="L349" s="257"/>
      <c r="M349" s="257"/>
      <c r="N349" s="218">
        <f>SUM(Činnosti!$F349:$M349)</f>
        <v>0</v>
      </c>
      <c r="O349" s="262"/>
      <c r="P349" s="269"/>
      <c r="Q349" s="267">
        <f>IF(AND(Tabuľka2[[#This Row],[Stĺpec5]]&gt;0,Tabuľka2[[#This Row],[Stĺpec1]]=""),1,0)</f>
        <v>0</v>
      </c>
      <c r="R349" s="237">
        <f>IF(AND(Tabuľka2[[#This Row],[Stĺpec14]]=0,OR(Tabuľka2[[#This Row],[Stĺpec145]]&gt;0,Tabuľka2[[#This Row],[Stĺpec144]]&gt;0)),1,0)</f>
        <v>0</v>
      </c>
      <c r="S3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49" s="212">
        <f>IF(OR($T$13="vyberte",$T$13=""),0,IF(OR(Tabuľka2[[#This Row],[Stĺpec14]]="",Tabuľka2[[#This Row],[Stĺpec6]]=""),0,Tabuľka2[[#This Row],[Stĺpec6]]/Tabuľka2[[#This Row],[Stĺpec14]]))</f>
        <v>0</v>
      </c>
      <c r="U349" s="212">
        <f>IF(OR($U$13="vyberte",$U$13=""),0,IF(OR(Tabuľka2[[#This Row],[Stĺpec14]]="",Tabuľka2[[#This Row],[Stĺpec7]]=""),0,Tabuľka2[[#This Row],[Stĺpec7]]/Tabuľka2[[#This Row],[Stĺpec14]]))</f>
        <v>0</v>
      </c>
      <c r="V349" s="212">
        <f>IF(OR($V$13="vyberte",$V$13=""),0,IF(OR(Tabuľka2[[#This Row],[Stĺpec14]]="",Tabuľka2[[#This Row],[Stĺpec8]]=0),0,Tabuľka2[[#This Row],[Stĺpec8]]/Tabuľka2[[#This Row],[Stĺpec14]]))</f>
        <v>0</v>
      </c>
      <c r="W349" s="212">
        <f>IF(OR($W$13="vyberte",$W$13=""),0,IF(OR(Tabuľka2[[#This Row],[Stĺpec14]]="",Tabuľka2[[#This Row],[Stĺpec9]]=""),0,Tabuľka2[[#This Row],[Stĺpec9]]/Tabuľka2[[#This Row],[Stĺpec14]]))</f>
        <v>0</v>
      </c>
      <c r="X349" s="212">
        <f>IF(OR($X$13="vyberte",$X$13=""),0,IF(OR(Tabuľka2[[#This Row],[Stĺpec14]]="",Tabuľka2[[#This Row],[Stĺpec10]]=""),0,Tabuľka2[[#This Row],[Stĺpec10]]/Tabuľka2[[#This Row],[Stĺpec14]]))</f>
        <v>0</v>
      </c>
      <c r="Y349" s="212">
        <f>IF(OR($Y$13="vyberte",$Y$13=""),0,IF(OR(Tabuľka2[[#This Row],[Stĺpec14]]="",Tabuľka2[[#This Row],[Stĺpec11]]=""),0,Tabuľka2[[#This Row],[Stĺpec11]]/Tabuľka2[[#This Row],[Stĺpec14]]))</f>
        <v>0</v>
      </c>
      <c r="Z349" s="212">
        <f>IF(OR(Tabuľka2[[#This Row],[Stĺpec14]]="",Tabuľka2[[#This Row],[Stĺpec12]]=""),0,Tabuľka2[[#This Row],[Stĺpec12]]/Tabuľka2[[#This Row],[Stĺpec14]])</f>
        <v>0</v>
      </c>
      <c r="AA349" s="194">
        <f>IF(OR(Tabuľka2[[#This Row],[Stĺpec14]]="",Tabuľka2[[#This Row],[Stĺpec13]]=""),0,Tabuľka2[[#This Row],[Stĺpec13]]/Tabuľka2[[#This Row],[Stĺpec14]])</f>
        <v>0</v>
      </c>
      <c r="AB349" s="193">
        <f>COUNTIF(Tabuľka2[[#This Row],[Stĺpec16]:[Stĺpec23]],"&gt;0,1")</f>
        <v>0</v>
      </c>
      <c r="AC349" s="198">
        <f>IF(OR($F$13="vyberte",$F$13=""),0,Tabuľka2[[#This Row],[Stĺpec14]]-Tabuľka2[[#This Row],[Stĺpec26]])</f>
        <v>0</v>
      </c>
      <c r="AD3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49" s="206">
        <f>IF('Bodovacie kritéria'!$F$15="01 A - BORSKÁ NÍŽINA",Tabuľka2[[#This Row],[Stĺpec25]]/Tabuľka2[[#This Row],[Stĺpec5]],0)</f>
        <v>0</v>
      </c>
      <c r="AF3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49" s="206">
        <f>IFERROR((Tabuľka2[[#This Row],[Stĺpec28]]+Tabuľka2[[#This Row],[Stĺpec25]])/Tabuľka2[[#This Row],[Stĺpec14]],0)</f>
        <v>0</v>
      </c>
      <c r="AH349" s="199">
        <f>Tabuľka2[[#This Row],[Stĺpec28]]+Tabuľka2[[#This Row],[Stĺpec25]]</f>
        <v>0</v>
      </c>
      <c r="AI349" s="206">
        <f>IFERROR(Tabuľka2[[#This Row],[Stĺpec25]]/Tabuľka2[[#This Row],[Stĺpec30]],0)</f>
        <v>0</v>
      </c>
      <c r="AJ349" s="191">
        <f>IFERROR(Tabuľka2[[#This Row],[Stĺpec145]]/Tabuľka2[[#This Row],[Stĺpec14]],0)</f>
        <v>0</v>
      </c>
      <c r="AK349" s="191">
        <f>IFERROR(Tabuľka2[[#This Row],[Stĺpec144]]/Tabuľka2[[#This Row],[Stĺpec14]],0)</f>
        <v>0</v>
      </c>
    </row>
    <row r="350" spans="1:37" x14ac:dyDescent="0.25">
      <c r="A350" s="251"/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17">
        <f>SUM(Činnosti!$F350:$M350)</f>
        <v>0</v>
      </c>
      <c r="O350" s="261"/>
      <c r="P350" s="269"/>
      <c r="Q350" s="267">
        <f>IF(AND(Tabuľka2[[#This Row],[Stĺpec5]]&gt;0,Tabuľka2[[#This Row],[Stĺpec1]]=""),1,0)</f>
        <v>0</v>
      </c>
      <c r="R350" s="237">
        <f>IF(AND(Tabuľka2[[#This Row],[Stĺpec14]]=0,OR(Tabuľka2[[#This Row],[Stĺpec145]]&gt;0,Tabuľka2[[#This Row],[Stĺpec144]]&gt;0)),1,0)</f>
        <v>0</v>
      </c>
      <c r="S3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0" s="212">
        <f>IF(OR($T$13="vyberte",$T$13=""),0,IF(OR(Tabuľka2[[#This Row],[Stĺpec14]]="",Tabuľka2[[#This Row],[Stĺpec6]]=""),0,Tabuľka2[[#This Row],[Stĺpec6]]/Tabuľka2[[#This Row],[Stĺpec14]]))</f>
        <v>0</v>
      </c>
      <c r="U350" s="212">
        <f>IF(OR($U$13="vyberte",$U$13=""),0,IF(OR(Tabuľka2[[#This Row],[Stĺpec14]]="",Tabuľka2[[#This Row],[Stĺpec7]]=""),0,Tabuľka2[[#This Row],[Stĺpec7]]/Tabuľka2[[#This Row],[Stĺpec14]]))</f>
        <v>0</v>
      </c>
      <c r="V350" s="212">
        <f>IF(OR($V$13="vyberte",$V$13=""),0,IF(OR(Tabuľka2[[#This Row],[Stĺpec14]]="",Tabuľka2[[#This Row],[Stĺpec8]]=0),0,Tabuľka2[[#This Row],[Stĺpec8]]/Tabuľka2[[#This Row],[Stĺpec14]]))</f>
        <v>0</v>
      </c>
      <c r="W350" s="212">
        <f>IF(OR($W$13="vyberte",$W$13=""),0,IF(OR(Tabuľka2[[#This Row],[Stĺpec14]]="",Tabuľka2[[#This Row],[Stĺpec9]]=""),0,Tabuľka2[[#This Row],[Stĺpec9]]/Tabuľka2[[#This Row],[Stĺpec14]]))</f>
        <v>0</v>
      </c>
      <c r="X350" s="212">
        <f>IF(OR($X$13="vyberte",$X$13=""),0,IF(OR(Tabuľka2[[#This Row],[Stĺpec14]]="",Tabuľka2[[#This Row],[Stĺpec10]]=""),0,Tabuľka2[[#This Row],[Stĺpec10]]/Tabuľka2[[#This Row],[Stĺpec14]]))</f>
        <v>0</v>
      </c>
      <c r="Y350" s="212">
        <f>IF(OR($Y$13="vyberte",$Y$13=""),0,IF(OR(Tabuľka2[[#This Row],[Stĺpec14]]="",Tabuľka2[[#This Row],[Stĺpec11]]=""),0,Tabuľka2[[#This Row],[Stĺpec11]]/Tabuľka2[[#This Row],[Stĺpec14]]))</f>
        <v>0</v>
      </c>
      <c r="Z350" s="212">
        <f>IF(OR(Tabuľka2[[#This Row],[Stĺpec14]]="",Tabuľka2[[#This Row],[Stĺpec12]]=""),0,Tabuľka2[[#This Row],[Stĺpec12]]/Tabuľka2[[#This Row],[Stĺpec14]])</f>
        <v>0</v>
      </c>
      <c r="AA350" s="194">
        <f>IF(OR(Tabuľka2[[#This Row],[Stĺpec14]]="",Tabuľka2[[#This Row],[Stĺpec13]]=""),0,Tabuľka2[[#This Row],[Stĺpec13]]/Tabuľka2[[#This Row],[Stĺpec14]])</f>
        <v>0</v>
      </c>
      <c r="AB350" s="193">
        <f>COUNTIF(Tabuľka2[[#This Row],[Stĺpec16]:[Stĺpec23]],"&gt;0,1")</f>
        <v>0</v>
      </c>
      <c r="AC350" s="198">
        <f>IF(OR($F$13="vyberte",$F$13=""),0,Tabuľka2[[#This Row],[Stĺpec14]]-Tabuľka2[[#This Row],[Stĺpec26]])</f>
        <v>0</v>
      </c>
      <c r="AD3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0" s="206">
        <f>IF('Bodovacie kritéria'!$F$15="01 A - BORSKÁ NÍŽINA",Tabuľka2[[#This Row],[Stĺpec25]]/Tabuľka2[[#This Row],[Stĺpec5]],0)</f>
        <v>0</v>
      </c>
      <c r="AF3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0" s="206">
        <f>IFERROR((Tabuľka2[[#This Row],[Stĺpec28]]+Tabuľka2[[#This Row],[Stĺpec25]])/Tabuľka2[[#This Row],[Stĺpec14]],0)</f>
        <v>0</v>
      </c>
      <c r="AH350" s="199">
        <f>Tabuľka2[[#This Row],[Stĺpec28]]+Tabuľka2[[#This Row],[Stĺpec25]]</f>
        <v>0</v>
      </c>
      <c r="AI350" s="206">
        <f>IFERROR(Tabuľka2[[#This Row],[Stĺpec25]]/Tabuľka2[[#This Row],[Stĺpec30]],0)</f>
        <v>0</v>
      </c>
      <c r="AJ350" s="191">
        <f>IFERROR(Tabuľka2[[#This Row],[Stĺpec145]]/Tabuľka2[[#This Row],[Stĺpec14]],0)</f>
        <v>0</v>
      </c>
      <c r="AK350" s="191">
        <f>IFERROR(Tabuľka2[[#This Row],[Stĺpec144]]/Tabuľka2[[#This Row],[Stĺpec14]],0)</f>
        <v>0</v>
      </c>
    </row>
    <row r="351" spans="1:37" x14ac:dyDescent="0.25">
      <c r="A351" s="252"/>
      <c r="B351" s="257"/>
      <c r="C351" s="257"/>
      <c r="D351" s="257"/>
      <c r="E351" s="257"/>
      <c r="F351" s="257"/>
      <c r="G351" s="257"/>
      <c r="H351" s="257"/>
      <c r="I351" s="257"/>
      <c r="J351" s="257"/>
      <c r="K351" s="257"/>
      <c r="L351" s="257"/>
      <c r="M351" s="257"/>
      <c r="N351" s="218">
        <f>SUM(Činnosti!$F351:$M351)</f>
        <v>0</v>
      </c>
      <c r="O351" s="262"/>
      <c r="P351" s="269"/>
      <c r="Q351" s="267">
        <f>IF(AND(Tabuľka2[[#This Row],[Stĺpec5]]&gt;0,Tabuľka2[[#This Row],[Stĺpec1]]=""),1,0)</f>
        <v>0</v>
      </c>
      <c r="R351" s="237">
        <f>IF(AND(Tabuľka2[[#This Row],[Stĺpec14]]=0,OR(Tabuľka2[[#This Row],[Stĺpec145]]&gt;0,Tabuľka2[[#This Row],[Stĺpec144]]&gt;0)),1,0)</f>
        <v>0</v>
      </c>
      <c r="S3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1" s="212">
        <f>IF(OR($T$13="vyberte",$T$13=""),0,IF(OR(Tabuľka2[[#This Row],[Stĺpec14]]="",Tabuľka2[[#This Row],[Stĺpec6]]=""),0,Tabuľka2[[#This Row],[Stĺpec6]]/Tabuľka2[[#This Row],[Stĺpec14]]))</f>
        <v>0</v>
      </c>
      <c r="U351" s="212">
        <f>IF(OR($U$13="vyberte",$U$13=""),0,IF(OR(Tabuľka2[[#This Row],[Stĺpec14]]="",Tabuľka2[[#This Row],[Stĺpec7]]=""),0,Tabuľka2[[#This Row],[Stĺpec7]]/Tabuľka2[[#This Row],[Stĺpec14]]))</f>
        <v>0</v>
      </c>
      <c r="V351" s="212">
        <f>IF(OR($V$13="vyberte",$V$13=""),0,IF(OR(Tabuľka2[[#This Row],[Stĺpec14]]="",Tabuľka2[[#This Row],[Stĺpec8]]=0),0,Tabuľka2[[#This Row],[Stĺpec8]]/Tabuľka2[[#This Row],[Stĺpec14]]))</f>
        <v>0</v>
      </c>
      <c r="W351" s="212">
        <f>IF(OR($W$13="vyberte",$W$13=""),0,IF(OR(Tabuľka2[[#This Row],[Stĺpec14]]="",Tabuľka2[[#This Row],[Stĺpec9]]=""),0,Tabuľka2[[#This Row],[Stĺpec9]]/Tabuľka2[[#This Row],[Stĺpec14]]))</f>
        <v>0</v>
      </c>
      <c r="X351" s="212">
        <f>IF(OR($X$13="vyberte",$X$13=""),0,IF(OR(Tabuľka2[[#This Row],[Stĺpec14]]="",Tabuľka2[[#This Row],[Stĺpec10]]=""),0,Tabuľka2[[#This Row],[Stĺpec10]]/Tabuľka2[[#This Row],[Stĺpec14]]))</f>
        <v>0</v>
      </c>
      <c r="Y351" s="212">
        <f>IF(OR($Y$13="vyberte",$Y$13=""),0,IF(OR(Tabuľka2[[#This Row],[Stĺpec14]]="",Tabuľka2[[#This Row],[Stĺpec11]]=""),0,Tabuľka2[[#This Row],[Stĺpec11]]/Tabuľka2[[#This Row],[Stĺpec14]]))</f>
        <v>0</v>
      </c>
      <c r="Z351" s="212">
        <f>IF(OR(Tabuľka2[[#This Row],[Stĺpec14]]="",Tabuľka2[[#This Row],[Stĺpec12]]=""),0,Tabuľka2[[#This Row],[Stĺpec12]]/Tabuľka2[[#This Row],[Stĺpec14]])</f>
        <v>0</v>
      </c>
      <c r="AA351" s="194">
        <f>IF(OR(Tabuľka2[[#This Row],[Stĺpec14]]="",Tabuľka2[[#This Row],[Stĺpec13]]=""),0,Tabuľka2[[#This Row],[Stĺpec13]]/Tabuľka2[[#This Row],[Stĺpec14]])</f>
        <v>0</v>
      </c>
      <c r="AB351" s="193">
        <f>COUNTIF(Tabuľka2[[#This Row],[Stĺpec16]:[Stĺpec23]],"&gt;0,1")</f>
        <v>0</v>
      </c>
      <c r="AC351" s="198">
        <f>IF(OR($F$13="vyberte",$F$13=""),0,Tabuľka2[[#This Row],[Stĺpec14]]-Tabuľka2[[#This Row],[Stĺpec26]])</f>
        <v>0</v>
      </c>
      <c r="AD3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1" s="206">
        <f>IF('Bodovacie kritéria'!$F$15="01 A - BORSKÁ NÍŽINA",Tabuľka2[[#This Row],[Stĺpec25]]/Tabuľka2[[#This Row],[Stĺpec5]],0)</f>
        <v>0</v>
      </c>
      <c r="AF3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1" s="206">
        <f>IFERROR((Tabuľka2[[#This Row],[Stĺpec28]]+Tabuľka2[[#This Row],[Stĺpec25]])/Tabuľka2[[#This Row],[Stĺpec14]],0)</f>
        <v>0</v>
      </c>
      <c r="AH351" s="199">
        <f>Tabuľka2[[#This Row],[Stĺpec28]]+Tabuľka2[[#This Row],[Stĺpec25]]</f>
        <v>0</v>
      </c>
      <c r="AI351" s="206">
        <f>IFERROR(Tabuľka2[[#This Row],[Stĺpec25]]/Tabuľka2[[#This Row],[Stĺpec30]],0)</f>
        <v>0</v>
      </c>
      <c r="AJ351" s="191">
        <f>IFERROR(Tabuľka2[[#This Row],[Stĺpec145]]/Tabuľka2[[#This Row],[Stĺpec14]],0)</f>
        <v>0</v>
      </c>
      <c r="AK351" s="191">
        <f>IFERROR(Tabuľka2[[#This Row],[Stĺpec144]]/Tabuľka2[[#This Row],[Stĺpec14]],0)</f>
        <v>0</v>
      </c>
    </row>
    <row r="352" spans="1:37" x14ac:dyDescent="0.25">
      <c r="A352" s="251"/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17">
        <f>SUM(Činnosti!$F352:$M352)</f>
        <v>0</v>
      </c>
      <c r="O352" s="261"/>
      <c r="P352" s="269"/>
      <c r="Q352" s="267">
        <f>IF(AND(Tabuľka2[[#This Row],[Stĺpec5]]&gt;0,Tabuľka2[[#This Row],[Stĺpec1]]=""),1,0)</f>
        <v>0</v>
      </c>
      <c r="R352" s="237">
        <f>IF(AND(Tabuľka2[[#This Row],[Stĺpec14]]=0,OR(Tabuľka2[[#This Row],[Stĺpec145]]&gt;0,Tabuľka2[[#This Row],[Stĺpec144]]&gt;0)),1,0)</f>
        <v>0</v>
      </c>
      <c r="S3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2" s="212">
        <f>IF(OR($T$13="vyberte",$T$13=""),0,IF(OR(Tabuľka2[[#This Row],[Stĺpec14]]="",Tabuľka2[[#This Row],[Stĺpec6]]=""),0,Tabuľka2[[#This Row],[Stĺpec6]]/Tabuľka2[[#This Row],[Stĺpec14]]))</f>
        <v>0</v>
      </c>
      <c r="U352" s="212">
        <f>IF(OR($U$13="vyberte",$U$13=""),0,IF(OR(Tabuľka2[[#This Row],[Stĺpec14]]="",Tabuľka2[[#This Row],[Stĺpec7]]=""),0,Tabuľka2[[#This Row],[Stĺpec7]]/Tabuľka2[[#This Row],[Stĺpec14]]))</f>
        <v>0</v>
      </c>
      <c r="V352" s="212">
        <f>IF(OR($V$13="vyberte",$V$13=""),0,IF(OR(Tabuľka2[[#This Row],[Stĺpec14]]="",Tabuľka2[[#This Row],[Stĺpec8]]=0),0,Tabuľka2[[#This Row],[Stĺpec8]]/Tabuľka2[[#This Row],[Stĺpec14]]))</f>
        <v>0</v>
      </c>
      <c r="W352" s="212">
        <f>IF(OR($W$13="vyberte",$W$13=""),0,IF(OR(Tabuľka2[[#This Row],[Stĺpec14]]="",Tabuľka2[[#This Row],[Stĺpec9]]=""),0,Tabuľka2[[#This Row],[Stĺpec9]]/Tabuľka2[[#This Row],[Stĺpec14]]))</f>
        <v>0</v>
      </c>
      <c r="X352" s="212">
        <f>IF(OR($X$13="vyberte",$X$13=""),0,IF(OR(Tabuľka2[[#This Row],[Stĺpec14]]="",Tabuľka2[[#This Row],[Stĺpec10]]=""),0,Tabuľka2[[#This Row],[Stĺpec10]]/Tabuľka2[[#This Row],[Stĺpec14]]))</f>
        <v>0</v>
      </c>
      <c r="Y352" s="212">
        <f>IF(OR($Y$13="vyberte",$Y$13=""),0,IF(OR(Tabuľka2[[#This Row],[Stĺpec14]]="",Tabuľka2[[#This Row],[Stĺpec11]]=""),0,Tabuľka2[[#This Row],[Stĺpec11]]/Tabuľka2[[#This Row],[Stĺpec14]]))</f>
        <v>0</v>
      </c>
      <c r="Z352" s="212">
        <f>IF(OR(Tabuľka2[[#This Row],[Stĺpec14]]="",Tabuľka2[[#This Row],[Stĺpec12]]=""),0,Tabuľka2[[#This Row],[Stĺpec12]]/Tabuľka2[[#This Row],[Stĺpec14]])</f>
        <v>0</v>
      </c>
      <c r="AA352" s="194">
        <f>IF(OR(Tabuľka2[[#This Row],[Stĺpec14]]="",Tabuľka2[[#This Row],[Stĺpec13]]=""),0,Tabuľka2[[#This Row],[Stĺpec13]]/Tabuľka2[[#This Row],[Stĺpec14]])</f>
        <v>0</v>
      </c>
      <c r="AB352" s="193">
        <f>COUNTIF(Tabuľka2[[#This Row],[Stĺpec16]:[Stĺpec23]],"&gt;0,1")</f>
        <v>0</v>
      </c>
      <c r="AC352" s="198">
        <f>IF(OR($F$13="vyberte",$F$13=""),0,Tabuľka2[[#This Row],[Stĺpec14]]-Tabuľka2[[#This Row],[Stĺpec26]])</f>
        <v>0</v>
      </c>
      <c r="AD3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2" s="206">
        <f>IF('Bodovacie kritéria'!$F$15="01 A - BORSKÁ NÍŽINA",Tabuľka2[[#This Row],[Stĺpec25]]/Tabuľka2[[#This Row],[Stĺpec5]],0)</f>
        <v>0</v>
      </c>
      <c r="AF3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2" s="206">
        <f>IFERROR((Tabuľka2[[#This Row],[Stĺpec28]]+Tabuľka2[[#This Row],[Stĺpec25]])/Tabuľka2[[#This Row],[Stĺpec14]],0)</f>
        <v>0</v>
      </c>
      <c r="AH352" s="199">
        <f>Tabuľka2[[#This Row],[Stĺpec28]]+Tabuľka2[[#This Row],[Stĺpec25]]</f>
        <v>0</v>
      </c>
      <c r="AI352" s="206">
        <f>IFERROR(Tabuľka2[[#This Row],[Stĺpec25]]/Tabuľka2[[#This Row],[Stĺpec30]],0)</f>
        <v>0</v>
      </c>
      <c r="AJ352" s="191">
        <f>IFERROR(Tabuľka2[[#This Row],[Stĺpec145]]/Tabuľka2[[#This Row],[Stĺpec14]],0)</f>
        <v>0</v>
      </c>
      <c r="AK352" s="191">
        <f>IFERROR(Tabuľka2[[#This Row],[Stĺpec144]]/Tabuľka2[[#This Row],[Stĺpec14]],0)</f>
        <v>0</v>
      </c>
    </row>
    <row r="353" spans="1:37" x14ac:dyDescent="0.25">
      <c r="A353" s="252"/>
      <c r="B353" s="257"/>
      <c r="C353" s="257"/>
      <c r="D353" s="257"/>
      <c r="E353" s="257"/>
      <c r="F353" s="257"/>
      <c r="G353" s="257"/>
      <c r="H353" s="257"/>
      <c r="I353" s="257"/>
      <c r="J353" s="257"/>
      <c r="K353" s="257"/>
      <c r="L353" s="257"/>
      <c r="M353" s="257"/>
      <c r="N353" s="218">
        <f>SUM(Činnosti!$F353:$M353)</f>
        <v>0</v>
      </c>
      <c r="O353" s="262"/>
      <c r="P353" s="269"/>
      <c r="Q353" s="267">
        <f>IF(AND(Tabuľka2[[#This Row],[Stĺpec5]]&gt;0,Tabuľka2[[#This Row],[Stĺpec1]]=""),1,0)</f>
        <v>0</v>
      </c>
      <c r="R353" s="237">
        <f>IF(AND(Tabuľka2[[#This Row],[Stĺpec14]]=0,OR(Tabuľka2[[#This Row],[Stĺpec145]]&gt;0,Tabuľka2[[#This Row],[Stĺpec144]]&gt;0)),1,0)</f>
        <v>0</v>
      </c>
      <c r="S3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3" s="212">
        <f>IF(OR($T$13="vyberte",$T$13=""),0,IF(OR(Tabuľka2[[#This Row],[Stĺpec14]]="",Tabuľka2[[#This Row],[Stĺpec6]]=""),0,Tabuľka2[[#This Row],[Stĺpec6]]/Tabuľka2[[#This Row],[Stĺpec14]]))</f>
        <v>0</v>
      </c>
      <c r="U353" s="212">
        <f>IF(OR($U$13="vyberte",$U$13=""),0,IF(OR(Tabuľka2[[#This Row],[Stĺpec14]]="",Tabuľka2[[#This Row],[Stĺpec7]]=""),0,Tabuľka2[[#This Row],[Stĺpec7]]/Tabuľka2[[#This Row],[Stĺpec14]]))</f>
        <v>0</v>
      </c>
      <c r="V353" s="212">
        <f>IF(OR($V$13="vyberte",$V$13=""),0,IF(OR(Tabuľka2[[#This Row],[Stĺpec14]]="",Tabuľka2[[#This Row],[Stĺpec8]]=0),0,Tabuľka2[[#This Row],[Stĺpec8]]/Tabuľka2[[#This Row],[Stĺpec14]]))</f>
        <v>0</v>
      </c>
      <c r="W353" s="212">
        <f>IF(OR($W$13="vyberte",$W$13=""),0,IF(OR(Tabuľka2[[#This Row],[Stĺpec14]]="",Tabuľka2[[#This Row],[Stĺpec9]]=""),0,Tabuľka2[[#This Row],[Stĺpec9]]/Tabuľka2[[#This Row],[Stĺpec14]]))</f>
        <v>0</v>
      </c>
      <c r="X353" s="212">
        <f>IF(OR($X$13="vyberte",$X$13=""),0,IF(OR(Tabuľka2[[#This Row],[Stĺpec14]]="",Tabuľka2[[#This Row],[Stĺpec10]]=""),0,Tabuľka2[[#This Row],[Stĺpec10]]/Tabuľka2[[#This Row],[Stĺpec14]]))</f>
        <v>0</v>
      </c>
      <c r="Y353" s="212">
        <f>IF(OR($Y$13="vyberte",$Y$13=""),0,IF(OR(Tabuľka2[[#This Row],[Stĺpec14]]="",Tabuľka2[[#This Row],[Stĺpec11]]=""),0,Tabuľka2[[#This Row],[Stĺpec11]]/Tabuľka2[[#This Row],[Stĺpec14]]))</f>
        <v>0</v>
      </c>
      <c r="Z353" s="212">
        <f>IF(OR(Tabuľka2[[#This Row],[Stĺpec14]]="",Tabuľka2[[#This Row],[Stĺpec12]]=""),0,Tabuľka2[[#This Row],[Stĺpec12]]/Tabuľka2[[#This Row],[Stĺpec14]])</f>
        <v>0</v>
      </c>
      <c r="AA353" s="194">
        <f>IF(OR(Tabuľka2[[#This Row],[Stĺpec14]]="",Tabuľka2[[#This Row],[Stĺpec13]]=""),0,Tabuľka2[[#This Row],[Stĺpec13]]/Tabuľka2[[#This Row],[Stĺpec14]])</f>
        <v>0</v>
      </c>
      <c r="AB353" s="193">
        <f>COUNTIF(Tabuľka2[[#This Row],[Stĺpec16]:[Stĺpec23]],"&gt;0,1")</f>
        <v>0</v>
      </c>
      <c r="AC353" s="198">
        <f>IF(OR($F$13="vyberte",$F$13=""),0,Tabuľka2[[#This Row],[Stĺpec14]]-Tabuľka2[[#This Row],[Stĺpec26]])</f>
        <v>0</v>
      </c>
      <c r="AD3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3" s="206">
        <f>IF('Bodovacie kritéria'!$F$15="01 A - BORSKÁ NÍŽINA",Tabuľka2[[#This Row],[Stĺpec25]]/Tabuľka2[[#This Row],[Stĺpec5]],0)</f>
        <v>0</v>
      </c>
      <c r="AF3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3" s="206">
        <f>IFERROR((Tabuľka2[[#This Row],[Stĺpec28]]+Tabuľka2[[#This Row],[Stĺpec25]])/Tabuľka2[[#This Row],[Stĺpec14]],0)</f>
        <v>0</v>
      </c>
      <c r="AH353" s="199">
        <f>Tabuľka2[[#This Row],[Stĺpec28]]+Tabuľka2[[#This Row],[Stĺpec25]]</f>
        <v>0</v>
      </c>
      <c r="AI353" s="206">
        <f>IFERROR(Tabuľka2[[#This Row],[Stĺpec25]]/Tabuľka2[[#This Row],[Stĺpec30]],0)</f>
        <v>0</v>
      </c>
      <c r="AJ353" s="191">
        <f>IFERROR(Tabuľka2[[#This Row],[Stĺpec145]]/Tabuľka2[[#This Row],[Stĺpec14]],0)</f>
        <v>0</v>
      </c>
      <c r="AK353" s="191">
        <f>IFERROR(Tabuľka2[[#This Row],[Stĺpec144]]/Tabuľka2[[#This Row],[Stĺpec14]],0)</f>
        <v>0</v>
      </c>
    </row>
    <row r="354" spans="1:37" x14ac:dyDescent="0.25">
      <c r="A354" s="251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17">
        <f>SUM(Činnosti!$F354:$M354)</f>
        <v>0</v>
      </c>
      <c r="O354" s="261"/>
      <c r="P354" s="269"/>
      <c r="Q354" s="267">
        <f>IF(AND(Tabuľka2[[#This Row],[Stĺpec5]]&gt;0,Tabuľka2[[#This Row],[Stĺpec1]]=""),1,0)</f>
        <v>0</v>
      </c>
      <c r="R354" s="237">
        <f>IF(AND(Tabuľka2[[#This Row],[Stĺpec14]]=0,OR(Tabuľka2[[#This Row],[Stĺpec145]]&gt;0,Tabuľka2[[#This Row],[Stĺpec144]]&gt;0)),1,0)</f>
        <v>0</v>
      </c>
      <c r="S3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4" s="212">
        <f>IF(OR($T$13="vyberte",$T$13=""),0,IF(OR(Tabuľka2[[#This Row],[Stĺpec14]]="",Tabuľka2[[#This Row],[Stĺpec6]]=""),0,Tabuľka2[[#This Row],[Stĺpec6]]/Tabuľka2[[#This Row],[Stĺpec14]]))</f>
        <v>0</v>
      </c>
      <c r="U354" s="212">
        <f>IF(OR($U$13="vyberte",$U$13=""),0,IF(OR(Tabuľka2[[#This Row],[Stĺpec14]]="",Tabuľka2[[#This Row],[Stĺpec7]]=""),0,Tabuľka2[[#This Row],[Stĺpec7]]/Tabuľka2[[#This Row],[Stĺpec14]]))</f>
        <v>0</v>
      </c>
      <c r="V354" s="212">
        <f>IF(OR($V$13="vyberte",$V$13=""),0,IF(OR(Tabuľka2[[#This Row],[Stĺpec14]]="",Tabuľka2[[#This Row],[Stĺpec8]]=0),0,Tabuľka2[[#This Row],[Stĺpec8]]/Tabuľka2[[#This Row],[Stĺpec14]]))</f>
        <v>0</v>
      </c>
      <c r="W354" s="212">
        <f>IF(OR($W$13="vyberte",$W$13=""),0,IF(OR(Tabuľka2[[#This Row],[Stĺpec14]]="",Tabuľka2[[#This Row],[Stĺpec9]]=""),0,Tabuľka2[[#This Row],[Stĺpec9]]/Tabuľka2[[#This Row],[Stĺpec14]]))</f>
        <v>0</v>
      </c>
      <c r="X354" s="212">
        <f>IF(OR($X$13="vyberte",$X$13=""),0,IF(OR(Tabuľka2[[#This Row],[Stĺpec14]]="",Tabuľka2[[#This Row],[Stĺpec10]]=""),0,Tabuľka2[[#This Row],[Stĺpec10]]/Tabuľka2[[#This Row],[Stĺpec14]]))</f>
        <v>0</v>
      </c>
      <c r="Y354" s="212">
        <f>IF(OR($Y$13="vyberte",$Y$13=""),0,IF(OR(Tabuľka2[[#This Row],[Stĺpec14]]="",Tabuľka2[[#This Row],[Stĺpec11]]=""),0,Tabuľka2[[#This Row],[Stĺpec11]]/Tabuľka2[[#This Row],[Stĺpec14]]))</f>
        <v>0</v>
      </c>
      <c r="Z354" s="212">
        <f>IF(OR(Tabuľka2[[#This Row],[Stĺpec14]]="",Tabuľka2[[#This Row],[Stĺpec12]]=""),0,Tabuľka2[[#This Row],[Stĺpec12]]/Tabuľka2[[#This Row],[Stĺpec14]])</f>
        <v>0</v>
      </c>
      <c r="AA354" s="194">
        <f>IF(OR(Tabuľka2[[#This Row],[Stĺpec14]]="",Tabuľka2[[#This Row],[Stĺpec13]]=""),0,Tabuľka2[[#This Row],[Stĺpec13]]/Tabuľka2[[#This Row],[Stĺpec14]])</f>
        <v>0</v>
      </c>
      <c r="AB354" s="193">
        <f>COUNTIF(Tabuľka2[[#This Row],[Stĺpec16]:[Stĺpec23]],"&gt;0,1")</f>
        <v>0</v>
      </c>
      <c r="AC354" s="198">
        <f>IF(OR($F$13="vyberte",$F$13=""),0,Tabuľka2[[#This Row],[Stĺpec14]]-Tabuľka2[[#This Row],[Stĺpec26]])</f>
        <v>0</v>
      </c>
      <c r="AD3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4" s="206">
        <f>IF('Bodovacie kritéria'!$F$15="01 A - BORSKÁ NÍŽINA",Tabuľka2[[#This Row],[Stĺpec25]]/Tabuľka2[[#This Row],[Stĺpec5]],0)</f>
        <v>0</v>
      </c>
      <c r="AF3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4" s="206">
        <f>IFERROR((Tabuľka2[[#This Row],[Stĺpec28]]+Tabuľka2[[#This Row],[Stĺpec25]])/Tabuľka2[[#This Row],[Stĺpec14]],0)</f>
        <v>0</v>
      </c>
      <c r="AH354" s="199">
        <f>Tabuľka2[[#This Row],[Stĺpec28]]+Tabuľka2[[#This Row],[Stĺpec25]]</f>
        <v>0</v>
      </c>
      <c r="AI354" s="206">
        <f>IFERROR(Tabuľka2[[#This Row],[Stĺpec25]]/Tabuľka2[[#This Row],[Stĺpec30]],0)</f>
        <v>0</v>
      </c>
      <c r="AJ354" s="191">
        <f>IFERROR(Tabuľka2[[#This Row],[Stĺpec145]]/Tabuľka2[[#This Row],[Stĺpec14]],0)</f>
        <v>0</v>
      </c>
      <c r="AK354" s="191">
        <f>IFERROR(Tabuľka2[[#This Row],[Stĺpec144]]/Tabuľka2[[#This Row],[Stĺpec14]],0)</f>
        <v>0</v>
      </c>
    </row>
    <row r="355" spans="1:37" x14ac:dyDescent="0.25">
      <c r="A355" s="252"/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18">
        <f>SUM(Činnosti!$F355:$M355)</f>
        <v>0</v>
      </c>
      <c r="O355" s="262"/>
      <c r="P355" s="269"/>
      <c r="Q355" s="267">
        <f>IF(AND(Tabuľka2[[#This Row],[Stĺpec5]]&gt;0,Tabuľka2[[#This Row],[Stĺpec1]]=""),1,0)</f>
        <v>0</v>
      </c>
      <c r="R355" s="237">
        <f>IF(AND(Tabuľka2[[#This Row],[Stĺpec14]]=0,OR(Tabuľka2[[#This Row],[Stĺpec145]]&gt;0,Tabuľka2[[#This Row],[Stĺpec144]]&gt;0)),1,0)</f>
        <v>0</v>
      </c>
      <c r="S3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5" s="212">
        <f>IF(OR($T$13="vyberte",$T$13=""),0,IF(OR(Tabuľka2[[#This Row],[Stĺpec14]]="",Tabuľka2[[#This Row],[Stĺpec6]]=""),0,Tabuľka2[[#This Row],[Stĺpec6]]/Tabuľka2[[#This Row],[Stĺpec14]]))</f>
        <v>0</v>
      </c>
      <c r="U355" s="212">
        <f>IF(OR($U$13="vyberte",$U$13=""),0,IF(OR(Tabuľka2[[#This Row],[Stĺpec14]]="",Tabuľka2[[#This Row],[Stĺpec7]]=""),0,Tabuľka2[[#This Row],[Stĺpec7]]/Tabuľka2[[#This Row],[Stĺpec14]]))</f>
        <v>0</v>
      </c>
      <c r="V355" s="212">
        <f>IF(OR($V$13="vyberte",$V$13=""),0,IF(OR(Tabuľka2[[#This Row],[Stĺpec14]]="",Tabuľka2[[#This Row],[Stĺpec8]]=0),0,Tabuľka2[[#This Row],[Stĺpec8]]/Tabuľka2[[#This Row],[Stĺpec14]]))</f>
        <v>0</v>
      </c>
      <c r="W355" s="212">
        <f>IF(OR($W$13="vyberte",$W$13=""),0,IF(OR(Tabuľka2[[#This Row],[Stĺpec14]]="",Tabuľka2[[#This Row],[Stĺpec9]]=""),0,Tabuľka2[[#This Row],[Stĺpec9]]/Tabuľka2[[#This Row],[Stĺpec14]]))</f>
        <v>0</v>
      </c>
      <c r="X355" s="212">
        <f>IF(OR($X$13="vyberte",$X$13=""),0,IF(OR(Tabuľka2[[#This Row],[Stĺpec14]]="",Tabuľka2[[#This Row],[Stĺpec10]]=""),0,Tabuľka2[[#This Row],[Stĺpec10]]/Tabuľka2[[#This Row],[Stĺpec14]]))</f>
        <v>0</v>
      </c>
      <c r="Y355" s="212">
        <f>IF(OR($Y$13="vyberte",$Y$13=""),0,IF(OR(Tabuľka2[[#This Row],[Stĺpec14]]="",Tabuľka2[[#This Row],[Stĺpec11]]=""),0,Tabuľka2[[#This Row],[Stĺpec11]]/Tabuľka2[[#This Row],[Stĺpec14]]))</f>
        <v>0</v>
      </c>
      <c r="Z355" s="212">
        <f>IF(OR(Tabuľka2[[#This Row],[Stĺpec14]]="",Tabuľka2[[#This Row],[Stĺpec12]]=""),0,Tabuľka2[[#This Row],[Stĺpec12]]/Tabuľka2[[#This Row],[Stĺpec14]])</f>
        <v>0</v>
      </c>
      <c r="AA355" s="194">
        <f>IF(OR(Tabuľka2[[#This Row],[Stĺpec14]]="",Tabuľka2[[#This Row],[Stĺpec13]]=""),0,Tabuľka2[[#This Row],[Stĺpec13]]/Tabuľka2[[#This Row],[Stĺpec14]])</f>
        <v>0</v>
      </c>
      <c r="AB355" s="193">
        <f>COUNTIF(Tabuľka2[[#This Row],[Stĺpec16]:[Stĺpec23]],"&gt;0,1")</f>
        <v>0</v>
      </c>
      <c r="AC355" s="198">
        <f>IF(OR($F$13="vyberte",$F$13=""),0,Tabuľka2[[#This Row],[Stĺpec14]]-Tabuľka2[[#This Row],[Stĺpec26]])</f>
        <v>0</v>
      </c>
      <c r="AD3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5" s="206">
        <f>IF('Bodovacie kritéria'!$F$15="01 A - BORSKÁ NÍŽINA",Tabuľka2[[#This Row],[Stĺpec25]]/Tabuľka2[[#This Row],[Stĺpec5]],0)</f>
        <v>0</v>
      </c>
      <c r="AF3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5" s="206">
        <f>IFERROR((Tabuľka2[[#This Row],[Stĺpec28]]+Tabuľka2[[#This Row],[Stĺpec25]])/Tabuľka2[[#This Row],[Stĺpec14]],0)</f>
        <v>0</v>
      </c>
      <c r="AH355" s="199">
        <f>Tabuľka2[[#This Row],[Stĺpec28]]+Tabuľka2[[#This Row],[Stĺpec25]]</f>
        <v>0</v>
      </c>
      <c r="AI355" s="206">
        <f>IFERROR(Tabuľka2[[#This Row],[Stĺpec25]]/Tabuľka2[[#This Row],[Stĺpec30]],0)</f>
        <v>0</v>
      </c>
      <c r="AJ355" s="191">
        <f>IFERROR(Tabuľka2[[#This Row],[Stĺpec145]]/Tabuľka2[[#This Row],[Stĺpec14]],0)</f>
        <v>0</v>
      </c>
      <c r="AK355" s="191">
        <f>IFERROR(Tabuľka2[[#This Row],[Stĺpec144]]/Tabuľka2[[#This Row],[Stĺpec14]],0)</f>
        <v>0</v>
      </c>
    </row>
    <row r="356" spans="1:37" x14ac:dyDescent="0.25">
      <c r="A356" s="251"/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17">
        <f>SUM(Činnosti!$F356:$M356)</f>
        <v>0</v>
      </c>
      <c r="O356" s="261"/>
      <c r="P356" s="269"/>
      <c r="Q356" s="267">
        <f>IF(AND(Tabuľka2[[#This Row],[Stĺpec5]]&gt;0,Tabuľka2[[#This Row],[Stĺpec1]]=""),1,0)</f>
        <v>0</v>
      </c>
      <c r="R356" s="237">
        <f>IF(AND(Tabuľka2[[#This Row],[Stĺpec14]]=0,OR(Tabuľka2[[#This Row],[Stĺpec145]]&gt;0,Tabuľka2[[#This Row],[Stĺpec144]]&gt;0)),1,0)</f>
        <v>0</v>
      </c>
      <c r="S3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6" s="212">
        <f>IF(OR($T$13="vyberte",$T$13=""),0,IF(OR(Tabuľka2[[#This Row],[Stĺpec14]]="",Tabuľka2[[#This Row],[Stĺpec6]]=""),0,Tabuľka2[[#This Row],[Stĺpec6]]/Tabuľka2[[#This Row],[Stĺpec14]]))</f>
        <v>0</v>
      </c>
      <c r="U356" s="212">
        <f>IF(OR($U$13="vyberte",$U$13=""),0,IF(OR(Tabuľka2[[#This Row],[Stĺpec14]]="",Tabuľka2[[#This Row],[Stĺpec7]]=""),0,Tabuľka2[[#This Row],[Stĺpec7]]/Tabuľka2[[#This Row],[Stĺpec14]]))</f>
        <v>0</v>
      </c>
      <c r="V356" s="212">
        <f>IF(OR($V$13="vyberte",$V$13=""),0,IF(OR(Tabuľka2[[#This Row],[Stĺpec14]]="",Tabuľka2[[#This Row],[Stĺpec8]]=0),0,Tabuľka2[[#This Row],[Stĺpec8]]/Tabuľka2[[#This Row],[Stĺpec14]]))</f>
        <v>0</v>
      </c>
      <c r="W356" s="212">
        <f>IF(OR($W$13="vyberte",$W$13=""),0,IF(OR(Tabuľka2[[#This Row],[Stĺpec14]]="",Tabuľka2[[#This Row],[Stĺpec9]]=""),0,Tabuľka2[[#This Row],[Stĺpec9]]/Tabuľka2[[#This Row],[Stĺpec14]]))</f>
        <v>0</v>
      </c>
      <c r="X356" s="212">
        <f>IF(OR($X$13="vyberte",$X$13=""),0,IF(OR(Tabuľka2[[#This Row],[Stĺpec14]]="",Tabuľka2[[#This Row],[Stĺpec10]]=""),0,Tabuľka2[[#This Row],[Stĺpec10]]/Tabuľka2[[#This Row],[Stĺpec14]]))</f>
        <v>0</v>
      </c>
      <c r="Y356" s="212">
        <f>IF(OR($Y$13="vyberte",$Y$13=""),0,IF(OR(Tabuľka2[[#This Row],[Stĺpec14]]="",Tabuľka2[[#This Row],[Stĺpec11]]=""),0,Tabuľka2[[#This Row],[Stĺpec11]]/Tabuľka2[[#This Row],[Stĺpec14]]))</f>
        <v>0</v>
      </c>
      <c r="Z356" s="212">
        <f>IF(OR(Tabuľka2[[#This Row],[Stĺpec14]]="",Tabuľka2[[#This Row],[Stĺpec12]]=""),0,Tabuľka2[[#This Row],[Stĺpec12]]/Tabuľka2[[#This Row],[Stĺpec14]])</f>
        <v>0</v>
      </c>
      <c r="AA356" s="194">
        <f>IF(OR(Tabuľka2[[#This Row],[Stĺpec14]]="",Tabuľka2[[#This Row],[Stĺpec13]]=""),0,Tabuľka2[[#This Row],[Stĺpec13]]/Tabuľka2[[#This Row],[Stĺpec14]])</f>
        <v>0</v>
      </c>
      <c r="AB356" s="193">
        <f>COUNTIF(Tabuľka2[[#This Row],[Stĺpec16]:[Stĺpec23]],"&gt;0,1")</f>
        <v>0</v>
      </c>
      <c r="AC356" s="198">
        <f>IF(OR($F$13="vyberte",$F$13=""),0,Tabuľka2[[#This Row],[Stĺpec14]]-Tabuľka2[[#This Row],[Stĺpec26]])</f>
        <v>0</v>
      </c>
      <c r="AD3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6" s="206">
        <f>IF('Bodovacie kritéria'!$F$15="01 A - BORSKÁ NÍŽINA",Tabuľka2[[#This Row],[Stĺpec25]]/Tabuľka2[[#This Row],[Stĺpec5]],0)</f>
        <v>0</v>
      </c>
      <c r="AF3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6" s="206">
        <f>IFERROR((Tabuľka2[[#This Row],[Stĺpec28]]+Tabuľka2[[#This Row],[Stĺpec25]])/Tabuľka2[[#This Row],[Stĺpec14]],0)</f>
        <v>0</v>
      </c>
      <c r="AH356" s="199">
        <f>Tabuľka2[[#This Row],[Stĺpec28]]+Tabuľka2[[#This Row],[Stĺpec25]]</f>
        <v>0</v>
      </c>
      <c r="AI356" s="206">
        <f>IFERROR(Tabuľka2[[#This Row],[Stĺpec25]]/Tabuľka2[[#This Row],[Stĺpec30]],0)</f>
        <v>0</v>
      </c>
      <c r="AJ356" s="191">
        <f>IFERROR(Tabuľka2[[#This Row],[Stĺpec145]]/Tabuľka2[[#This Row],[Stĺpec14]],0)</f>
        <v>0</v>
      </c>
      <c r="AK356" s="191">
        <f>IFERROR(Tabuľka2[[#This Row],[Stĺpec144]]/Tabuľka2[[#This Row],[Stĺpec14]],0)</f>
        <v>0</v>
      </c>
    </row>
    <row r="357" spans="1:37" x14ac:dyDescent="0.25">
      <c r="A357" s="252"/>
      <c r="B357" s="257"/>
      <c r="C357" s="257"/>
      <c r="D357" s="257"/>
      <c r="E357" s="257"/>
      <c r="F357" s="257"/>
      <c r="G357" s="257"/>
      <c r="H357" s="257"/>
      <c r="I357" s="257"/>
      <c r="J357" s="257"/>
      <c r="K357" s="257"/>
      <c r="L357" s="257"/>
      <c r="M357" s="257"/>
      <c r="N357" s="218">
        <f>SUM(Činnosti!$F357:$M357)</f>
        <v>0</v>
      </c>
      <c r="O357" s="262"/>
      <c r="P357" s="269"/>
      <c r="Q357" s="267">
        <f>IF(AND(Tabuľka2[[#This Row],[Stĺpec5]]&gt;0,Tabuľka2[[#This Row],[Stĺpec1]]=""),1,0)</f>
        <v>0</v>
      </c>
      <c r="R357" s="237">
        <f>IF(AND(Tabuľka2[[#This Row],[Stĺpec14]]=0,OR(Tabuľka2[[#This Row],[Stĺpec145]]&gt;0,Tabuľka2[[#This Row],[Stĺpec144]]&gt;0)),1,0)</f>
        <v>0</v>
      </c>
      <c r="S3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7" s="212">
        <f>IF(OR($T$13="vyberte",$T$13=""),0,IF(OR(Tabuľka2[[#This Row],[Stĺpec14]]="",Tabuľka2[[#This Row],[Stĺpec6]]=""),0,Tabuľka2[[#This Row],[Stĺpec6]]/Tabuľka2[[#This Row],[Stĺpec14]]))</f>
        <v>0</v>
      </c>
      <c r="U357" s="212">
        <f>IF(OR($U$13="vyberte",$U$13=""),0,IF(OR(Tabuľka2[[#This Row],[Stĺpec14]]="",Tabuľka2[[#This Row],[Stĺpec7]]=""),0,Tabuľka2[[#This Row],[Stĺpec7]]/Tabuľka2[[#This Row],[Stĺpec14]]))</f>
        <v>0</v>
      </c>
      <c r="V357" s="212">
        <f>IF(OR($V$13="vyberte",$V$13=""),0,IF(OR(Tabuľka2[[#This Row],[Stĺpec14]]="",Tabuľka2[[#This Row],[Stĺpec8]]=0),0,Tabuľka2[[#This Row],[Stĺpec8]]/Tabuľka2[[#This Row],[Stĺpec14]]))</f>
        <v>0</v>
      </c>
      <c r="W357" s="212">
        <f>IF(OR($W$13="vyberte",$W$13=""),0,IF(OR(Tabuľka2[[#This Row],[Stĺpec14]]="",Tabuľka2[[#This Row],[Stĺpec9]]=""),0,Tabuľka2[[#This Row],[Stĺpec9]]/Tabuľka2[[#This Row],[Stĺpec14]]))</f>
        <v>0</v>
      </c>
      <c r="X357" s="212">
        <f>IF(OR($X$13="vyberte",$X$13=""),0,IF(OR(Tabuľka2[[#This Row],[Stĺpec14]]="",Tabuľka2[[#This Row],[Stĺpec10]]=""),0,Tabuľka2[[#This Row],[Stĺpec10]]/Tabuľka2[[#This Row],[Stĺpec14]]))</f>
        <v>0</v>
      </c>
      <c r="Y357" s="212">
        <f>IF(OR($Y$13="vyberte",$Y$13=""),0,IF(OR(Tabuľka2[[#This Row],[Stĺpec14]]="",Tabuľka2[[#This Row],[Stĺpec11]]=""),0,Tabuľka2[[#This Row],[Stĺpec11]]/Tabuľka2[[#This Row],[Stĺpec14]]))</f>
        <v>0</v>
      </c>
      <c r="Z357" s="212">
        <f>IF(OR(Tabuľka2[[#This Row],[Stĺpec14]]="",Tabuľka2[[#This Row],[Stĺpec12]]=""),0,Tabuľka2[[#This Row],[Stĺpec12]]/Tabuľka2[[#This Row],[Stĺpec14]])</f>
        <v>0</v>
      </c>
      <c r="AA357" s="194">
        <f>IF(OR(Tabuľka2[[#This Row],[Stĺpec14]]="",Tabuľka2[[#This Row],[Stĺpec13]]=""),0,Tabuľka2[[#This Row],[Stĺpec13]]/Tabuľka2[[#This Row],[Stĺpec14]])</f>
        <v>0</v>
      </c>
      <c r="AB357" s="193">
        <f>COUNTIF(Tabuľka2[[#This Row],[Stĺpec16]:[Stĺpec23]],"&gt;0,1")</f>
        <v>0</v>
      </c>
      <c r="AC357" s="198">
        <f>IF(OR($F$13="vyberte",$F$13=""),0,Tabuľka2[[#This Row],[Stĺpec14]]-Tabuľka2[[#This Row],[Stĺpec26]])</f>
        <v>0</v>
      </c>
      <c r="AD3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7" s="206">
        <f>IF('Bodovacie kritéria'!$F$15="01 A - BORSKÁ NÍŽINA",Tabuľka2[[#This Row],[Stĺpec25]]/Tabuľka2[[#This Row],[Stĺpec5]],0)</f>
        <v>0</v>
      </c>
      <c r="AF3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7" s="206">
        <f>IFERROR((Tabuľka2[[#This Row],[Stĺpec28]]+Tabuľka2[[#This Row],[Stĺpec25]])/Tabuľka2[[#This Row],[Stĺpec14]],0)</f>
        <v>0</v>
      </c>
      <c r="AH357" s="199">
        <f>Tabuľka2[[#This Row],[Stĺpec28]]+Tabuľka2[[#This Row],[Stĺpec25]]</f>
        <v>0</v>
      </c>
      <c r="AI357" s="206">
        <f>IFERROR(Tabuľka2[[#This Row],[Stĺpec25]]/Tabuľka2[[#This Row],[Stĺpec30]],0)</f>
        <v>0</v>
      </c>
      <c r="AJ357" s="191">
        <f>IFERROR(Tabuľka2[[#This Row],[Stĺpec145]]/Tabuľka2[[#This Row],[Stĺpec14]],0)</f>
        <v>0</v>
      </c>
      <c r="AK357" s="191">
        <f>IFERROR(Tabuľka2[[#This Row],[Stĺpec144]]/Tabuľka2[[#This Row],[Stĺpec14]],0)</f>
        <v>0</v>
      </c>
    </row>
    <row r="358" spans="1:37" x14ac:dyDescent="0.25">
      <c r="A358" s="251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17">
        <f>SUM(Činnosti!$F358:$M358)</f>
        <v>0</v>
      </c>
      <c r="O358" s="261"/>
      <c r="P358" s="269"/>
      <c r="Q358" s="267">
        <f>IF(AND(Tabuľka2[[#This Row],[Stĺpec5]]&gt;0,Tabuľka2[[#This Row],[Stĺpec1]]=""),1,0)</f>
        <v>0</v>
      </c>
      <c r="R358" s="237">
        <f>IF(AND(Tabuľka2[[#This Row],[Stĺpec14]]=0,OR(Tabuľka2[[#This Row],[Stĺpec145]]&gt;0,Tabuľka2[[#This Row],[Stĺpec144]]&gt;0)),1,0)</f>
        <v>0</v>
      </c>
      <c r="S3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8" s="212">
        <f>IF(OR($T$13="vyberte",$T$13=""),0,IF(OR(Tabuľka2[[#This Row],[Stĺpec14]]="",Tabuľka2[[#This Row],[Stĺpec6]]=""),0,Tabuľka2[[#This Row],[Stĺpec6]]/Tabuľka2[[#This Row],[Stĺpec14]]))</f>
        <v>0</v>
      </c>
      <c r="U358" s="212">
        <f>IF(OR($U$13="vyberte",$U$13=""),0,IF(OR(Tabuľka2[[#This Row],[Stĺpec14]]="",Tabuľka2[[#This Row],[Stĺpec7]]=""),0,Tabuľka2[[#This Row],[Stĺpec7]]/Tabuľka2[[#This Row],[Stĺpec14]]))</f>
        <v>0</v>
      </c>
      <c r="V358" s="212">
        <f>IF(OR($V$13="vyberte",$V$13=""),0,IF(OR(Tabuľka2[[#This Row],[Stĺpec14]]="",Tabuľka2[[#This Row],[Stĺpec8]]=0),0,Tabuľka2[[#This Row],[Stĺpec8]]/Tabuľka2[[#This Row],[Stĺpec14]]))</f>
        <v>0</v>
      </c>
      <c r="W358" s="212">
        <f>IF(OR($W$13="vyberte",$W$13=""),0,IF(OR(Tabuľka2[[#This Row],[Stĺpec14]]="",Tabuľka2[[#This Row],[Stĺpec9]]=""),0,Tabuľka2[[#This Row],[Stĺpec9]]/Tabuľka2[[#This Row],[Stĺpec14]]))</f>
        <v>0</v>
      </c>
      <c r="X358" s="212">
        <f>IF(OR($X$13="vyberte",$X$13=""),0,IF(OR(Tabuľka2[[#This Row],[Stĺpec14]]="",Tabuľka2[[#This Row],[Stĺpec10]]=""),0,Tabuľka2[[#This Row],[Stĺpec10]]/Tabuľka2[[#This Row],[Stĺpec14]]))</f>
        <v>0</v>
      </c>
      <c r="Y358" s="212">
        <f>IF(OR($Y$13="vyberte",$Y$13=""),0,IF(OR(Tabuľka2[[#This Row],[Stĺpec14]]="",Tabuľka2[[#This Row],[Stĺpec11]]=""),0,Tabuľka2[[#This Row],[Stĺpec11]]/Tabuľka2[[#This Row],[Stĺpec14]]))</f>
        <v>0</v>
      </c>
      <c r="Z358" s="212">
        <f>IF(OR(Tabuľka2[[#This Row],[Stĺpec14]]="",Tabuľka2[[#This Row],[Stĺpec12]]=""),0,Tabuľka2[[#This Row],[Stĺpec12]]/Tabuľka2[[#This Row],[Stĺpec14]])</f>
        <v>0</v>
      </c>
      <c r="AA358" s="194">
        <f>IF(OR(Tabuľka2[[#This Row],[Stĺpec14]]="",Tabuľka2[[#This Row],[Stĺpec13]]=""),0,Tabuľka2[[#This Row],[Stĺpec13]]/Tabuľka2[[#This Row],[Stĺpec14]])</f>
        <v>0</v>
      </c>
      <c r="AB358" s="193">
        <f>COUNTIF(Tabuľka2[[#This Row],[Stĺpec16]:[Stĺpec23]],"&gt;0,1")</f>
        <v>0</v>
      </c>
      <c r="AC358" s="198">
        <f>IF(OR($F$13="vyberte",$F$13=""),0,Tabuľka2[[#This Row],[Stĺpec14]]-Tabuľka2[[#This Row],[Stĺpec26]])</f>
        <v>0</v>
      </c>
      <c r="AD3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8" s="206">
        <f>IF('Bodovacie kritéria'!$F$15="01 A - BORSKÁ NÍŽINA",Tabuľka2[[#This Row],[Stĺpec25]]/Tabuľka2[[#This Row],[Stĺpec5]],0)</f>
        <v>0</v>
      </c>
      <c r="AF3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8" s="206">
        <f>IFERROR((Tabuľka2[[#This Row],[Stĺpec28]]+Tabuľka2[[#This Row],[Stĺpec25]])/Tabuľka2[[#This Row],[Stĺpec14]],0)</f>
        <v>0</v>
      </c>
      <c r="AH358" s="199">
        <f>Tabuľka2[[#This Row],[Stĺpec28]]+Tabuľka2[[#This Row],[Stĺpec25]]</f>
        <v>0</v>
      </c>
      <c r="AI358" s="206">
        <f>IFERROR(Tabuľka2[[#This Row],[Stĺpec25]]/Tabuľka2[[#This Row],[Stĺpec30]],0)</f>
        <v>0</v>
      </c>
      <c r="AJ358" s="191">
        <f>IFERROR(Tabuľka2[[#This Row],[Stĺpec145]]/Tabuľka2[[#This Row],[Stĺpec14]],0)</f>
        <v>0</v>
      </c>
      <c r="AK358" s="191">
        <f>IFERROR(Tabuľka2[[#This Row],[Stĺpec144]]/Tabuľka2[[#This Row],[Stĺpec14]],0)</f>
        <v>0</v>
      </c>
    </row>
    <row r="359" spans="1:37" x14ac:dyDescent="0.25">
      <c r="A359" s="252"/>
      <c r="B359" s="257"/>
      <c r="C359" s="257"/>
      <c r="D359" s="257"/>
      <c r="E359" s="257"/>
      <c r="F359" s="257"/>
      <c r="G359" s="257"/>
      <c r="H359" s="257"/>
      <c r="I359" s="257"/>
      <c r="J359" s="257"/>
      <c r="K359" s="257"/>
      <c r="L359" s="257"/>
      <c r="M359" s="257"/>
      <c r="N359" s="218">
        <f>SUM(Činnosti!$F359:$M359)</f>
        <v>0</v>
      </c>
      <c r="O359" s="262"/>
      <c r="P359" s="269"/>
      <c r="Q359" s="267">
        <f>IF(AND(Tabuľka2[[#This Row],[Stĺpec5]]&gt;0,Tabuľka2[[#This Row],[Stĺpec1]]=""),1,0)</f>
        <v>0</v>
      </c>
      <c r="R359" s="237">
        <f>IF(AND(Tabuľka2[[#This Row],[Stĺpec14]]=0,OR(Tabuľka2[[#This Row],[Stĺpec145]]&gt;0,Tabuľka2[[#This Row],[Stĺpec144]]&gt;0)),1,0)</f>
        <v>0</v>
      </c>
      <c r="S3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59" s="212">
        <f>IF(OR($T$13="vyberte",$T$13=""),0,IF(OR(Tabuľka2[[#This Row],[Stĺpec14]]="",Tabuľka2[[#This Row],[Stĺpec6]]=""),0,Tabuľka2[[#This Row],[Stĺpec6]]/Tabuľka2[[#This Row],[Stĺpec14]]))</f>
        <v>0</v>
      </c>
      <c r="U359" s="212">
        <f>IF(OR($U$13="vyberte",$U$13=""),0,IF(OR(Tabuľka2[[#This Row],[Stĺpec14]]="",Tabuľka2[[#This Row],[Stĺpec7]]=""),0,Tabuľka2[[#This Row],[Stĺpec7]]/Tabuľka2[[#This Row],[Stĺpec14]]))</f>
        <v>0</v>
      </c>
      <c r="V359" s="212">
        <f>IF(OR($V$13="vyberte",$V$13=""),0,IF(OR(Tabuľka2[[#This Row],[Stĺpec14]]="",Tabuľka2[[#This Row],[Stĺpec8]]=0),0,Tabuľka2[[#This Row],[Stĺpec8]]/Tabuľka2[[#This Row],[Stĺpec14]]))</f>
        <v>0</v>
      </c>
      <c r="W359" s="212">
        <f>IF(OR($W$13="vyberte",$W$13=""),0,IF(OR(Tabuľka2[[#This Row],[Stĺpec14]]="",Tabuľka2[[#This Row],[Stĺpec9]]=""),0,Tabuľka2[[#This Row],[Stĺpec9]]/Tabuľka2[[#This Row],[Stĺpec14]]))</f>
        <v>0</v>
      </c>
      <c r="X359" s="212">
        <f>IF(OR($X$13="vyberte",$X$13=""),0,IF(OR(Tabuľka2[[#This Row],[Stĺpec14]]="",Tabuľka2[[#This Row],[Stĺpec10]]=""),0,Tabuľka2[[#This Row],[Stĺpec10]]/Tabuľka2[[#This Row],[Stĺpec14]]))</f>
        <v>0</v>
      </c>
      <c r="Y359" s="212">
        <f>IF(OR($Y$13="vyberte",$Y$13=""),0,IF(OR(Tabuľka2[[#This Row],[Stĺpec14]]="",Tabuľka2[[#This Row],[Stĺpec11]]=""),0,Tabuľka2[[#This Row],[Stĺpec11]]/Tabuľka2[[#This Row],[Stĺpec14]]))</f>
        <v>0</v>
      </c>
      <c r="Z359" s="212">
        <f>IF(OR(Tabuľka2[[#This Row],[Stĺpec14]]="",Tabuľka2[[#This Row],[Stĺpec12]]=""),0,Tabuľka2[[#This Row],[Stĺpec12]]/Tabuľka2[[#This Row],[Stĺpec14]])</f>
        <v>0</v>
      </c>
      <c r="AA359" s="194">
        <f>IF(OR(Tabuľka2[[#This Row],[Stĺpec14]]="",Tabuľka2[[#This Row],[Stĺpec13]]=""),0,Tabuľka2[[#This Row],[Stĺpec13]]/Tabuľka2[[#This Row],[Stĺpec14]])</f>
        <v>0</v>
      </c>
      <c r="AB359" s="193">
        <f>COUNTIF(Tabuľka2[[#This Row],[Stĺpec16]:[Stĺpec23]],"&gt;0,1")</f>
        <v>0</v>
      </c>
      <c r="AC359" s="198">
        <f>IF(OR($F$13="vyberte",$F$13=""),0,Tabuľka2[[#This Row],[Stĺpec14]]-Tabuľka2[[#This Row],[Stĺpec26]])</f>
        <v>0</v>
      </c>
      <c r="AD3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59" s="206">
        <f>IF('Bodovacie kritéria'!$F$15="01 A - BORSKÁ NÍŽINA",Tabuľka2[[#This Row],[Stĺpec25]]/Tabuľka2[[#This Row],[Stĺpec5]],0)</f>
        <v>0</v>
      </c>
      <c r="AF3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59" s="206">
        <f>IFERROR((Tabuľka2[[#This Row],[Stĺpec28]]+Tabuľka2[[#This Row],[Stĺpec25]])/Tabuľka2[[#This Row],[Stĺpec14]],0)</f>
        <v>0</v>
      </c>
      <c r="AH359" s="199">
        <f>Tabuľka2[[#This Row],[Stĺpec28]]+Tabuľka2[[#This Row],[Stĺpec25]]</f>
        <v>0</v>
      </c>
      <c r="AI359" s="206">
        <f>IFERROR(Tabuľka2[[#This Row],[Stĺpec25]]/Tabuľka2[[#This Row],[Stĺpec30]],0)</f>
        <v>0</v>
      </c>
      <c r="AJ359" s="191">
        <f>IFERROR(Tabuľka2[[#This Row],[Stĺpec145]]/Tabuľka2[[#This Row],[Stĺpec14]],0)</f>
        <v>0</v>
      </c>
      <c r="AK359" s="191">
        <f>IFERROR(Tabuľka2[[#This Row],[Stĺpec144]]/Tabuľka2[[#This Row],[Stĺpec14]],0)</f>
        <v>0</v>
      </c>
    </row>
    <row r="360" spans="1:37" x14ac:dyDescent="0.25">
      <c r="A360" s="251"/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17">
        <f>SUM(Činnosti!$F360:$M360)</f>
        <v>0</v>
      </c>
      <c r="O360" s="261"/>
      <c r="P360" s="269"/>
      <c r="Q360" s="267">
        <f>IF(AND(Tabuľka2[[#This Row],[Stĺpec5]]&gt;0,Tabuľka2[[#This Row],[Stĺpec1]]=""),1,0)</f>
        <v>0</v>
      </c>
      <c r="R360" s="237">
        <f>IF(AND(Tabuľka2[[#This Row],[Stĺpec14]]=0,OR(Tabuľka2[[#This Row],[Stĺpec145]]&gt;0,Tabuľka2[[#This Row],[Stĺpec144]]&gt;0)),1,0)</f>
        <v>0</v>
      </c>
      <c r="S3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0" s="212">
        <f>IF(OR($T$13="vyberte",$T$13=""),0,IF(OR(Tabuľka2[[#This Row],[Stĺpec14]]="",Tabuľka2[[#This Row],[Stĺpec6]]=""),0,Tabuľka2[[#This Row],[Stĺpec6]]/Tabuľka2[[#This Row],[Stĺpec14]]))</f>
        <v>0</v>
      </c>
      <c r="U360" s="212">
        <f>IF(OR($U$13="vyberte",$U$13=""),0,IF(OR(Tabuľka2[[#This Row],[Stĺpec14]]="",Tabuľka2[[#This Row],[Stĺpec7]]=""),0,Tabuľka2[[#This Row],[Stĺpec7]]/Tabuľka2[[#This Row],[Stĺpec14]]))</f>
        <v>0</v>
      </c>
      <c r="V360" s="212">
        <f>IF(OR($V$13="vyberte",$V$13=""),0,IF(OR(Tabuľka2[[#This Row],[Stĺpec14]]="",Tabuľka2[[#This Row],[Stĺpec8]]=0),0,Tabuľka2[[#This Row],[Stĺpec8]]/Tabuľka2[[#This Row],[Stĺpec14]]))</f>
        <v>0</v>
      </c>
      <c r="W360" s="212">
        <f>IF(OR($W$13="vyberte",$W$13=""),0,IF(OR(Tabuľka2[[#This Row],[Stĺpec14]]="",Tabuľka2[[#This Row],[Stĺpec9]]=""),0,Tabuľka2[[#This Row],[Stĺpec9]]/Tabuľka2[[#This Row],[Stĺpec14]]))</f>
        <v>0</v>
      </c>
      <c r="X360" s="212">
        <f>IF(OR($X$13="vyberte",$X$13=""),0,IF(OR(Tabuľka2[[#This Row],[Stĺpec14]]="",Tabuľka2[[#This Row],[Stĺpec10]]=""),0,Tabuľka2[[#This Row],[Stĺpec10]]/Tabuľka2[[#This Row],[Stĺpec14]]))</f>
        <v>0</v>
      </c>
      <c r="Y360" s="212">
        <f>IF(OR($Y$13="vyberte",$Y$13=""),0,IF(OR(Tabuľka2[[#This Row],[Stĺpec14]]="",Tabuľka2[[#This Row],[Stĺpec11]]=""),0,Tabuľka2[[#This Row],[Stĺpec11]]/Tabuľka2[[#This Row],[Stĺpec14]]))</f>
        <v>0</v>
      </c>
      <c r="Z360" s="212">
        <f>IF(OR(Tabuľka2[[#This Row],[Stĺpec14]]="",Tabuľka2[[#This Row],[Stĺpec12]]=""),0,Tabuľka2[[#This Row],[Stĺpec12]]/Tabuľka2[[#This Row],[Stĺpec14]])</f>
        <v>0</v>
      </c>
      <c r="AA360" s="194">
        <f>IF(OR(Tabuľka2[[#This Row],[Stĺpec14]]="",Tabuľka2[[#This Row],[Stĺpec13]]=""),0,Tabuľka2[[#This Row],[Stĺpec13]]/Tabuľka2[[#This Row],[Stĺpec14]])</f>
        <v>0</v>
      </c>
      <c r="AB360" s="193">
        <f>COUNTIF(Tabuľka2[[#This Row],[Stĺpec16]:[Stĺpec23]],"&gt;0,1")</f>
        <v>0</v>
      </c>
      <c r="AC360" s="198">
        <f>IF(OR($F$13="vyberte",$F$13=""),0,Tabuľka2[[#This Row],[Stĺpec14]]-Tabuľka2[[#This Row],[Stĺpec26]])</f>
        <v>0</v>
      </c>
      <c r="AD3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0" s="206">
        <f>IF('Bodovacie kritéria'!$F$15="01 A - BORSKÁ NÍŽINA",Tabuľka2[[#This Row],[Stĺpec25]]/Tabuľka2[[#This Row],[Stĺpec5]],0)</f>
        <v>0</v>
      </c>
      <c r="AF3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0" s="206">
        <f>IFERROR((Tabuľka2[[#This Row],[Stĺpec28]]+Tabuľka2[[#This Row],[Stĺpec25]])/Tabuľka2[[#This Row],[Stĺpec14]],0)</f>
        <v>0</v>
      </c>
      <c r="AH360" s="199">
        <f>Tabuľka2[[#This Row],[Stĺpec28]]+Tabuľka2[[#This Row],[Stĺpec25]]</f>
        <v>0</v>
      </c>
      <c r="AI360" s="206">
        <f>IFERROR(Tabuľka2[[#This Row],[Stĺpec25]]/Tabuľka2[[#This Row],[Stĺpec30]],0)</f>
        <v>0</v>
      </c>
      <c r="AJ360" s="191">
        <f>IFERROR(Tabuľka2[[#This Row],[Stĺpec145]]/Tabuľka2[[#This Row],[Stĺpec14]],0)</f>
        <v>0</v>
      </c>
      <c r="AK360" s="191">
        <f>IFERROR(Tabuľka2[[#This Row],[Stĺpec144]]/Tabuľka2[[#This Row],[Stĺpec14]],0)</f>
        <v>0</v>
      </c>
    </row>
    <row r="361" spans="1:37" x14ac:dyDescent="0.25">
      <c r="A361" s="252"/>
      <c r="B361" s="257"/>
      <c r="C361" s="257"/>
      <c r="D361" s="257"/>
      <c r="E361" s="257"/>
      <c r="F361" s="257"/>
      <c r="G361" s="257"/>
      <c r="H361" s="257"/>
      <c r="I361" s="257"/>
      <c r="J361" s="257"/>
      <c r="K361" s="257"/>
      <c r="L361" s="257"/>
      <c r="M361" s="257"/>
      <c r="N361" s="218">
        <f>SUM(Činnosti!$F361:$M361)</f>
        <v>0</v>
      </c>
      <c r="O361" s="262"/>
      <c r="P361" s="269"/>
      <c r="Q361" s="267">
        <f>IF(AND(Tabuľka2[[#This Row],[Stĺpec5]]&gt;0,Tabuľka2[[#This Row],[Stĺpec1]]=""),1,0)</f>
        <v>0</v>
      </c>
      <c r="R361" s="237">
        <f>IF(AND(Tabuľka2[[#This Row],[Stĺpec14]]=0,OR(Tabuľka2[[#This Row],[Stĺpec145]]&gt;0,Tabuľka2[[#This Row],[Stĺpec144]]&gt;0)),1,0)</f>
        <v>0</v>
      </c>
      <c r="S3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1" s="212">
        <f>IF(OR($T$13="vyberte",$T$13=""),0,IF(OR(Tabuľka2[[#This Row],[Stĺpec14]]="",Tabuľka2[[#This Row],[Stĺpec6]]=""),0,Tabuľka2[[#This Row],[Stĺpec6]]/Tabuľka2[[#This Row],[Stĺpec14]]))</f>
        <v>0</v>
      </c>
      <c r="U361" s="212">
        <f>IF(OR($U$13="vyberte",$U$13=""),0,IF(OR(Tabuľka2[[#This Row],[Stĺpec14]]="",Tabuľka2[[#This Row],[Stĺpec7]]=""),0,Tabuľka2[[#This Row],[Stĺpec7]]/Tabuľka2[[#This Row],[Stĺpec14]]))</f>
        <v>0</v>
      </c>
      <c r="V361" s="212">
        <f>IF(OR($V$13="vyberte",$V$13=""),0,IF(OR(Tabuľka2[[#This Row],[Stĺpec14]]="",Tabuľka2[[#This Row],[Stĺpec8]]=0),0,Tabuľka2[[#This Row],[Stĺpec8]]/Tabuľka2[[#This Row],[Stĺpec14]]))</f>
        <v>0</v>
      </c>
      <c r="W361" s="212">
        <f>IF(OR($W$13="vyberte",$W$13=""),0,IF(OR(Tabuľka2[[#This Row],[Stĺpec14]]="",Tabuľka2[[#This Row],[Stĺpec9]]=""),0,Tabuľka2[[#This Row],[Stĺpec9]]/Tabuľka2[[#This Row],[Stĺpec14]]))</f>
        <v>0</v>
      </c>
      <c r="X361" s="212">
        <f>IF(OR($X$13="vyberte",$X$13=""),0,IF(OR(Tabuľka2[[#This Row],[Stĺpec14]]="",Tabuľka2[[#This Row],[Stĺpec10]]=""),0,Tabuľka2[[#This Row],[Stĺpec10]]/Tabuľka2[[#This Row],[Stĺpec14]]))</f>
        <v>0</v>
      </c>
      <c r="Y361" s="212">
        <f>IF(OR($Y$13="vyberte",$Y$13=""),0,IF(OR(Tabuľka2[[#This Row],[Stĺpec14]]="",Tabuľka2[[#This Row],[Stĺpec11]]=""),0,Tabuľka2[[#This Row],[Stĺpec11]]/Tabuľka2[[#This Row],[Stĺpec14]]))</f>
        <v>0</v>
      </c>
      <c r="Z361" s="212">
        <f>IF(OR(Tabuľka2[[#This Row],[Stĺpec14]]="",Tabuľka2[[#This Row],[Stĺpec12]]=""),0,Tabuľka2[[#This Row],[Stĺpec12]]/Tabuľka2[[#This Row],[Stĺpec14]])</f>
        <v>0</v>
      </c>
      <c r="AA361" s="194">
        <f>IF(OR(Tabuľka2[[#This Row],[Stĺpec14]]="",Tabuľka2[[#This Row],[Stĺpec13]]=""),0,Tabuľka2[[#This Row],[Stĺpec13]]/Tabuľka2[[#This Row],[Stĺpec14]])</f>
        <v>0</v>
      </c>
      <c r="AB361" s="193">
        <f>COUNTIF(Tabuľka2[[#This Row],[Stĺpec16]:[Stĺpec23]],"&gt;0,1")</f>
        <v>0</v>
      </c>
      <c r="AC361" s="198">
        <f>IF(OR($F$13="vyberte",$F$13=""),0,Tabuľka2[[#This Row],[Stĺpec14]]-Tabuľka2[[#This Row],[Stĺpec26]])</f>
        <v>0</v>
      </c>
      <c r="AD3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1" s="206">
        <f>IF('Bodovacie kritéria'!$F$15="01 A - BORSKÁ NÍŽINA",Tabuľka2[[#This Row],[Stĺpec25]]/Tabuľka2[[#This Row],[Stĺpec5]],0)</f>
        <v>0</v>
      </c>
      <c r="AF3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1" s="206">
        <f>IFERROR((Tabuľka2[[#This Row],[Stĺpec28]]+Tabuľka2[[#This Row],[Stĺpec25]])/Tabuľka2[[#This Row],[Stĺpec14]],0)</f>
        <v>0</v>
      </c>
      <c r="AH361" s="199">
        <f>Tabuľka2[[#This Row],[Stĺpec28]]+Tabuľka2[[#This Row],[Stĺpec25]]</f>
        <v>0</v>
      </c>
      <c r="AI361" s="206">
        <f>IFERROR(Tabuľka2[[#This Row],[Stĺpec25]]/Tabuľka2[[#This Row],[Stĺpec30]],0)</f>
        <v>0</v>
      </c>
      <c r="AJ361" s="191">
        <f>IFERROR(Tabuľka2[[#This Row],[Stĺpec145]]/Tabuľka2[[#This Row],[Stĺpec14]],0)</f>
        <v>0</v>
      </c>
      <c r="AK361" s="191">
        <f>IFERROR(Tabuľka2[[#This Row],[Stĺpec144]]/Tabuľka2[[#This Row],[Stĺpec14]],0)</f>
        <v>0</v>
      </c>
    </row>
    <row r="362" spans="1:37" x14ac:dyDescent="0.25">
      <c r="A362" s="251"/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17">
        <f>SUM(Činnosti!$F362:$M362)</f>
        <v>0</v>
      </c>
      <c r="O362" s="261"/>
      <c r="P362" s="269"/>
      <c r="Q362" s="267">
        <f>IF(AND(Tabuľka2[[#This Row],[Stĺpec5]]&gt;0,Tabuľka2[[#This Row],[Stĺpec1]]=""),1,0)</f>
        <v>0</v>
      </c>
      <c r="R362" s="237">
        <f>IF(AND(Tabuľka2[[#This Row],[Stĺpec14]]=0,OR(Tabuľka2[[#This Row],[Stĺpec145]]&gt;0,Tabuľka2[[#This Row],[Stĺpec144]]&gt;0)),1,0)</f>
        <v>0</v>
      </c>
      <c r="S3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2" s="212">
        <f>IF(OR($T$13="vyberte",$T$13=""),0,IF(OR(Tabuľka2[[#This Row],[Stĺpec14]]="",Tabuľka2[[#This Row],[Stĺpec6]]=""),0,Tabuľka2[[#This Row],[Stĺpec6]]/Tabuľka2[[#This Row],[Stĺpec14]]))</f>
        <v>0</v>
      </c>
      <c r="U362" s="212">
        <f>IF(OR($U$13="vyberte",$U$13=""),0,IF(OR(Tabuľka2[[#This Row],[Stĺpec14]]="",Tabuľka2[[#This Row],[Stĺpec7]]=""),0,Tabuľka2[[#This Row],[Stĺpec7]]/Tabuľka2[[#This Row],[Stĺpec14]]))</f>
        <v>0</v>
      </c>
      <c r="V362" s="212">
        <f>IF(OR($V$13="vyberte",$V$13=""),0,IF(OR(Tabuľka2[[#This Row],[Stĺpec14]]="",Tabuľka2[[#This Row],[Stĺpec8]]=0),0,Tabuľka2[[#This Row],[Stĺpec8]]/Tabuľka2[[#This Row],[Stĺpec14]]))</f>
        <v>0</v>
      </c>
      <c r="W362" s="212">
        <f>IF(OR($W$13="vyberte",$W$13=""),0,IF(OR(Tabuľka2[[#This Row],[Stĺpec14]]="",Tabuľka2[[#This Row],[Stĺpec9]]=""),0,Tabuľka2[[#This Row],[Stĺpec9]]/Tabuľka2[[#This Row],[Stĺpec14]]))</f>
        <v>0</v>
      </c>
      <c r="X362" s="212">
        <f>IF(OR($X$13="vyberte",$X$13=""),0,IF(OR(Tabuľka2[[#This Row],[Stĺpec14]]="",Tabuľka2[[#This Row],[Stĺpec10]]=""),0,Tabuľka2[[#This Row],[Stĺpec10]]/Tabuľka2[[#This Row],[Stĺpec14]]))</f>
        <v>0</v>
      </c>
      <c r="Y362" s="212">
        <f>IF(OR($Y$13="vyberte",$Y$13=""),0,IF(OR(Tabuľka2[[#This Row],[Stĺpec14]]="",Tabuľka2[[#This Row],[Stĺpec11]]=""),0,Tabuľka2[[#This Row],[Stĺpec11]]/Tabuľka2[[#This Row],[Stĺpec14]]))</f>
        <v>0</v>
      </c>
      <c r="Z362" s="212">
        <f>IF(OR(Tabuľka2[[#This Row],[Stĺpec14]]="",Tabuľka2[[#This Row],[Stĺpec12]]=""),0,Tabuľka2[[#This Row],[Stĺpec12]]/Tabuľka2[[#This Row],[Stĺpec14]])</f>
        <v>0</v>
      </c>
      <c r="AA362" s="194">
        <f>IF(OR(Tabuľka2[[#This Row],[Stĺpec14]]="",Tabuľka2[[#This Row],[Stĺpec13]]=""),0,Tabuľka2[[#This Row],[Stĺpec13]]/Tabuľka2[[#This Row],[Stĺpec14]])</f>
        <v>0</v>
      </c>
      <c r="AB362" s="193">
        <f>COUNTIF(Tabuľka2[[#This Row],[Stĺpec16]:[Stĺpec23]],"&gt;0,1")</f>
        <v>0</v>
      </c>
      <c r="AC362" s="198">
        <f>IF(OR($F$13="vyberte",$F$13=""),0,Tabuľka2[[#This Row],[Stĺpec14]]-Tabuľka2[[#This Row],[Stĺpec26]])</f>
        <v>0</v>
      </c>
      <c r="AD3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2" s="206">
        <f>IF('Bodovacie kritéria'!$F$15="01 A - BORSKÁ NÍŽINA",Tabuľka2[[#This Row],[Stĺpec25]]/Tabuľka2[[#This Row],[Stĺpec5]],0)</f>
        <v>0</v>
      </c>
      <c r="AF3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2" s="206">
        <f>IFERROR((Tabuľka2[[#This Row],[Stĺpec28]]+Tabuľka2[[#This Row],[Stĺpec25]])/Tabuľka2[[#This Row],[Stĺpec14]],0)</f>
        <v>0</v>
      </c>
      <c r="AH362" s="199">
        <f>Tabuľka2[[#This Row],[Stĺpec28]]+Tabuľka2[[#This Row],[Stĺpec25]]</f>
        <v>0</v>
      </c>
      <c r="AI362" s="206">
        <f>IFERROR(Tabuľka2[[#This Row],[Stĺpec25]]/Tabuľka2[[#This Row],[Stĺpec30]],0)</f>
        <v>0</v>
      </c>
      <c r="AJ362" s="191">
        <f>IFERROR(Tabuľka2[[#This Row],[Stĺpec145]]/Tabuľka2[[#This Row],[Stĺpec14]],0)</f>
        <v>0</v>
      </c>
      <c r="AK362" s="191">
        <f>IFERROR(Tabuľka2[[#This Row],[Stĺpec144]]/Tabuľka2[[#This Row],[Stĺpec14]],0)</f>
        <v>0</v>
      </c>
    </row>
    <row r="363" spans="1:37" x14ac:dyDescent="0.25">
      <c r="A363" s="252"/>
      <c r="B363" s="257"/>
      <c r="C363" s="257"/>
      <c r="D363" s="257"/>
      <c r="E363" s="257"/>
      <c r="F363" s="257"/>
      <c r="G363" s="257"/>
      <c r="H363" s="257"/>
      <c r="I363" s="257"/>
      <c r="J363" s="257"/>
      <c r="K363" s="257"/>
      <c r="L363" s="257"/>
      <c r="M363" s="257"/>
      <c r="N363" s="218">
        <f>SUM(Činnosti!$F363:$M363)</f>
        <v>0</v>
      </c>
      <c r="O363" s="262"/>
      <c r="P363" s="269"/>
      <c r="Q363" s="267">
        <f>IF(AND(Tabuľka2[[#This Row],[Stĺpec5]]&gt;0,Tabuľka2[[#This Row],[Stĺpec1]]=""),1,0)</f>
        <v>0</v>
      </c>
      <c r="R363" s="237">
        <f>IF(AND(Tabuľka2[[#This Row],[Stĺpec14]]=0,OR(Tabuľka2[[#This Row],[Stĺpec145]]&gt;0,Tabuľka2[[#This Row],[Stĺpec144]]&gt;0)),1,0)</f>
        <v>0</v>
      </c>
      <c r="S3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3" s="212">
        <f>IF(OR($T$13="vyberte",$T$13=""),0,IF(OR(Tabuľka2[[#This Row],[Stĺpec14]]="",Tabuľka2[[#This Row],[Stĺpec6]]=""),0,Tabuľka2[[#This Row],[Stĺpec6]]/Tabuľka2[[#This Row],[Stĺpec14]]))</f>
        <v>0</v>
      </c>
      <c r="U363" s="212">
        <f>IF(OR($U$13="vyberte",$U$13=""),0,IF(OR(Tabuľka2[[#This Row],[Stĺpec14]]="",Tabuľka2[[#This Row],[Stĺpec7]]=""),0,Tabuľka2[[#This Row],[Stĺpec7]]/Tabuľka2[[#This Row],[Stĺpec14]]))</f>
        <v>0</v>
      </c>
      <c r="V363" s="212">
        <f>IF(OR($V$13="vyberte",$V$13=""),0,IF(OR(Tabuľka2[[#This Row],[Stĺpec14]]="",Tabuľka2[[#This Row],[Stĺpec8]]=0),0,Tabuľka2[[#This Row],[Stĺpec8]]/Tabuľka2[[#This Row],[Stĺpec14]]))</f>
        <v>0</v>
      </c>
      <c r="W363" s="212">
        <f>IF(OR($W$13="vyberte",$W$13=""),0,IF(OR(Tabuľka2[[#This Row],[Stĺpec14]]="",Tabuľka2[[#This Row],[Stĺpec9]]=""),0,Tabuľka2[[#This Row],[Stĺpec9]]/Tabuľka2[[#This Row],[Stĺpec14]]))</f>
        <v>0</v>
      </c>
      <c r="X363" s="212">
        <f>IF(OR($X$13="vyberte",$X$13=""),0,IF(OR(Tabuľka2[[#This Row],[Stĺpec14]]="",Tabuľka2[[#This Row],[Stĺpec10]]=""),0,Tabuľka2[[#This Row],[Stĺpec10]]/Tabuľka2[[#This Row],[Stĺpec14]]))</f>
        <v>0</v>
      </c>
      <c r="Y363" s="212">
        <f>IF(OR($Y$13="vyberte",$Y$13=""),0,IF(OR(Tabuľka2[[#This Row],[Stĺpec14]]="",Tabuľka2[[#This Row],[Stĺpec11]]=""),0,Tabuľka2[[#This Row],[Stĺpec11]]/Tabuľka2[[#This Row],[Stĺpec14]]))</f>
        <v>0</v>
      </c>
      <c r="Z363" s="212">
        <f>IF(OR(Tabuľka2[[#This Row],[Stĺpec14]]="",Tabuľka2[[#This Row],[Stĺpec12]]=""),0,Tabuľka2[[#This Row],[Stĺpec12]]/Tabuľka2[[#This Row],[Stĺpec14]])</f>
        <v>0</v>
      </c>
      <c r="AA363" s="194">
        <f>IF(OR(Tabuľka2[[#This Row],[Stĺpec14]]="",Tabuľka2[[#This Row],[Stĺpec13]]=""),0,Tabuľka2[[#This Row],[Stĺpec13]]/Tabuľka2[[#This Row],[Stĺpec14]])</f>
        <v>0</v>
      </c>
      <c r="AB363" s="193">
        <f>COUNTIF(Tabuľka2[[#This Row],[Stĺpec16]:[Stĺpec23]],"&gt;0,1")</f>
        <v>0</v>
      </c>
      <c r="AC363" s="198">
        <f>IF(OR($F$13="vyberte",$F$13=""),0,Tabuľka2[[#This Row],[Stĺpec14]]-Tabuľka2[[#This Row],[Stĺpec26]])</f>
        <v>0</v>
      </c>
      <c r="AD3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3" s="206">
        <f>IF('Bodovacie kritéria'!$F$15="01 A - BORSKÁ NÍŽINA",Tabuľka2[[#This Row],[Stĺpec25]]/Tabuľka2[[#This Row],[Stĺpec5]],0)</f>
        <v>0</v>
      </c>
      <c r="AF3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3" s="206">
        <f>IFERROR((Tabuľka2[[#This Row],[Stĺpec28]]+Tabuľka2[[#This Row],[Stĺpec25]])/Tabuľka2[[#This Row],[Stĺpec14]],0)</f>
        <v>0</v>
      </c>
      <c r="AH363" s="199">
        <f>Tabuľka2[[#This Row],[Stĺpec28]]+Tabuľka2[[#This Row],[Stĺpec25]]</f>
        <v>0</v>
      </c>
      <c r="AI363" s="206">
        <f>IFERROR(Tabuľka2[[#This Row],[Stĺpec25]]/Tabuľka2[[#This Row],[Stĺpec30]],0)</f>
        <v>0</v>
      </c>
      <c r="AJ363" s="191">
        <f>IFERROR(Tabuľka2[[#This Row],[Stĺpec145]]/Tabuľka2[[#This Row],[Stĺpec14]],0)</f>
        <v>0</v>
      </c>
      <c r="AK363" s="191">
        <f>IFERROR(Tabuľka2[[#This Row],[Stĺpec144]]/Tabuľka2[[#This Row],[Stĺpec14]],0)</f>
        <v>0</v>
      </c>
    </row>
    <row r="364" spans="1:37" x14ac:dyDescent="0.25">
      <c r="A364" s="251"/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17">
        <f>SUM(Činnosti!$F364:$M364)</f>
        <v>0</v>
      </c>
      <c r="O364" s="261"/>
      <c r="P364" s="269"/>
      <c r="Q364" s="267">
        <f>IF(AND(Tabuľka2[[#This Row],[Stĺpec5]]&gt;0,Tabuľka2[[#This Row],[Stĺpec1]]=""),1,0)</f>
        <v>0</v>
      </c>
      <c r="R364" s="237">
        <f>IF(AND(Tabuľka2[[#This Row],[Stĺpec14]]=0,OR(Tabuľka2[[#This Row],[Stĺpec145]]&gt;0,Tabuľka2[[#This Row],[Stĺpec144]]&gt;0)),1,0)</f>
        <v>0</v>
      </c>
      <c r="S3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4" s="212">
        <f>IF(OR($T$13="vyberte",$T$13=""),0,IF(OR(Tabuľka2[[#This Row],[Stĺpec14]]="",Tabuľka2[[#This Row],[Stĺpec6]]=""),0,Tabuľka2[[#This Row],[Stĺpec6]]/Tabuľka2[[#This Row],[Stĺpec14]]))</f>
        <v>0</v>
      </c>
      <c r="U364" s="212">
        <f>IF(OR($U$13="vyberte",$U$13=""),0,IF(OR(Tabuľka2[[#This Row],[Stĺpec14]]="",Tabuľka2[[#This Row],[Stĺpec7]]=""),0,Tabuľka2[[#This Row],[Stĺpec7]]/Tabuľka2[[#This Row],[Stĺpec14]]))</f>
        <v>0</v>
      </c>
      <c r="V364" s="212">
        <f>IF(OR($V$13="vyberte",$V$13=""),0,IF(OR(Tabuľka2[[#This Row],[Stĺpec14]]="",Tabuľka2[[#This Row],[Stĺpec8]]=0),0,Tabuľka2[[#This Row],[Stĺpec8]]/Tabuľka2[[#This Row],[Stĺpec14]]))</f>
        <v>0</v>
      </c>
      <c r="W364" s="212">
        <f>IF(OR($W$13="vyberte",$W$13=""),0,IF(OR(Tabuľka2[[#This Row],[Stĺpec14]]="",Tabuľka2[[#This Row],[Stĺpec9]]=""),0,Tabuľka2[[#This Row],[Stĺpec9]]/Tabuľka2[[#This Row],[Stĺpec14]]))</f>
        <v>0</v>
      </c>
      <c r="X364" s="212">
        <f>IF(OR($X$13="vyberte",$X$13=""),0,IF(OR(Tabuľka2[[#This Row],[Stĺpec14]]="",Tabuľka2[[#This Row],[Stĺpec10]]=""),0,Tabuľka2[[#This Row],[Stĺpec10]]/Tabuľka2[[#This Row],[Stĺpec14]]))</f>
        <v>0</v>
      </c>
      <c r="Y364" s="212">
        <f>IF(OR($Y$13="vyberte",$Y$13=""),0,IF(OR(Tabuľka2[[#This Row],[Stĺpec14]]="",Tabuľka2[[#This Row],[Stĺpec11]]=""),0,Tabuľka2[[#This Row],[Stĺpec11]]/Tabuľka2[[#This Row],[Stĺpec14]]))</f>
        <v>0</v>
      </c>
      <c r="Z364" s="212">
        <f>IF(OR(Tabuľka2[[#This Row],[Stĺpec14]]="",Tabuľka2[[#This Row],[Stĺpec12]]=""),0,Tabuľka2[[#This Row],[Stĺpec12]]/Tabuľka2[[#This Row],[Stĺpec14]])</f>
        <v>0</v>
      </c>
      <c r="AA364" s="194">
        <f>IF(OR(Tabuľka2[[#This Row],[Stĺpec14]]="",Tabuľka2[[#This Row],[Stĺpec13]]=""),0,Tabuľka2[[#This Row],[Stĺpec13]]/Tabuľka2[[#This Row],[Stĺpec14]])</f>
        <v>0</v>
      </c>
      <c r="AB364" s="193">
        <f>COUNTIF(Tabuľka2[[#This Row],[Stĺpec16]:[Stĺpec23]],"&gt;0,1")</f>
        <v>0</v>
      </c>
      <c r="AC364" s="198">
        <f>IF(OR($F$13="vyberte",$F$13=""),0,Tabuľka2[[#This Row],[Stĺpec14]]-Tabuľka2[[#This Row],[Stĺpec26]])</f>
        <v>0</v>
      </c>
      <c r="AD3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4" s="206">
        <f>IF('Bodovacie kritéria'!$F$15="01 A - BORSKÁ NÍŽINA",Tabuľka2[[#This Row],[Stĺpec25]]/Tabuľka2[[#This Row],[Stĺpec5]],0)</f>
        <v>0</v>
      </c>
      <c r="AF3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4" s="206">
        <f>IFERROR((Tabuľka2[[#This Row],[Stĺpec28]]+Tabuľka2[[#This Row],[Stĺpec25]])/Tabuľka2[[#This Row],[Stĺpec14]],0)</f>
        <v>0</v>
      </c>
      <c r="AH364" s="199">
        <f>Tabuľka2[[#This Row],[Stĺpec28]]+Tabuľka2[[#This Row],[Stĺpec25]]</f>
        <v>0</v>
      </c>
      <c r="AI364" s="206">
        <f>IFERROR(Tabuľka2[[#This Row],[Stĺpec25]]/Tabuľka2[[#This Row],[Stĺpec30]],0)</f>
        <v>0</v>
      </c>
      <c r="AJ364" s="191">
        <f>IFERROR(Tabuľka2[[#This Row],[Stĺpec145]]/Tabuľka2[[#This Row],[Stĺpec14]],0)</f>
        <v>0</v>
      </c>
      <c r="AK364" s="191">
        <f>IFERROR(Tabuľka2[[#This Row],[Stĺpec144]]/Tabuľka2[[#This Row],[Stĺpec14]],0)</f>
        <v>0</v>
      </c>
    </row>
    <row r="365" spans="1:37" x14ac:dyDescent="0.25">
      <c r="A365" s="252"/>
      <c r="B365" s="257"/>
      <c r="C365" s="257"/>
      <c r="D365" s="257"/>
      <c r="E365" s="257"/>
      <c r="F365" s="257"/>
      <c r="G365" s="257"/>
      <c r="H365" s="257"/>
      <c r="I365" s="257"/>
      <c r="J365" s="257"/>
      <c r="K365" s="257"/>
      <c r="L365" s="257"/>
      <c r="M365" s="257"/>
      <c r="N365" s="218">
        <f>SUM(Činnosti!$F365:$M365)</f>
        <v>0</v>
      </c>
      <c r="O365" s="262"/>
      <c r="P365" s="269"/>
      <c r="Q365" s="267">
        <f>IF(AND(Tabuľka2[[#This Row],[Stĺpec5]]&gt;0,Tabuľka2[[#This Row],[Stĺpec1]]=""),1,0)</f>
        <v>0</v>
      </c>
      <c r="R365" s="237">
        <f>IF(AND(Tabuľka2[[#This Row],[Stĺpec14]]=0,OR(Tabuľka2[[#This Row],[Stĺpec145]]&gt;0,Tabuľka2[[#This Row],[Stĺpec144]]&gt;0)),1,0)</f>
        <v>0</v>
      </c>
      <c r="S3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5" s="212">
        <f>IF(OR($T$13="vyberte",$T$13=""),0,IF(OR(Tabuľka2[[#This Row],[Stĺpec14]]="",Tabuľka2[[#This Row],[Stĺpec6]]=""),0,Tabuľka2[[#This Row],[Stĺpec6]]/Tabuľka2[[#This Row],[Stĺpec14]]))</f>
        <v>0</v>
      </c>
      <c r="U365" s="212">
        <f>IF(OR($U$13="vyberte",$U$13=""),0,IF(OR(Tabuľka2[[#This Row],[Stĺpec14]]="",Tabuľka2[[#This Row],[Stĺpec7]]=""),0,Tabuľka2[[#This Row],[Stĺpec7]]/Tabuľka2[[#This Row],[Stĺpec14]]))</f>
        <v>0</v>
      </c>
      <c r="V365" s="212">
        <f>IF(OR($V$13="vyberte",$V$13=""),0,IF(OR(Tabuľka2[[#This Row],[Stĺpec14]]="",Tabuľka2[[#This Row],[Stĺpec8]]=0),0,Tabuľka2[[#This Row],[Stĺpec8]]/Tabuľka2[[#This Row],[Stĺpec14]]))</f>
        <v>0</v>
      </c>
      <c r="W365" s="212">
        <f>IF(OR($W$13="vyberte",$W$13=""),0,IF(OR(Tabuľka2[[#This Row],[Stĺpec14]]="",Tabuľka2[[#This Row],[Stĺpec9]]=""),0,Tabuľka2[[#This Row],[Stĺpec9]]/Tabuľka2[[#This Row],[Stĺpec14]]))</f>
        <v>0</v>
      </c>
      <c r="X365" s="212">
        <f>IF(OR($X$13="vyberte",$X$13=""),0,IF(OR(Tabuľka2[[#This Row],[Stĺpec14]]="",Tabuľka2[[#This Row],[Stĺpec10]]=""),0,Tabuľka2[[#This Row],[Stĺpec10]]/Tabuľka2[[#This Row],[Stĺpec14]]))</f>
        <v>0</v>
      </c>
      <c r="Y365" s="212">
        <f>IF(OR($Y$13="vyberte",$Y$13=""),0,IF(OR(Tabuľka2[[#This Row],[Stĺpec14]]="",Tabuľka2[[#This Row],[Stĺpec11]]=""),0,Tabuľka2[[#This Row],[Stĺpec11]]/Tabuľka2[[#This Row],[Stĺpec14]]))</f>
        <v>0</v>
      </c>
      <c r="Z365" s="212">
        <f>IF(OR(Tabuľka2[[#This Row],[Stĺpec14]]="",Tabuľka2[[#This Row],[Stĺpec12]]=""),0,Tabuľka2[[#This Row],[Stĺpec12]]/Tabuľka2[[#This Row],[Stĺpec14]])</f>
        <v>0</v>
      </c>
      <c r="AA365" s="194">
        <f>IF(OR(Tabuľka2[[#This Row],[Stĺpec14]]="",Tabuľka2[[#This Row],[Stĺpec13]]=""),0,Tabuľka2[[#This Row],[Stĺpec13]]/Tabuľka2[[#This Row],[Stĺpec14]])</f>
        <v>0</v>
      </c>
      <c r="AB365" s="193">
        <f>COUNTIF(Tabuľka2[[#This Row],[Stĺpec16]:[Stĺpec23]],"&gt;0,1")</f>
        <v>0</v>
      </c>
      <c r="AC365" s="198">
        <f>IF(OR($F$13="vyberte",$F$13=""),0,Tabuľka2[[#This Row],[Stĺpec14]]-Tabuľka2[[#This Row],[Stĺpec26]])</f>
        <v>0</v>
      </c>
      <c r="AD3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5" s="206">
        <f>IF('Bodovacie kritéria'!$F$15="01 A - BORSKÁ NÍŽINA",Tabuľka2[[#This Row],[Stĺpec25]]/Tabuľka2[[#This Row],[Stĺpec5]],0)</f>
        <v>0</v>
      </c>
      <c r="AF3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5" s="206">
        <f>IFERROR((Tabuľka2[[#This Row],[Stĺpec28]]+Tabuľka2[[#This Row],[Stĺpec25]])/Tabuľka2[[#This Row],[Stĺpec14]],0)</f>
        <v>0</v>
      </c>
      <c r="AH365" s="199">
        <f>Tabuľka2[[#This Row],[Stĺpec28]]+Tabuľka2[[#This Row],[Stĺpec25]]</f>
        <v>0</v>
      </c>
      <c r="AI365" s="206">
        <f>IFERROR(Tabuľka2[[#This Row],[Stĺpec25]]/Tabuľka2[[#This Row],[Stĺpec30]],0)</f>
        <v>0</v>
      </c>
      <c r="AJ365" s="191">
        <f>IFERROR(Tabuľka2[[#This Row],[Stĺpec145]]/Tabuľka2[[#This Row],[Stĺpec14]],0)</f>
        <v>0</v>
      </c>
      <c r="AK365" s="191">
        <f>IFERROR(Tabuľka2[[#This Row],[Stĺpec144]]/Tabuľka2[[#This Row],[Stĺpec14]],0)</f>
        <v>0</v>
      </c>
    </row>
    <row r="366" spans="1:37" x14ac:dyDescent="0.25">
      <c r="A366" s="251"/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17">
        <f>SUM(Činnosti!$F366:$M366)</f>
        <v>0</v>
      </c>
      <c r="O366" s="261"/>
      <c r="P366" s="269"/>
      <c r="Q366" s="267">
        <f>IF(AND(Tabuľka2[[#This Row],[Stĺpec5]]&gt;0,Tabuľka2[[#This Row],[Stĺpec1]]=""),1,0)</f>
        <v>0</v>
      </c>
      <c r="R366" s="237">
        <f>IF(AND(Tabuľka2[[#This Row],[Stĺpec14]]=0,OR(Tabuľka2[[#This Row],[Stĺpec145]]&gt;0,Tabuľka2[[#This Row],[Stĺpec144]]&gt;0)),1,0)</f>
        <v>0</v>
      </c>
      <c r="S3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6" s="212">
        <f>IF(OR($T$13="vyberte",$T$13=""),0,IF(OR(Tabuľka2[[#This Row],[Stĺpec14]]="",Tabuľka2[[#This Row],[Stĺpec6]]=""),0,Tabuľka2[[#This Row],[Stĺpec6]]/Tabuľka2[[#This Row],[Stĺpec14]]))</f>
        <v>0</v>
      </c>
      <c r="U366" s="212">
        <f>IF(OR($U$13="vyberte",$U$13=""),0,IF(OR(Tabuľka2[[#This Row],[Stĺpec14]]="",Tabuľka2[[#This Row],[Stĺpec7]]=""),0,Tabuľka2[[#This Row],[Stĺpec7]]/Tabuľka2[[#This Row],[Stĺpec14]]))</f>
        <v>0</v>
      </c>
      <c r="V366" s="212">
        <f>IF(OR($V$13="vyberte",$V$13=""),0,IF(OR(Tabuľka2[[#This Row],[Stĺpec14]]="",Tabuľka2[[#This Row],[Stĺpec8]]=0),0,Tabuľka2[[#This Row],[Stĺpec8]]/Tabuľka2[[#This Row],[Stĺpec14]]))</f>
        <v>0</v>
      </c>
      <c r="W366" s="212">
        <f>IF(OR($W$13="vyberte",$W$13=""),0,IF(OR(Tabuľka2[[#This Row],[Stĺpec14]]="",Tabuľka2[[#This Row],[Stĺpec9]]=""),0,Tabuľka2[[#This Row],[Stĺpec9]]/Tabuľka2[[#This Row],[Stĺpec14]]))</f>
        <v>0</v>
      </c>
      <c r="X366" s="212">
        <f>IF(OR($X$13="vyberte",$X$13=""),0,IF(OR(Tabuľka2[[#This Row],[Stĺpec14]]="",Tabuľka2[[#This Row],[Stĺpec10]]=""),0,Tabuľka2[[#This Row],[Stĺpec10]]/Tabuľka2[[#This Row],[Stĺpec14]]))</f>
        <v>0</v>
      </c>
      <c r="Y366" s="212">
        <f>IF(OR($Y$13="vyberte",$Y$13=""),0,IF(OR(Tabuľka2[[#This Row],[Stĺpec14]]="",Tabuľka2[[#This Row],[Stĺpec11]]=""),0,Tabuľka2[[#This Row],[Stĺpec11]]/Tabuľka2[[#This Row],[Stĺpec14]]))</f>
        <v>0</v>
      </c>
      <c r="Z366" s="212">
        <f>IF(OR(Tabuľka2[[#This Row],[Stĺpec14]]="",Tabuľka2[[#This Row],[Stĺpec12]]=""),0,Tabuľka2[[#This Row],[Stĺpec12]]/Tabuľka2[[#This Row],[Stĺpec14]])</f>
        <v>0</v>
      </c>
      <c r="AA366" s="194">
        <f>IF(OR(Tabuľka2[[#This Row],[Stĺpec14]]="",Tabuľka2[[#This Row],[Stĺpec13]]=""),0,Tabuľka2[[#This Row],[Stĺpec13]]/Tabuľka2[[#This Row],[Stĺpec14]])</f>
        <v>0</v>
      </c>
      <c r="AB366" s="193">
        <f>COUNTIF(Tabuľka2[[#This Row],[Stĺpec16]:[Stĺpec23]],"&gt;0,1")</f>
        <v>0</v>
      </c>
      <c r="AC366" s="198">
        <f>IF(OR($F$13="vyberte",$F$13=""),0,Tabuľka2[[#This Row],[Stĺpec14]]-Tabuľka2[[#This Row],[Stĺpec26]])</f>
        <v>0</v>
      </c>
      <c r="AD3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6" s="206">
        <f>IF('Bodovacie kritéria'!$F$15="01 A - BORSKÁ NÍŽINA",Tabuľka2[[#This Row],[Stĺpec25]]/Tabuľka2[[#This Row],[Stĺpec5]],0)</f>
        <v>0</v>
      </c>
      <c r="AF3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6" s="206">
        <f>IFERROR((Tabuľka2[[#This Row],[Stĺpec28]]+Tabuľka2[[#This Row],[Stĺpec25]])/Tabuľka2[[#This Row],[Stĺpec14]],0)</f>
        <v>0</v>
      </c>
      <c r="AH366" s="199">
        <f>Tabuľka2[[#This Row],[Stĺpec28]]+Tabuľka2[[#This Row],[Stĺpec25]]</f>
        <v>0</v>
      </c>
      <c r="AI366" s="206">
        <f>IFERROR(Tabuľka2[[#This Row],[Stĺpec25]]/Tabuľka2[[#This Row],[Stĺpec30]],0)</f>
        <v>0</v>
      </c>
      <c r="AJ366" s="191">
        <f>IFERROR(Tabuľka2[[#This Row],[Stĺpec145]]/Tabuľka2[[#This Row],[Stĺpec14]],0)</f>
        <v>0</v>
      </c>
      <c r="AK366" s="191">
        <f>IFERROR(Tabuľka2[[#This Row],[Stĺpec144]]/Tabuľka2[[#This Row],[Stĺpec14]],0)</f>
        <v>0</v>
      </c>
    </row>
    <row r="367" spans="1:37" x14ac:dyDescent="0.25">
      <c r="A367" s="252"/>
      <c r="B367" s="257"/>
      <c r="C367" s="257"/>
      <c r="D367" s="257"/>
      <c r="E367" s="257"/>
      <c r="F367" s="257"/>
      <c r="G367" s="257"/>
      <c r="H367" s="257"/>
      <c r="I367" s="257"/>
      <c r="J367" s="257"/>
      <c r="K367" s="257"/>
      <c r="L367" s="257"/>
      <c r="M367" s="257"/>
      <c r="N367" s="218">
        <f>SUM(Činnosti!$F367:$M367)</f>
        <v>0</v>
      </c>
      <c r="O367" s="262"/>
      <c r="P367" s="269"/>
      <c r="Q367" s="267">
        <f>IF(AND(Tabuľka2[[#This Row],[Stĺpec5]]&gt;0,Tabuľka2[[#This Row],[Stĺpec1]]=""),1,0)</f>
        <v>0</v>
      </c>
      <c r="R367" s="237">
        <f>IF(AND(Tabuľka2[[#This Row],[Stĺpec14]]=0,OR(Tabuľka2[[#This Row],[Stĺpec145]]&gt;0,Tabuľka2[[#This Row],[Stĺpec144]]&gt;0)),1,0)</f>
        <v>0</v>
      </c>
      <c r="S3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7" s="212">
        <f>IF(OR($T$13="vyberte",$T$13=""),0,IF(OR(Tabuľka2[[#This Row],[Stĺpec14]]="",Tabuľka2[[#This Row],[Stĺpec6]]=""),0,Tabuľka2[[#This Row],[Stĺpec6]]/Tabuľka2[[#This Row],[Stĺpec14]]))</f>
        <v>0</v>
      </c>
      <c r="U367" s="212">
        <f>IF(OR($U$13="vyberte",$U$13=""),0,IF(OR(Tabuľka2[[#This Row],[Stĺpec14]]="",Tabuľka2[[#This Row],[Stĺpec7]]=""),0,Tabuľka2[[#This Row],[Stĺpec7]]/Tabuľka2[[#This Row],[Stĺpec14]]))</f>
        <v>0</v>
      </c>
      <c r="V367" s="212">
        <f>IF(OR($V$13="vyberte",$V$13=""),0,IF(OR(Tabuľka2[[#This Row],[Stĺpec14]]="",Tabuľka2[[#This Row],[Stĺpec8]]=0),0,Tabuľka2[[#This Row],[Stĺpec8]]/Tabuľka2[[#This Row],[Stĺpec14]]))</f>
        <v>0</v>
      </c>
      <c r="W367" s="212">
        <f>IF(OR($W$13="vyberte",$W$13=""),0,IF(OR(Tabuľka2[[#This Row],[Stĺpec14]]="",Tabuľka2[[#This Row],[Stĺpec9]]=""),0,Tabuľka2[[#This Row],[Stĺpec9]]/Tabuľka2[[#This Row],[Stĺpec14]]))</f>
        <v>0</v>
      </c>
      <c r="X367" s="212">
        <f>IF(OR($X$13="vyberte",$X$13=""),0,IF(OR(Tabuľka2[[#This Row],[Stĺpec14]]="",Tabuľka2[[#This Row],[Stĺpec10]]=""),0,Tabuľka2[[#This Row],[Stĺpec10]]/Tabuľka2[[#This Row],[Stĺpec14]]))</f>
        <v>0</v>
      </c>
      <c r="Y367" s="212">
        <f>IF(OR($Y$13="vyberte",$Y$13=""),0,IF(OR(Tabuľka2[[#This Row],[Stĺpec14]]="",Tabuľka2[[#This Row],[Stĺpec11]]=""),0,Tabuľka2[[#This Row],[Stĺpec11]]/Tabuľka2[[#This Row],[Stĺpec14]]))</f>
        <v>0</v>
      </c>
      <c r="Z367" s="212">
        <f>IF(OR(Tabuľka2[[#This Row],[Stĺpec14]]="",Tabuľka2[[#This Row],[Stĺpec12]]=""),0,Tabuľka2[[#This Row],[Stĺpec12]]/Tabuľka2[[#This Row],[Stĺpec14]])</f>
        <v>0</v>
      </c>
      <c r="AA367" s="194">
        <f>IF(OR(Tabuľka2[[#This Row],[Stĺpec14]]="",Tabuľka2[[#This Row],[Stĺpec13]]=""),0,Tabuľka2[[#This Row],[Stĺpec13]]/Tabuľka2[[#This Row],[Stĺpec14]])</f>
        <v>0</v>
      </c>
      <c r="AB367" s="193">
        <f>COUNTIF(Tabuľka2[[#This Row],[Stĺpec16]:[Stĺpec23]],"&gt;0,1")</f>
        <v>0</v>
      </c>
      <c r="AC367" s="198">
        <f>IF(OR($F$13="vyberte",$F$13=""),0,Tabuľka2[[#This Row],[Stĺpec14]]-Tabuľka2[[#This Row],[Stĺpec26]])</f>
        <v>0</v>
      </c>
      <c r="AD3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7" s="206">
        <f>IF('Bodovacie kritéria'!$F$15="01 A - BORSKÁ NÍŽINA",Tabuľka2[[#This Row],[Stĺpec25]]/Tabuľka2[[#This Row],[Stĺpec5]],0)</f>
        <v>0</v>
      </c>
      <c r="AF3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7" s="206">
        <f>IFERROR((Tabuľka2[[#This Row],[Stĺpec28]]+Tabuľka2[[#This Row],[Stĺpec25]])/Tabuľka2[[#This Row],[Stĺpec14]],0)</f>
        <v>0</v>
      </c>
      <c r="AH367" s="199">
        <f>Tabuľka2[[#This Row],[Stĺpec28]]+Tabuľka2[[#This Row],[Stĺpec25]]</f>
        <v>0</v>
      </c>
      <c r="AI367" s="206">
        <f>IFERROR(Tabuľka2[[#This Row],[Stĺpec25]]/Tabuľka2[[#This Row],[Stĺpec30]],0)</f>
        <v>0</v>
      </c>
      <c r="AJ367" s="191">
        <f>IFERROR(Tabuľka2[[#This Row],[Stĺpec145]]/Tabuľka2[[#This Row],[Stĺpec14]],0)</f>
        <v>0</v>
      </c>
      <c r="AK367" s="191">
        <f>IFERROR(Tabuľka2[[#This Row],[Stĺpec144]]/Tabuľka2[[#This Row],[Stĺpec14]],0)</f>
        <v>0</v>
      </c>
    </row>
    <row r="368" spans="1:37" x14ac:dyDescent="0.25">
      <c r="A368" s="251"/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17">
        <f>SUM(Činnosti!$F368:$M368)</f>
        <v>0</v>
      </c>
      <c r="O368" s="261"/>
      <c r="P368" s="269"/>
      <c r="Q368" s="267">
        <f>IF(AND(Tabuľka2[[#This Row],[Stĺpec5]]&gt;0,Tabuľka2[[#This Row],[Stĺpec1]]=""),1,0)</f>
        <v>0</v>
      </c>
      <c r="R368" s="237">
        <f>IF(AND(Tabuľka2[[#This Row],[Stĺpec14]]=0,OR(Tabuľka2[[#This Row],[Stĺpec145]]&gt;0,Tabuľka2[[#This Row],[Stĺpec144]]&gt;0)),1,0)</f>
        <v>0</v>
      </c>
      <c r="S3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8" s="212">
        <f>IF(OR($T$13="vyberte",$T$13=""),0,IF(OR(Tabuľka2[[#This Row],[Stĺpec14]]="",Tabuľka2[[#This Row],[Stĺpec6]]=""),0,Tabuľka2[[#This Row],[Stĺpec6]]/Tabuľka2[[#This Row],[Stĺpec14]]))</f>
        <v>0</v>
      </c>
      <c r="U368" s="212">
        <f>IF(OR($U$13="vyberte",$U$13=""),0,IF(OR(Tabuľka2[[#This Row],[Stĺpec14]]="",Tabuľka2[[#This Row],[Stĺpec7]]=""),0,Tabuľka2[[#This Row],[Stĺpec7]]/Tabuľka2[[#This Row],[Stĺpec14]]))</f>
        <v>0</v>
      </c>
      <c r="V368" s="212">
        <f>IF(OR($V$13="vyberte",$V$13=""),0,IF(OR(Tabuľka2[[#This Row],[Stĺpec14]]="",Tabuľka2[[#This Row],[Stĺpec8]]=0),0,Tabuľka2[[#This Row],[Stĺpec8]]/Tabuľka2[[#This Row],[Stĺpec14]]))</f>
        <v>0</v>
      </c>
      <c r="W368" s="212">
        <f>IF(OR($W$13="vyberte",$W$13=""),0,IF(OR(Tabuľka2[[#This Row],[Stĺpec14]]="",Tabuľka2[[#This Row],[Stĺpec9]]=""),0,Tabuľka2[[#This Row],[Stĺpec9]]/Tabuľka2[[#This Row],[Stĺpec14]]))</f>
        <v>0</v>
      </c>
      <c r="X368" s="212">
        <f>IF(OR($X$13="vyberte",$X$13=""),0,IF(OR(Tabuľka2[[#This Row],[Stĺpec14]]="",Tabuľka2[[#This Row],[Stĺpec10]]=""),0,Tabuľka2[[#This Row],[Stĺpec10]]/Tabuľka2[[#This Row],[Stĺpec14]]))</f>
        <v>0</v>
      </c>
      <c r="Y368" s="212">
        <f>IF(OR($Y$13="vyberte",$Y$13=""),0,IF(OR(Tabuľka2[[#This Row],[Stĺpec14]]="",Tabuľka2[[#This Row],[Stĺpec11]]=""),0,Tabuľka2[[#This Row],[Stĺpec11]]/Tabuľka2[[#This Row],[Stĺpec14]]))</f>
        <v>0</v>
      </c>
      <c r="Z368" s="212">
        <f>IF(OR(Tabuľka2[[#This Row],[Stĺpec14]]="",Tabuľka2[[#This Row],[Stĺpec12]]=""),0,Tabuľka2[[#This Row],[Stĺpec12]]/Tabuľka2[[#This Row],[Stĺpec14]])</f>
        <v>0</v>
      </c>
      <c r="AA368" s="194">
        <f>IF(OR(Tabuľka2[[#This Row],[Stĺpec14]]="",Tabuľka2[[#This Row],[Stĺpec13]]=""),0,Tabuľka2[[#This Row],[Stĺpec13]]/Tabuľka2[[#This Row],[Stĺpec14]])</f>
        <v>0</v>
      </c>
      <c r="AB368" s="193">
        <f>COUNTIF(Tabuľka2[[#This Row],[Stĺpec16]:[Stĺpec23]],"&gt;0,1")</f>
        <v>0</v>
      </c>
      <c r="AC368" s="198">
        <f>IF(OR($F$13="vyberte",$F$13=""),0,Tabuľka2[[#This Row],[Stĺpec14]]-Tabuľka2[[#This Row],[Stĺpec26]])</f>
        <v>0</v>
      </c>
      <c r="AD3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8" s="206">
        <f>IF('Bodovacie kritéria'!$F$15="01 A - BORSKÁ NÍŽINA",Tabuľka2[[#This Row],[Stĺpec25]]/Tabuľka2[[#This Row],[Stĺpec5]],0)</f>
        <v>0</v>
      </c>
      <c r="AF3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8" s="206">
        <f>IFERROR((Tabuľka2[[#This Row],[Stĺpec28]]+Tabuľka2[[#This Row],[Stĺpec25]])/Tabuľka2[[#This Row],[Stĺpec14]],0)</f>
        <v>0</v>
      </c>
      <c r="AH368" s="199">
        <f>Tabuľka2[[#This Row],[Stĺpec28]]+Tabuľka2[[#This Row],[Stĺpec25]]</f>
        <v>0</v>
      </c>
      <c r="AI368" s="206">
        <f>IFERROR(Tabuľka2[[#This Row],[Stĺpec25]]/Tabuľka2[[#This Row],[Stĺpec30]],0)</f>
        <v>0</v>
      </c>
      <c r="AJ368" s="191">
        <f>IFERROR(Tabuľka2[[#This Row],[Stĺpec145]]/Tabuľka2[[#This Row],[Stĺpec14]],0)</f>
        <v>0</v>
      </c>
      <c r="AK368" s="191">
        <f>IFERROR(Tabuľka2[[#This Row],[Stĺpec144]]/Tabuľka2[[#This Row],[Stĺpec14]],0)</f>
        <v>0</v>
      </c>
    </row>
    <row r="369" spans="1:37" x14ac:dyDescent="0.25">
      <c r="A369" s="252"/>
      <c r="B369" s="257"/>
      <c r="C369" s="257"/>
      <c r="D369" s="257"/>
      <c r="E369" s="257"/>
      <c r="F369" s="257"/>
      <c r="G369" s="257"/>
      <c r="H369" s="257"/>
      <c r="I369" s="257"/>
      <c r="J369" s="257"/>
      <c r="K369" s="257"/>
      <c r="L369" s="257"/>
      <c r="M369" s="257"/>
      <c r="N369" s="218">
        <f>SUM(Činnosti!$F369:$M369)</f>
        <v>0</v>
      </c>
      <c r="O369" s="262"/>
      <c r="P369" s="269"/>
      <c r="Q369" s="267">
        <f>IF(AND(Tabuľka2[[#This Row],[Stĺpec5]]&gt;0,Tabuľka2[[#This Row],[Stĺpec1]]=""),1,0)</f>
        <v>0</v>
      </c>
      <c r="R369" s="237">
        <f>IF(AND(Tabuľka2[[#This Row],[Stĺpec14]]=0,OR(Tabuľka2[[#This Row],[Stĺpec145]]&gt;0,Tabuľka2[[#This Row],[Stĺpec144]]&gt;0)),1,0)</f>
        <v>0</v>
      </c>
      <c r="S3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69" s="212">
        <f>IF(OR($T$13="vyberte",$T$13=""),0,IF(OR(Tabuľka2[[#This Row],[Stĺpec14]]="",Tabuľka2[[#This Row],[Stĺpec6]]=""),0,Tabuľka2[[#This Row],[Stĺpec6]]/Tabuľka2[[#This Row],[Stĺpec14]]))</f>
        <v>0</v>
      </c>
      <c r="U369" s="212">
        <f>IF(OR($U$13="vyberte",$U$13=""),0,IF(OR(Tabuľka2[[#This Row],[Stĺpec14]]="",Tabuľka2[[#This Row],[Stĺpec7]]=""),0,Tabuľka2[[#This Row],[Stĺpec7]]/Tabuľka2[[#This Row],[Stĺpec14]]))</f>
        <v>0</v>
      </c>
      <c r="V369" s="212">
        <f>IF(OR($V$13="vyberte",$V$13=""),0,IF(OR(Tabuľka2[[#This Row],[Stĺpec14]]="",Tabuľka2[[#This Row],[Stĺpec8]]=0),0,Tabuľka2[[#This Row],[Stĺpec8]]/Tabuľka2[[#This Row],[Stĺpec14]]))</f>
        <v>0</v>
      </c>
      <c r="W369" s="212">
        <f>IF(OR($W$13="vyberte",$W$13=""),0,IF(OR(Tabuľka2[[#This Row],[Stĺpec14]]="",Tabuľka2[[#This Row],[Stĺpec9]]=""),0,Tabuľka2[[#This Row],[Stĺpec9]]/Tabuľka2[[#This Row],[Stĺpec14]]))</f>
        <v>0</v>
      </c>
      <c r="X369" s="212">
        <f>IF(OR($X$13="vyberte",$X$13=""),0,IF(OR(Tabuľka2[[#This Row],[Stĺpec14]]="",Tabuľka2[[#This Row],[Stĺpec10]]=""),0,Tabuľka2[[#This Row],[Stĺpec10]]/Tabuľka2[[#This Row],[Stĺpec14]]))</f>
        <v>0</v>
      </c>
      <c r="Y369" s="212">
        <f>IF(OR($Y$13="vyberte",$Y$13=""),0,IF(OR(Tabuľka2[[#This Row],[Stĺpec14]]="",Tabuľka2[[#This Row],[Stĺpec11]]=""),0,Tabuľka2[[#This Row],[Stĺpec11]]/Tabuľka2[[#This Row],[Stĺpec14]]))</f>
        <v>0</v>
      </c>
      <c r="Z369" s="212">
        <f>IF(OR(Tabuľka2[[#This Row],[Stĺpec14]]="",Tabuľka2[[#This Row],[Stĺpec12]]=""),0,Tabuľka2[[#This Row],[Stĺpec12]]/Tabuľka2[[#This Row],[Stĺpec14]])</f>
        <v>0</v>
      </c>
      <c r="AA369" s="194">
        <f>IF(OR(Tabuľka2[[#This Row],[Stĺpec14]]="",Tabuľka2[[#This Row],[Stĺpec13]]=""),0,Tabuľka2[[#This Row],[Stĺpec13]]/Tabuľka2[[#This Row],[Stĺpec14]])</f>
        <v>0</v>
      </c>
      <c r="AB369" s="193">
        <f>COUNTIF(Tabuľka2[[#This Row],[Stĺpec16]:[Stĺpec23]],"&gt;0,1")</f>
        <v>0</v>
      </c>
      <c r="AC369" s="198">
        <f>IF(OR($F$13="vyberte",$F$13=""),0,Tabuľka2[[#This Row],[Stĺpec14]]-Tabuľka2[[#This Row],[Stĺpec26]])</f>
        <v>0</v>
      </c>
      <c r="AD3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69" s="206">
        <f>IF('Bodovacie kritéria'!$F$15="01 A - BORSKÁ NÍŽINA",Tabuľka2[[#This Row],[Stĺpec25]]/Tabuľka2[[#This Row],[Stĺpec5]],0)</f>
        <v>0</v>
      </c>
      <c r="AF3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69" s="206">
        <f>IFERROR((Tabuľka2[[#This Row],[Stĺpec28]]+Tabuľka2[[#This Row],[Stĺpec25]])/Tabuľka2[[#This Row],[Stĺpec14]],0)</f>
        <v>0</v>
      </c>
      <c r="AH369" s="199">
        <f>Tabuľka2[[#This Row],[Stĺpec28]]+Tabuľka2[[#This Row],[Stĺpec25]]</f>
        <v>0</v>
      </c>
      <c r="AI369" s="206">
        <f>IFERROR(Tabuľka2[[#This Row],[Stĺpec25]]/Tabuľka2[[#This Row],[Stĺpec30]],0)</f>
        <v>0</v>
      </c>
      <c r="AJ369" s="191">
        <f>IFERROR(Tabuľka2[[#This Row],[Stĺpec145]]/Tabuľka2[[#This Row],[Stĺpec14]],0)</f>
        <v>0</v>
      </c>
      <c r="AK369" s="191">
        <f>IFERROR(Tabuľka2[[#This Row],[Stĺpec144]]/Tabuľka2[[#This Row],[Stĺpec14]],0)</f>
        <v>0</v>
      </c>
    </row>
    <row r="370" spans="1:37" x14ac:dyDescent="0.25">
      <c r="A370" s="251"/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17">
        <f>SUM(Činnosti!$F370:$M370)</f>
        <v>0</v>
      </c>
      <c r="O370" s="261"/>
      <c r="P370" s="269"/>
      <c r="Q370" s="267">
        <f>IF(AND(Tabuľka2[[#This Row],[Stĺpec5]]&gt;0,Tabuľka2[[#This Row],[Stĺpec1]]=""),1,0)</f>
        <v>0</v>
      </c>
      <c r="R370" s="237">
        <f>IF(AND(Tabuľka2[[#This Row],[Stĺpec14]]=0,OR(Tabuľka2[[#This Row],[Stĺpec145]]&gt;0,Tabuľka2[[#This Row],[Stĺpec144]]&gt;0)),1,0)</f>
        <v>0</v>
      </c>
      <c r="S3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0" s="212">
        <f>IF(OR($T$13="vyberte",$T$13=""),0,IF(OR(Tabuľka2[[#This Row],[Stĺpec14]]="",Tabuľka2[[#This Row],[Stĺpec6]]=""),0,Tabuľka2[[#This Row],[Stĺpec6]]/Tabuľka2[[#This Row],[Stĺpec14]]))</f>
        <v>0</v>
      </c>
      <c r="U370" s="212">
        <f>IF(OR($U$13="vyberte",$U$13=""),0,IF(OR(Tabuľka2[[#This Row],[Stĺpec14]]="",Tabuľka2[[#This Row],[Stĺpec7]]=""),0,Tabuľka2[[#This Row],[Stĺpec7]]/Tabuľka2[[#This Row],[Stĺpec14]]))</f>
        <v>0</v>
      </c>
      <c r="V370" s="212">
        <f>IF(OR($V$13="vyberte",$V$13=""),0,IF(OR(Tabuľka2[[#This Row],[Stĺpec14]]="",Tabuľka2[[#This Row],[Stĺpec8]]=0),0,Tabuľka2[[#This Row],[Stĺpec8]]/Tabuľka2[[#This Row],[Stĺpec14]]))</f>
        <v>0</v>
      </c>
      <c r="W370" s="212">
        <f>IF(OR($W$13="vyberte",$W$13=""),0,IF(OR(Tabuľka2[[#This Row],[Stĺpec14]]="",Tabuľka2[[#This Row],[Stĺpec9]]=""),0,Tabuľka2[[#This Row],[Stĺpec9]]/Tabuľka2[[#This Row],[Stĺpec14]]))</f>
        <v>0</v>
      </c>
      <c r="X370" s="212">
        <f>IF(OR($X$13="vyberte",$X$13=""),0,IF(OR(Tabuľka2[[#This Row],[Stĺpec14]]="",Tabuľka2[[#This Row],[Stĺpec10]]=""),0,Tabuľka2[[#This Row],[Stĺpec10]]/Tabuľka2[[#This Row],[Stĺpec14]]))</f>
        <v>0</v>
      </c>
      <c r="Y370" s="212">
        <f>IF(OR($Y$13="vyberte",$Y$13=""),0,IF(OR(Tabuľka2[[#This Row],[Stĺpec14]]="",Tabuľka2[[#This Row],[Stĺpec11]]=""),0,Tabuľka2[[#This Row],[Stĺpec11]]/Tabuľka2[[#This Row],[Stĺpec14]]))</f>
        <v>0</v>
      </c>
      <c r="Z370" s="212">
        <f>IF(OR(Tabuľka2[[#This Row],[Stĺpec14]]="",Tabuľka2[[#This Row],[Stĺpec12]]=""),0,Tabuľka2[[#This Row],[Stĺpec12]]/Tabuľka2[[#This Row],[Stĺpec14]])</f>
        <v>0</v>
      </c>
      <c r="AA370" s="194">
        <f>IF(OR(Tabuľka2[[#This Row],[Stĺpec14]]="",Tabuľka2[[#This Row],[Stĺpec13]]=""),0,Tabuľka2[[#This Row],[Stĺpec13]]/Tabuľka2[[#This Row],[Stĺpec14]])</f>
        <v>0</v>
      </c>
      <c r="AB370" s="193">
        <f>COUNTIF(Tabuľka2[[#This Row],[Stĺpec16]:[Stĺpec23]],"&gt;0,1")</f>
        <v>0</v>
      </c>
      <c r="AC370" s="198">
        <f>IF(OR($F$13="vyberte",$F$13=""),0,Tabuľka2[[#This Row],[Stĺpec14]]-Tabuľka2[[#This Row],[Stĺpec26]])</f>
        <v>0</v>
      </c>
      <c r="AD3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0" s="206">
        <f>IF('Bodovacie kritéria'!$F$15="01 A - BORSKÁ NÍŽINA",Tabuľka2[[#This Row],[Stĺpec25]]/Tabuľka2[[#This Row],[Stĺpec5]],0)</f>
        <v>0</v>
      </c>
      <c r="AF3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0" s="206">
        <f>IFERROR((Tabuľka2[[#This Row],[Stĺpec28]]+Tabuľka2[[#This Row],[Stĺpec25]])/Tabuľka2[[#This Row],[Stĺpec14]],0)</f>
        <v>0</v>
      </c>
      <c r="AH370" s="199">
        <f>Tabuľka2[[#This Row],[Stĺpec28]]+Tabuľka2[[#This Row],[Stĺpec25]]</f>
        <v>0</v>
      </c>
      <c r="AI370" s="206">
        <f>IFERROR(Tabuľka2[[#This Row],[Stĺpec25]]/Tabuľka2[[#This Row],[Stĺpec30]],0)</f>
        <v>0</v>
      </c>
      <c r="AJ370" s="191">
        <f>IFERROR(Tabuľka2[[#This Row],[Stĺpec145]]/Tabuľka2[[#This Row],[Stĺpec14]],0)</f>
        <v>0</v>
      </c>
      <c r="AK370" s="191">
        <f>IFERROR(Tabuľka2[[#This Row],[Stĺpec144]]/Tabuľka2[[#This Row],[Stĺpec14]],0)</f>
        <v>0</v>
      </c>
    </row>
    <row r="371" spans="1:37" x14ac:dyDescent="0.25">
      <c r="A371" s="252"/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18">
        <f>SUM(Činnosti!$F371:$M371)</f>
        <v>0</v>
      </c>
      <c r="O371" s="262"/>
      <c r="P371" s="269"/>
      <c r="Q371" s="267">
        <f>IF(AND(Tabuľka2[[#This Row],[Stĺpec5]]&gt;0,Tabuľka2[[#This Row],[Stĺpec1]]=""),1,0)</f>
        <v>0</v>
      </c>
      <c r="R371" s="237">
        <f>IF(AND(Tabuľka2[[#This Row],[Stĺpec14]]=0,OR(Tabuľka2[[#This Row],[Stĺpec145]]&gt;0,Tabuľka2[[#This Row],[Stĺpec144]]&gt;0)),1,0)</f>
        <v>0</v>
      </c>
      <c r="S3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1" s="212">
        <f>IF(OR($T$13="vyberte",$T$13=""),0,IF(OR(Tabuľka2[[#This Row],[Stĺpec14]]="",Tabuľka2[[#This Row],[Stĺpec6]]=""),0,Tabuľka2[[#This Row],[Stĺpec6]]/Tabuľka2[[#This Row],[Stĺpec14]]))</f>
        <v>0</v>
      </c>
      <c r="U371" s="212">
        <f>IF(OR($U$13="vyberte",$U$13=""),0,IF(OR(Tabuľka2[[#This Row],[Stĺpec14]]="",Tabuľka2[[#This Row],[Stĺpec7]]=""),0,Tabuľka2[[#This Row],[Stĺpec7]]/Tabuľka2[[#This Row],[Stĺpec14]]))</f>
        <v>0</v>
      </c>
      <c r="V371" s="212">
        <f>IF(OR($V$13="vyberte",$V$13=""),0,IF(OR(Tabuľka2[[#This Row],[Stĺpec14]]="",Tabuľka2[[#This Row],[Stĺpec8]]=0),0,Tabuľka2[[#This Row],[Stĺpec8]]/Tabuľka2[[#This Row],[Stĺpec14]]))</f>
        <v>0</v>
      </c>
      <c r="W371" s="212">
        <f>IF(OR($W$13="vyberte",$W$13=""),0,IF(OR(Tabuľka2[[#This Row],[Stĺpec14]]="",Tabuľka2[[#This Row],[Stĺpec9]]=""),0,Tabuľka2[[#This Row],[Stĺpec9]]/Tabuľka2[[#This Row],[Stĺpec14]]))</f>
        <v>0</v>
      </c>
      <c r="X371" s="212">
        <f>IF(OR($X$13="vyberte",$X$13=""),0,IF(OR(Tabuľka2[[#This Row],[Stĺpec14]]="",Tabuľka2[[#This Row],[Stĺpec10]]=""),0,Tabuľka2[[#This Row],[Stĺpec10]]/Tabuľka2[[#This Row],[Stĺpec14]]))</f>
        <v>0</v>
      </c>
      <c r="Y371" s="212">
        <f>IF(OR($Y$13="vyberte",$Y$13=""),0,IF(OR(Tabuľka2[[#This Row],[Stĺpec14]]="",Tabuľka2[[#This Row],[Stĺpec11]]=""),0,Tabuľka2[[#This Row],[Stĺpec11]]/Tabuľka2[[#This Row],[Stĺpec14]]))</f>
        <v>0</v>
      </c>
      <c r="Z371" s="212">
        <f>IF(OR(Tabuľka2[[#This Row],[Stĺpec14]]="",Tabuľka2[[#This Row],[Stĺpec12]]=""),0,Tabuľka2[[#This Row],[Stĺpec12]]/Tabuľka2[[#This Row],[Stĺpec14]])</f>
        <v>0</v>
      </c>
      <c r="AA371" s="194">
        <f>IF(OR(Tabuľka2[[#This Row],[Stĺpec14]]="",Tabuľka2[[#This Row],[Stĺpec13]]=""),0,Tabuľka2[[#This Row],[Stĺpec13]]/Tabuľka2[[#This Row],[Stĺpec14]])</f>
        <v>0</v>
      </c>
      <c r="AB371" s="193">
        <f>COUNTIF(Tabuľka2[[#This Row],[Stĺpec16]:[Stĺpec23]],"&gt;0,1")</f>
        <v>0</v>
      </c>
      <c r="AC371" s="198">
        <f>IF(OR($F$13="vyberte",$F$13=""),0,Tabuľka2[[#This Row],[Stĺpec14]]-Tabuľka2[[#This Row],[Stĺpec26]])</f>
        <v>0</v>
      </c>
      <c r="AD3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1" s="206">
        <f>IF('Bodovacie kritéria'!$F$15="01 A - BORSKÁ NÍŽINA",Tabuľka2[[#This Row],[Stĺpec25]]/Tabuľka2[[#This Row],[Stĺpec5]],0)</f>
        <v>0</v>
      </c>
      <c r="AF3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1" s="206">
        <f>IFERROR((Tabuľka2[[#This Row],[Stĺpec28]]+Tabuľka2[[#This Row],[Stĺpec25]])/Tabuľka2[[#This Row],[Stĺpec14]],0)</f>
        <v>0</v>
      </c>
      <c r="AH371" s="199">
        <f>Tabuľka2[[#This Row],[Stĺpec28]]+Tabuľka2[[#This Row],[Stĺpec25]]</f>
        <v>0</v>
      </c>
      <c r="AI371" s="206">
        <f>IFERROR(Tabuľka2[[#This Row],[Stĺpec25]]/Tabuľka2[[#This Row],[Stĺpec30]],0)</f>
        <v>0</v>
      </c>
      <c r="AJ371" s="191">
        <f>IFERROR(Tabuľka2[[#This Row],[Stĺpec145]]/Tabuľka2[[#This Row],[Stĺpec14]],0)</f>
        <v>0</v>
      </c>
      <c r="AK371" s="191">
        <f>IFERROR(Tabuľka2[[#This Row],[Stĺpec144]]/Tabuľka2[[#This Row],[Stĺpec14]],0)</f>
        <v>0</v>
      </c>
    </row>
    <row r="372" spans="1:37" x14ac:dyDescent="0.25">
      <c r="A372" s="251"/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17">
        <f>SUM(Činnosti!$F372:$M372)</f>
        <v>0</v>
      </c>
      <c r="O372" s="261"/>
      <c r="P372" s="269"/>
      <c r="Q372" s="267">
        <f>IF(AND(Tabuľka2[[#This Row],[Stĺpec5]]&gt;0,Tabuľka2[[#This Row],[Stĺpec1]]=""),1,0)</f>
        <v>0</v>
      </c>
      <c r="R372" s="237">
        <f>IF(AND(Tabuľka2[[#This Row],[Stĺpec14]]=0,OR(Tabuľka2[[#This Row],[Stĺpec145]]&gt;0,Tabuľka2[[#This Row],[Stĺpec144]]&gt;0)),1,0)</f>
        <v>0</v>
      </c>
      <c r="S3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2" s="212">
        <f>IF(OR($T$13="vyberte",$T$13=""),0,IF(OR(Tabuľka2[[#This Row],[Stĺpec14]]="",Tabuľka2[[#This Row],[Stĺpec6]]=""),0,Tabuľka2[[#This Row],[Stĺpec6]]/Tabuľka2[[#This Row],[Stĺpec14]]))</f>
        <v>0</v>
      </c>
      <c r="U372" s="212">
        <f>IF(OR($U$13="vyberte",$U$13=""),0,IF(OR(Tabuľka2[[#This Row],[Stĺpec14]]="",Tabuľka2[[#This Row],[Stĺpec7]]=""),0,Tabuľka2[[#This Row],[Stĺpec7]]/Tabuľka2[[#This Row],[Stĺpec14]]))</f>
        <v>0</v>
      </c>
      <c r="V372" s="212">
        <f>IF(OR($V$13="vyberte",$V$13=""),0,IF(OR(Tabuľka2[[#This Row],[Stĺpec14]]="",Tabuľka2[[#This Row],[Stĺpec8]]=0),0,Tabuľka2[[#This Row],[Stĺpec8]]/Tabuľka2[[#This Row],[Stĺpec14]]))</f>
        <v>0</v>
      </c>
      <c r="W372" s="212">
        <f>IF(OR($W$13="vyberte",$W$13=""),0,IF(OR(Tabuľka2[[#This Row],[Stĺpec14]]="",Tabuľka2[[#This Row],[Stĺpec9]]=""),0,Tabuľka2[[#This Row],[Stĺpec9]]/Tabuľka2[[#This Row],[Stĺpec14]]))</f>
        <v>0</v>
      </c>
      <c r="X372" s="212">
        <f>IF(OR($X$13="vyberte",$X$13=""),0,IF(OR(Tabuľka2[[#This Row],[Stĺpec14]]="",Tabuľka2[[#This Row],[Stĺpec10]]=""),0,Tabuľka2[[#This Row],[Stĺpec10]]/Tabuľka2[[#This Row],[Stĺpec14]]))</f>
        <v>0</v>
      </c>
      <c r="Y372" s="212">
        <f>IF(OR($Y$13="vyberte",$Y$13=""),0,IF(OR(Tabuľka2[[#This Row],[Stĺpec14]]="",Tabuľka2[[#This Row],[Stĺpec11]]=""),0,Tabuľka2[[#This Row],[Stĺpec11]]/Tabuľka2[[#This Row],[Stĺpec14]]))</f>
        <v>0</v>
      </c>
      <c r="Z372" s="212">
        <f>IF(OR(Tabuľka2[[#This Row],[Stĺpec14]]="",Tabuľka2[[#This Row],[Stĺpec12]]=""),0,Tabuľka2[[#This Row],[Stĺpec12]]/Tabuľka2[[#This Row],[Stĺpec14]])</f>
        <v>0</v>
      </c>
      <c r="AA372" s="194">
        <f>IF(OR(Tabuľka2[[#This Row],[Stĺpec14]]="",Tabuľka2[[#This Row],[Stĺpec13]]=""),0,Tabuľka2[[#This Row],[Stĺpec13]]/Tabuľka2[[#This Row],[Stĺpec14]])</f>
        <v>0</v>
      </c>
      <c r="AB372" s="193">
        <f>COUNTIF(Tabuľka2[[#This Row],[Stĺpec16]:[Stĺpec23]],"&gt;0,1")</f>
        <v>0</v>
      </c>
      <c r="AC372" s="198">
        <f>IF(OR($F$13="vyberte",$F$13=""),0,Tabuľka2[[#This Row],[Stĺpec14]]-Tabuľka2[[#This Row],[Stĺpec26]])</f>
        <v>0</v>
      </c>
      <c r="AD3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2" s="206">
        <f>IF('Bodovacie kritéria'!$F$15="01 A - BORSKÁ NÍŽINA",Tabuľka2[[#This Row],[Stĺpec25]]/Tabuľka2[[#This Row],[Stĺpec5]],0)</f>
        <v>0</v>
      </c>
      <c r="AF3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2" s="206">
        <f>IFERROR((Tabuľka2[[#This Row],[Stĺpec28]]+Tabuľka2[[#This Row],[Stĺpec25]])/Tabuľka2[[#This Row],[Stĺpec14]],0)</f>
        <v>0</v>
      </c>
      <c r="AH372" s="199">
        <f>Tabuľka2[[#This Row],[Stĺpec28]]+Tabuľka2[[#This Row],[Stĺpec25]]</f>
        <v>0</v>
      </c>
      <c r="AI372" s="206">
        <f>IFERROR(Tabuľka2[[#This Row],[Stĺpec25]]/Tabuľka2[[#This Row],[Stĺpec30]],0)</f>
        <v>0</v>
      </c>
      <c r="AJ372" s="191">
        <f>IFERROR(Tabuľka2[[#This Row],[Stĺpec145]]/Tabuľka2[[#This Row],[Stĺpec14]],0)</f>
        <v>0</v>
      </c>
      <c r="AK372" s="191">
        <f>IFERROR(Tabuľka2[[#This Row],[Stĺpec144]]/Tabuľka2[[#This Row],[Stĺpec14]],0)</f>
        <v>0</v>
      </c>
    </row>
    <row r="373" spans="1:37" x14ac:dyDescent="0.25">
      <c r="A373" s="252"/>
      <c r="B373" s="257"/>
      <c r="C373" s="257"/>
      <c r="D373" s="257"/>
      <c r="E373" s="257"/>
      <c r="F373" s="257"/>
      <c r="G373" s="257"/>
      <c r="H373" s="257"/>
      <c r="I373" s="257"/>
      <c r="J373" s="257"/>
      <c r="K373" s="257"/>
      <c r="L373" s="257"/>
      <c r="M373" s="257"/>
      <c r="N373" s="218">
        <f>SUM(Činnosti!$F373:$M373)</f>
        <v>0</v>
      </c>
      <c r="O373" s="262"/>
      <c r="P373" s="269"/>
      <c r="Q373" s="267">
        <f>IF(AND(Tabuľka2[[#This Row],[Stĺpec5]]&gt;0,Tabuľka2[[#This Row],[Stĺpec1]]=""),1,0)</f>
        <v>0</v>
      </c>
      <c r="R373" s="237">
        <f>IF(AND(Tabuľka2[[#This Row],[Stĺpec14]]=0,OR(Tabuľka2[[#This Row],[Stĺpec145]]&gt;0,Tabuľka2[[#This Row],[Stĺpec144]]&gt;0)),1,0)</f>
        <v>0</v>
      </c>
      <c r="S3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3" s="212">
        <f>IF(OR($T$13="vyberte",$T$13=""),0,IF(OR(Tabuľka2[[#This Row],[Stĺpec14]]="",Tabuľka2[[#This Row],[Stĺpec6]]=""),0,Tabuľka2[[#This Row],[Stĺpec6]]/Tabuľka2[[#This Row],[Stĺpec14]]))</f>
        <v>0</v>
      </c>
      <c r="U373" s="212">
        <f>IF(OR($U$13="vyberte",$U$13=""),0,IF(OR(Tabuľka2[[#This Row],[Stĺpec14]]="",Tabuľka2[[#This Row],[Stĺpec7]]=""),0,Tabuľka2[[#This Row],[Stĺpec7]]/Tabuľka2[[#This Row],[Stĺpec14]]))</f>
        <v>0</v>
      </c>
      <c r="V373" s="212">
        <f>IF(OR($V$13="vyberte",$V$13=""),0,IF(OR(Tabuľka2[[#This Row],[Stĺpec14]]="",Tabuľka2[[#This Row],[Stĺpec8]]=0),0,Tabuľka2[[#This Row],[Stĺpec8]]/Tabuľka2[[#This Row],[Stĺpec14]]))</f>
        <v>0</v>
      </c>
      <c r="W373" s="212">
        <f>IF(OR($W$13="vyberte",$W$13=""),0,IF(OR(Tabuľka2[[#This Row],[Stĺpec14]]="",Tabuľka2[[#This Row],[Stĺpec9]]=""),0,Tabuľka2[[#This Row],[Stĺpec9]]/Tabuľka2[[#This Row],[Stĺpec14]]))</f>
        <v>0</v>
      </c>
      <c r="X373" s="212">
        <f>IF(OR($X$13="vyberte",$X$13=""),0,IF(OR(Tabuľka2[[#This Row],[Stĺpec14]]="",Tabuľka2[[#This Row],[Stĺpec10]]=""),0,Tabuľka2[[#This Row],[Stĺpec10]]/Tabuľka2[[#This Row],[Stĺpec14]]))</f>
        <v>0</v>
      </c>
      <c r="Y373" s="212">
        <f>IF(OR($Y$13="vyberte",$Y$13=""),0,IF(OR(Tabuľka2[[#This Row],[Stĺpec14]]="",Tabuľka2[[#This Row],[Stĺpec11]]=""),0,Tabuľka2[[#This Row],[Stĺpec11]]/Tabuľka2[[#This Row],[Stĺpec14]]))</f>
        <v>0</v>
      </c>
      <c r="Z373" s="212">
        <f>IF(OR(Tabuľka2[[#This Row],[Stĺpec14]]="",Tabuľka2[[#This Row],[Stĺpec12]]=""),0,Tabuľka2[[#This Row],[Stĺpec12]]/Tabuľka2[[#This Row],[Stĺpec14]])</f>
        <v>0</v>
      </c>
      <c r="AA373" s="194">
        <f>IF(OR(Tabuľka2[[#This Row],[Stĺpec14]]="",Tabuľka2[[#This Row],[Stĺpec13]]=""),0,Tabuľka2[[#This Row],[Stĺpec13]]/Tabuľka2[[#This Row],[Stĺpec14]])</f>
        <v>0</v>
      </c>
      <c r="AB373" s="193">
        <f>COUNTIF(Tabuľka2[[#This Row],[Stĺpec16]:[Stĺpec23]],"&gt;0,1")</f>
        <v>0</v>
      </c>
      <c r="AC373" s="198">
        <f>IF(OR($F$13="vyberte",$F$13=""),0,Tabuľka2[[#This Row],[Stĺpec14]]-Tabuľka2[[#This Row],[Stĺpec26]])</f>
        <v>0</v>
      </c>
      <c r="AD3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3" s="206">
        <f>IF('Bodovacie kritéria'!$F$15="01 A - BORSKÁ NÍŽINA",Tabuľka2[[#This Row],[Stĺpec25]]/Tabuľka2[[#This Row],[Stĺpec5]],0)</f>
        <v>0</v>
      </c>
      <c r="AF3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3" s="206">
        <f>IFERROR((Tabuľka2[[#This Row],[Stĺpec28]]+Tabuľka2[[#This Row],[Stĺpec25]])/Tabuľka2[[#This Row],[Stĺpec14]],0)</f>
        <v>0</v>
      </c>
      <c r="AH373" s="199">
        <f>Tabuľka2[[#This Row],[Stĺpec28]]+Tabuľka2[[#This Row],[Stĺpec25]]</f>
        <v>0</v>
      </c>
      <c r="AI373" s="206">
        <f>IFERROR(Tabuľka2[[#This Row],[Stĺpec25]]/Tabuľka2[[#This Row],[Stĺpec30]],0)</f>
        <v>0</v>
      </c>
      <c r="AJ373" s="191">
        <f>IFERROR(Tabuľka2[[#This Row],[Stĺpec145]]/Tabuľka2[[#This Row],[Stĺpec14]],0)</f>
        <v>0</v>
      </c>
      <c r="AK373" s="191">
        <f>IFERROR(Tabuľka2[[#This Row],[Stĺpec144]]/Tabuľka2[[#This Row],[Stĺpec14]],0)</f>
        <v>0</v>
      </c>
    </row>
    <row r="374" spans="1:37" x14ac:dyDescent="0.25">
      <c r="A374" s="251"/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17">
        <f>SUM(Činnosti!$F374:$M374)</f>
        <v>0</v>
      </c>
      <c r="O374" s="261"/>
      <c r="P374" s="269"/>
      <c r="Q374" s="267">
        <f>IF(AND(Tabuľka2[[#This Row],[Stĺpec5]]&gt;0,Tabuľka2[[#This Row],[Stĺpec1]]=""),1,0)</f>
        <v>0</v>
      </c>
      <c r="R374" s="237">
        <f>IF(AND(Tabuľka2[[#This Row],[Stĺpec14]]=0,OR(Tabuľka2[[#This Row],[Stĺpec145]]&gt;0,Tabuľka2[[#This Row],[Stĺpec144]]&gt;0)),1,0)</f>
        <v>0</v>
      </c>
      <c r="S3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4" s="212">
        <f>IF(OR($T$13="vyberte",$T$13=""),0,IF(OR(Tabuľka2[[#This Row],[Stĺpec14]]="",Tabuľka2[[#This Row],[Stĺpec6]]=""),0,Tabuľka2[[#This Row],[Stĺpec6]]/Tabuľka2[[#This Row],[Stĺpec14]]))</f>
        <v>0</v>
      </c>
      <c r="U374" s="212">
        <f>IF(OR($U$13="vyberte",$U$13=""),0,IF(OR(Tabuľka2[[#This Row],[Stĺpec14]]="",Tabuľka2[[#This Row],[Stĺpec7]]=""),0,Tabuľka2[[#This Row],[Stĺpec7]]/Tabuľka2[[#This Row],[Stĺpec14]]))</f>
        <v>0</v>
      </c>
      <c r="V374" s="212">
        <f>IF(OR($V$13="vyberte",$V$13=""),0,IF(OR(Tabuľka2[[#This Row],[Stĺpec14]]="",Tabuľka2[[#This Row],[Stĺpec8]]=0),0,Tabuľka2[[#This Row],[Stĺpec8]]/Tabuľka2[[#This Row],[Stĺpec14]]))</f>
        <v>0</v>
      </c>
      <c r="W374" s="212">
        <f>IF(OR($W$13="vyberte",$W$13=""),0,IF(OR(Tabuľka2[[#This Row],[Stĺpec14]]="",Tabuľka2[[#This Row],[Stĺpec9]]=""),0,Tabuľka2[[#This Row],[Stĺpec9]]/Tabuľka2[[#This Row],[Stĺpec14]]))</f>
        <v>0</v>
      </c>
      <c r="X374" s="212">
        <f>IF(OR($X$13="vyberte",$X$13=""),0,IF(OR(Tabuľka2[[#This Row],[Stĺpec14]]="",Tabuľka2[[#This Row],[Stĺpec10]]=""),0,Tabuľka2[[#This Row],[Stĺpec10]]/Tabuľka2[[#This Row],[Stĺpec14]]))</f>
        <v>0</v>
      </c>
      <c r="Y374" s="212">
        <f>IF(OR($Y$13="vyberte",$Y$13=""),0,IF(OR(Tabuľka2[[#This Row],[Stĺpec14]]="",Tabuľka2[[#This Row],[Stĺpec11]]=""),0,Tabuľka2[[#This Row],[Stĺpec11]]/Tabuľka2[[#This Row],[Stĺpec14]]))</f>
        <v>0</v>
      </c>
      <c r="Z374" s="212">
        <f>IF(OR(Tabuľka2[[#This Row],[Stĺpec14]]="",Tabuľka2[[#This Row],[Stĺpec12]]=""),0,Tabuľka2[[#This Row],[Stĺpec12]]/Tabuľka2[[#This Row],[Stĺpec14]])</f>
        <v>0</v>
      </c>
      <c r="AA374" s="194">
        <f>IF(OR(Tabuľka2[[#This Row],[Stĺpec14]]="",Tabuľka2[[#This Row],[Stĺpec13]]=""),0,Tabuľka2[[#This Row],[Stĺpec13]]/Tabuľka2[[#This Row],[Stĺpec14]])</f>
        <v>0</v>
      </c>
      <c r="AB374" s="193">
        <f>COUNTIF(Tabuľka2[[#This Row],[Stĺpec16]:[Stĺpec23]],"&gt;0,1")</f>
        <v>0</v>
      </c>
      <c r="AC374" s="198">
        <f>IF(OR($F$13="vyberte",$F$13=""),0,Tabuľka2[[#This Row],[Stĺpec14]]-Tabuľka2[[#This Row],[Stĺpec26]])</f>
        <v>0</v>
      </c>
      <c r="AD3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4" s="206">
        <f>IF('Bodovacie kritéria'!$F$15="01 A - BORSKÁ NÍŽINA",Tabuľka2[[#This Row],[Stĺpec25]]/Tabuľka2[[#This Row],[Stĺpec5]],0)</f>
        <v>0</v>
      </c>
      <c r="AF3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4" s="206">
        <f>IFERROR((Tabuľka2[[#This Row],[Stĺpec28]]+Tabuľka2[[#This Row],[Stĺpec25]])/Tabuľka2[[#This Row],[Stĺpec14]],0)</f>
        <v>0</v>
      </c>
      <c r="AH374" s="199">
        <f>Tabuľka2[[#This Row],[Stĺpec28]]+Tabuľka2[[#This Row],[Stĺpec25]]</f>
        <v>0</v>
      </c>
      <c r="AI374" s="206">
        <f>IFERROR(Tabuľka2[[#This Row],[Stĺpec25]]/Tabuľka2[[#This Row],[Stĺpec30]],0)</f>
        <v>0</v>
      </c>
      <c r="AJ374" s="191">
        <f>IFERROR(Tabuľka2[[#This Row],[Stĺpec145]]/Tabuľka2[[#This Row],[Stĺpec14]],0)</f>
        <v>0</v>
      </c>
      <c r="AK374" s="191">
        <f>IFERROR(Tabuľka2[[#This Row],[Stĺpec144]]/Tabuľka2[[#This Row],[Stĺpec14]],0)</f>
        <v>0</v>
      </c>
    </row>
    <row r="375" spans="1:37" x14ac:dyDescent="0.25">
      <c r="A375" s="252"/>
      <c r="B375" s="257"/>
      <c r="C375" s="257"/>
      <c r="D375" s="257"/>
      <c r="E375" s="257"/>
      <c r="F375" s="257"/>
      <c r="G375" s="257"/>
      <c r="H375" s="257"/>
      <c r="I375" s="257"/>
      <c r="J375" s="257"/>
      <c r="K375" s="257"/>
      <c r="L375" s="257"/>
      <c r="M375" s="257"/>
      <c r="N375" s="218">
        <f>SUM(Činnosti!$F375:$M375)</f>
        <v>0</v>
      </c>
      <c r="O375" s="262"/>
      <c r="P375" s="269"/>
      <c r="Q375" s="267">
        <f>IF(AND(Tabuľka2[[#This Row],[Stĺpec5]]&gt;0,Tabuľka2[[#This Row],[Stĺpec1]]=""),1,0)</f>
        <v>0</v>
      </c>
      <c r="R375" s="237">
        <f>IF(AND(Tabuľka2[[#This Row],[Stĺpec14]]=0,OR(Tabuľka2[[#This Row],[Stĺpec145]]&gt;0,Tabuľka2[[#This Row],[Stĺpec144]]&gt;0)),1,0)</f>
        <v>0</v>
      </c>
      <c r="S3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5" s="212">
        <f>IF(OR($T$13="vyberte",$T$13=""),0,IF(OR(Tabuľka2[[#This Row],[Stĺpec14]]="",Tabuľka2[[#This Row],[Stĺpec6]]=""),0,Tabuľka2[[#This Row],[Stĺpec6]]/Tabuľka2[[#This Row],[Stĺpec14]]))</f>
        <v>0</v>
      </c>
      <c r="U375" s="212">
        <f>IF(OR($U$13="vyberte",$U$13=""),0,IF(OR(Tabuľka2[[#This Row],[Stĺpec14]]="",Tabuľka2[[#This Row],[Stĺpec7]]=""),0,Tabuľka2[[#This Row],[Stĺpec7]]/Tabuľka2[[#This Row],[Stĺpec14]]))</f>
        <v>0</v>
      </c>
      <c r="V375" s="212">
        <f>IF(OR($V$13="vyberte",$V$13=""),0,IF(OR(Tabuľka2[[#This Row],[Stĺpec14]]="",Tabuľka2[[#This Row],[Stĺpec8]]=0),0,Tabuľka2[[#This Row],[Stĺpec8]]/Tabuľka2[[#This Row],[Stĺpec14]]))</f>
        <v>0</v>
      </c>
      <c r="W375" s="212">
        <f>IF(OR($W$13="vyberte",$W$13=""),0,IF(OR(Tabuľka2[[#This Row],[Stĺpec14]]="",Tabuľka2[[#This Row],[Stĺpec9]]=""),0,Tabuľka2[[#This Row],[Stĺpec9]]/Tabuľka2[[#This Row],[Stĺpec14]]))</f>
        <v>0</v>
      </c>
      <c r="X375" s="212">
        <f>IF(OR($X$13="vyberte",$X$13=""),0,IF(OR(Tabuľka2[[#This Row],[Stĺpec14]]="",Tabuľka2[[#This Row],[Stĺpec10]]=""),0,Tabuľka2[[#This Row],[Stĺpec10]]/Tabuľka2[[#This Row],[Stĺpec14]]))</f>
        <v>0</v>
      </c>
      <c r="Y375" s="212">
        <f>IF(OR($Y$13="vyberte",$Y$13=""),0,IF(OR(Tabuľka2[[#This Row],[Stĺpec14]]="",Tabuľka2[[#This Row],[Stĺpec11]]=""),0,Tabuľka2[[#This Row],[Stĺpec11]]/Tabuľka2[[#This Row],[Stĺpec14]]))</f>
        <v>0</v>
      </c>
      <c r="Z375" s="212">
        <f>IF(OR(Tabuľka2[[#This Row],[Stĺpec14]]="",Tabuľka2[[#This Row],[Stĺpec12]]=""),0,Tabuľka2[[#This Row],[Stĺpec12]]/Tabuľka2[[#This Row],[Stĺpec14]])</f>
        <v>0</v>
      </c>
      <c r="AA375" s="194">
        <f>IF(OR(Tabuľka2[[#This Row],[Stĺpec14]]="",Tabuľka2[[#This Row],[Stĺpec13]]=""),0,Tabuľka2[[#This Row],[Stĺpec13]]/Tabuľka2[[#This Row],[Stĺpec14]])</f>
        <v>0</v>
      </c>
      <c r="AB375" s="193">
        <f>COUNTIF(Tabuľka2[[#This Row],[Stĺpec16]:[Stĺpec23]],"&gt;0,1")</f>
        <v>0</v>
      </c>
      <c r="AC375" s="198">
        <f>IF(OR($F$13="vyberte",$F$13=""),0,Tabuľka2[[#This Row],[Stĺpec14]]-Tabuľka2[[#This Row],[Stĺpec26]])</f>
        <v>0</v>
      </c>
      <c r="AD3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5" s="206">
        <f>IF('Bodovacie kritéria'!$F$15="01 A - BORSKÁ NÍŽINA",Tabuľka2[[#This Row],[Stĺpec25]]/Tabuľka2[[#This Row],[Stĺpec5]],0)</f>
        <v>0</v>
      </c>
      <c r="AF3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5" s="206">
        <f>IFERROR((Tabuľka2[[#This Row],[Stĺpec28]]+Tabuľka2[[#This Row],[Stĺpec25]])/Tabuľka2[[#This Row],[Stĺpec14]],0)</f>
        <v>0</v>
      </c>
      <c r="AH375" s="199">
        <f>Tabuľka2[[#This Row],[Stĺpec28]]+Tabuľka2[[#This Row],[Stĺpec25]]</f>
        <v>0</v>
      </c>
      <c r="AI375" s="206">
        <f>IFERROR(Tabuľka2[[#This Row],[Stĺpec25]]/Tabuľka2[[#This Row],[Stĺpec30]],0)</f>
        <v>0</v>
      </c>
      <c r="AJ375" s="191">
        <f>IFERROR(Tabuľka2[[#This Row],[Stĺpec145]]/Tabuľka2[[#This Row],[Stĺpec14]],0)</f>
        <v>0</v>
      </c>
      <c r="AK375" s="191">
        <f>IFERROR(Tabuľka2[[#This Row],[Stĺpec144]]/Tabuľka2[[#This Row],[Stĺpec14]],0)</f>
        <v>0</v>
      </c>
    </row>
    <row r="376" spans="1:37" x14ac:dyDescent="0.25">
      <c r="A376" s="251"/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17">
        <f>SUM(Činnosti!$F376:$M376)</f>
        <v>0</v>
      </c>
      <c r="O376" s="261"/>
      <c r="P376" s="269"/>
      <c r="Q376" s="267">
        <f>IF(AND(Tabuľka2[[#This Row],[Stĺpec5]]&gt;0,Tabuľka2[[#This Row],[Stĺpec1]]=""),1,0)</f>
        <v>0</v>
      </c>
      <c r="R376" s="237">
        <f>IF(AND(Tabuľka2[[#This Row],[Stĺpec14]]=0,OR(Tabuľka2[[#This Row],[Stĺpec145]]&gt;0,Tabuľka2[[#This Row],[Stĺpec144]]&gt;0)),1,0)</f>
        <v>0</v>
      </c>
      <c r="S3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6" s="212">
        <f>IF(OR($T$13="vyberte",$T$13=""),0,IF(OR(Tabuľka2[[#This Row],[Stĺpec14]]="",Tabuľka2[[#This Row],[Stĺpec6]]=""),0,Tabuľka2[[#This Row],[Stĺpec6]]/Tabuľka2[[#This Row],[Stĺpec14]]))</f>
        <v>0</v>
      </c>
      <c r="U376" s="212">
        <f>IF(OR($U$13="vyberte",$U$13=""),0,IF(OR(Tabuľka2[[#This Row],[Stĺpec14]]="",Tabuľka2[[#This Row],[Stĺpec7]]=""),0,Tabuľka2[[#This Row],[Stĺpec7]]/Tabuľka2[[#This Row],[Stĺpec14]]))</f>
        <v>0</v>
      </c>
      <c r="V376" s="212">
        <f>IF(OR($V$13="vyberte",$V$13=""),0,IF(OR(Tabuľka2[[#This Row],[Stĺpec14]]="",Tabuľka2[[#This Row],[Stĺpec8]]=0),0,Tabuľka2[[#This Row],[Stĺpec8]]/Tabuľka2[[#This Row],[Stĺpec14]]))</f>
        <v>0</v>
      </c>
      <c r="W376" s="212">
        <f>IF(OR($W$13="vyberte",$W$13=""),0,IF(OR(Tabuľka2[[#This Row],[Stĺpec14]]="",Tabuľka2[[#This Row],[Stĺpec9]]=""),0,Tabuľka2[[#This Row],[Stĺpec9]]/Tabuľka2[[#This Row],[Stĺpec14]]))</f>
        <v>0</v>
      </c>
      <c r="X376" s="212">
        <f>IF(OR($X$13="vyberte",$X$13=""),0,IF(OR(Tabuľka2[[#This Row],[Stĺpec14]]="",Tabuľka2[[#This Row],[Stĺpec10]]=""),0,Tabuľka2[[#This Row],[Stĺpec10]]/Tabuľka2[[#This Row],[Stĺpec14]]))</f>
        <v>0</v>
      </c>
      <c r="Y376" s="212">
        <f>IF(OR($Y$13="vyberte",$Y$13=""),0,IF(OR(Tabuľka2[[#This Row],[Stĺpec14]]="",Tabuľka2[[#This Row],[Stĺpec11]]=""),0,Tabuľka2[[#This Row],[Stĺpec11]]/Tabuľka2[[#This Row],[Stĺpec14]]))</f>
        <v>0</v>
      </c>
      <c r="Z376" s="212">
        <f>IF(OR(Tabuľka2[[#This Row],[Stĺpec14]]="",Tabuľka2[[#This Row],[Stĺpec12]]=""),0,Tabuľka2[[#This Row],[Stĺpec12]]/Tabuľka2[[#This Row],[Stĺpec14]])</f>
        <v>0</v>
      </c>
      <c r="AA376" s="194">
        <f>IF(OR(Tabuľka2[[#This Row],[Stĺpec14]]="",Tabuľka2[[#This Row],[Stĺpec13]]=""),0,Tabuľka2[[#This Row],[Stĺpec13]]/Tabuľka2[[#This Row],[Stĺpec14]])</f>
        <v>0</v>
      </c>
      <c r="AB376" s="193">
        <f>COUNTIF(Tabuľka2[[#This Row],[Stĺpec16]:[Stĺpec23]],"&gt;0,1")</f>
        <v>0</v>
      </c>
      <c r="AC376" s="198">
        <f>IF(OR($F$13="vyberte",$F$13=""),0,Tabuľka2[[#This Row],[Stĺpec14]]-Tabuľka2[[#This Row],[Stĺpec26]])</f>
        <v>0</v>
      </c>
      <c r="AD3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6" s="206">
        <f>IF('Bodovacie kritéria'!$F$15="01 A - BORSKÁ NÍŽINA",Tabuľka2[[#This Row],[Stĺpec25]]/Tabuľka2[[#This Row],[Stĺpec5]],0)</f>
        <v>0</v>
      </c>
      <c r="AF3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6" s="206">
        <f>IFERROR((Tabuľka2[[#This Row],[Stĺpec28]]+Tabuľka2[[#This Row],[Stĺpec25]])/Tabuľka2[[#This Row],[Stĺpec14]],0)</f>
        <v>0</v>
      </c>
      <c r="AH376" s="199">
        <f>Tabuľka2[[#This Row],[Stĺpec28]]+Tabuľka2[[#This Row],[Stĺpec25]]</f>
        <v>0</v>
      </c>
      <c r="AI376" s="206">
        <f>IFERROR(Tabuľka2[[#This Row],[Stĺpec25]]/Tabuľka2[[#This Row],[Stĺpec30]],0)</f>
        <v>0</v>
      </c>
      <c r="AJ376" s="191">
        <f>IFERROR(Tabuľka2[[#This Row],[Stĺpec145]]/Tabuľka2[[#This Row],[Stĺpec14]],0)</f>
        <v>0</v>
      </c>
      <c r="AK376" s="191">
        <f>IFERROR(Tabuľka2[[#This Row],[Stĺpec144]]/Tabuľka2[[#This Row],[Stĺpec14]],0)</f>
        <v>0</v>
      </c>
    </row>
    <row r="377" spans="1:37" x14ac:dyDescent="0.25">
      <c r="A377" s="252"/>
      <c r="B377" s="257"/>
      <c r="C377" s="257"/>
      <c r="D377" s="257"/>
      <c r="E377" s="257"/>
      <c r="F377" s="257"/>
      <c r="G377" s="257"/>
      <c r="H377" s="257"/>
      <c r="I377" s="257"/>
      <c r="J377" s="257"/>
      <c r="K377" s="257"/>
      <c r="L377" s="257"/>
      <c r="M377" s="257"/>
      <c r="N377" s="218">
        <f>SUM(Činnosti!$F377:$M377)</f>
        <v>0</v>
      </c>
      <c r="O377" s="262"/>
      <c r="P377" s="269"/>
      <c r="Q377" s="267">
        <f>IF(AND(Tabuľka2[[#This Row],[Stĺpec5]]&gt;0,Tabuľka2[[#This Row],[Stĺpec1]]=""),1,0)</f>
        <v>0</v>
      </c>
      <c r="R377" s="237">
        <f>IF(AND(Tabuľka2[[#This Row],[Stĺpec14]]=0,OR(Tabuľka2[[#This Row],[Stĺpec145]]&gt;0,Tabuľka2[[#This Row],[Stĺpec144]]&gt;0)),1,0)</f>
        <v>0</v>
      </c>
      <c r="S3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7" s="212">
        <f>IF(OR($T$13="vyberte",$T$13=""),0,IF(OR(Tabuľka2[[#This Row],[Stĺpec14]]="",Tabuľka2[[#This Row],[Stĺpec6]]=""),0,Tabuľka2[[#This Row],[Stĺpec6]]/Tabuľka2[[#This Row],[Stĺpec14]]))</f>
        <v>0</v>
      </c>
      <c r="U377" s="212">
        <f>IF(OR($U$13="vyberte",$U$13=""),0,IF(OR(Tabuľka2[[#This Row],[Stĺpec14]]="",Tabuľka2[[#This Row],[Stĺpec7]]=""),0,Tabuľka2[[#This Row],[Stĺpec7]]/Tabuľka2[[#This Row],[Stĺpec14]]))</f>
        <v>0</v>
      </c>
      <c r="V377" s="212">
        <f>IF(OR($V$13="vyberte",$V$13=""),0,IF(OR(Tabuľka2[[#This Row],[Stĺpec14]]="",Tabuľka2[[#This Row],[Stĺpec8]]=0),0,Tabuľka2[[#This Row],[Stĺpec8]]/Tabuľka2[[#This Row],[Stĺpec14]]))</f>
        <v>0</v>
      </c>
      <c r="W377" s="212">
        <f>IF(OR($W$13="vyberte",$W$13=""),0,IF(OR(Tabuľka2[[#This Row],[Stĺpec14]]="",Tabuľka2[[#This Row],[Stĺpec9]]=""),0,Tabuľka2[[#This Row],[Stĺpec9]]/Tabuľka2[[#This Row],[Stĺpec14]]))</f>
        <v>0</v>
      </c>
      <c r="X377" s="212">
        <f>IF(OR($X$13="vyberte",$X$13=""),0,IF(OR(Tabuľka2[[#This Row],[Stĺpec14]]="",Tabuľka2[[#This Row],[Stĺpec10]]=""),0,Tabuľka2[[#This Row],[Stĺpec10]]/Tabuľka2[[#This Row],[Stĺpec14]]))</f>
        <v>0</v>
      </c>
      <c r="Y377" s="212">
        <f>IF(OR($Y$13="vyberte",$Y$13=""),0,IF(OR(Tabuľka2[[#This Row],[Stĺpec14]]="",Tabuľka2[[#This Row],[Stĺpec11]]=""),0,Tabuľka2[[#This Row],[Stĺpec11]]/Tabuľka2[[#This Row],[Stĺpec14]]))</f>
        <v>0</v>
      </c>
      <c r="Z377" s="212">
        <f>IF(OR(Tabuľka2[[#This Row],[Stĺpec14]]="",Tabuľka2[[#This Row],[Stĺpec12]]=""),0,Tabuľka2[[#This Row],[Stĺpec12]]/Tabuľka2[[#This Row],[Stĺpec14]])</f>
        <v>0</v>
      </c>
      <c r="AA377" s="194">
        <f>IF(OR(Tabuľka2[[#This Row],[Stĺpec14]]="",Tabuľka2[[#This Row],[Stĺpec13]]=""),0,Tabuľka2[[#This Row],[Stĺpec13]]/Tabuľka2[[#This Row],[Stĺpec14]])</f>
        <v>0</v>
      </c>
      <c r="AB377" s="193">
        <f>COUNTIF(Tabuľka2[[#This Row],[Stĺpec16]:[Stĺpec23]],"&gt;0,1")</f>
        <v>0</v>
      </c>
      <c r="AC377" s="198">
        <f>IF(OR($F$13="vyberte",$F$13=""),0,Tabuľka2[[#This Row],[Stĺpec14]]-Tabuľka2[[#This Row],[Stĺpec26]])</f>
        <v>0</v>
      </c>
      <c r="AD3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7" s="206">
        <f>IF('Bodovacie kritéria'!$F$15="01 A - BORSKÁ NÍŽINA",Tabuľka2[[#This Row],[Stĺpec25]]/Tabuľka2[[#This Row],[Stĺpec5]],0)</f>
        <v>0</v>
      </c>
      <c r="AF3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7" s="206">
        <f>IFERROR((Tabuľka2[[#This Row],[Stĺpec28]]+Tabuľka2[[#This Row],[Stĺpec25]])/Tabuľka2[[#This Row],[Stĺpec14]],0)</f>
        <v>0</v>
      </c>
      <c r="AH377" s="199">
        <f>Tabuľka2[[#This Row],[Stĺpec28]]+Tabuľka2[[#This Row],[Stĺpec25]]</f>
        <v>0</v>
      </c>
      <c r="AI377" s="206">
        <f>IFERROR(Tabuľka2[[#This Row],[Stĺpec25]]/Tabuľka2[[#This Row],[Stĺpec30]],0)</f>
        <v>0</v>
      </c>
      <c r="AJ377" s="191">
        <f>IFERROR(Tabuľka2[[#This Row],[Stĺpec145]]/Tabuľka2[[#This Row],[Stĺpec14]],0)</f>
        <v>0</v>
      </c>
      <c r="AK377" s="191">
        <f>IFERROR(Tabuľka2[[#This Row],[Stĺpec144]]/Tabuľka2[[#This Row],[Stĺpec14]],0)</f>
        <v>0</v>
      </c>
    </row>
    <row r="378" spans="1:37" x14ac:dyDescent="0.25">
      <c r="A378" s="251"/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17">
        <f>SUM(Činnosti!$F378:$M378)</f>
        <v>0</v>
      </c>
      <c r="O378" s="261"/>
      <c r="P378" s="269"/>
      <c r="Q378" s="267">
        <f>IF(AND(Tabuľka2[[#This Row],[Stĺpec5]]&gt;0,Tabuľka2[[#This Row],[Stĺpec1]]=""),1,0)</f>
        <v>0</v>
      </c>
      <c r="R378" s="237">
        <f>IF(AND(Tabuľka2[[#This Row],[Stĺpec14]]=0,OR(Tabuľka2[[#This Row],[Stĺpec145]]&gt;0,Tabuľka2[[#This Row],[Stĺpec144]]&gt;0)),1,0)</f>
        <v>0</v>
      </c>
      <c r="S3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8" s="212">
        <f>IF(OR($T$13="vyberte",$T$13=""),0,IF(OR(Tabuľka2[[#This Row],[Stĺpec14]]="",Tabuľka2[[#This Row],[Stĺpec6]]=""),0,Tabuľka2[[#This Row],[Stĺpec6]]/Tabuľka2[[#This Row],[Stĺpec14]]))</f>
        <v>0</v>
      </c>
      <c r="U378" s="212">
        <f>IF(OR($U$13="vyberte",$U$13=""),0,IF(OR(Tabuľka2[[#This Row],[Stĺpec14]]="",Tabuľka2[[#This Row],[Stĺpec7]]=""),0,Tabuľka2[[#This Row],[Stĺpec7]]/Tabuľka2[[#This Row],[Stĺpec14]]))</f>
        <v>0</v>
      </c>
      <c r="V378" s="212">
        <f>IF(OR($V$13="vyberte",$V$13=""),0,IF(OR(Tabuľka2[[#This Row],[Stĺpec14]]="",Tabuľka2[[#This Row],[Stĺpec8]]=0),0,Tabuľka2[[#This Row],[Stĺpec8]]/Tabuľka2[[#This Row],[Stĺpec14]]))</f>
        <v>0</v>
      </c>
      <c r="W378" s="212">
        <f>IF(OR($W$13="vyberte",$W$13=""),0,IF(OR(Tabuľka2[[#This Row],[Stĺpec14]]="",Tabuľka2[[#This Row],[Stĺpec9]]=""),0,Tabuľka2[[#This Row],[Stĺpec9]]/Tabuľka2[[#This Row],[Stĺpec14]]))</f>
        <v>0</v>
      </c>
      <c r="X378" s="212">
        <f>IF(OR($X$13="vyberte",$X$13=""),0,IF(OR(Tabuľka2[[#This Row],[Stĺpec14]]="",Tabuľka2[[#This Row],[Stĺpec10]]=""),0,Tabuľka2[[#This Row],[Stĺpec10]]/Tabuľka2[[#This Row],[Stĺpec14]]))</f>
        <v>0</v>
      </c>
      <c r="Y378" s="212">
        <f>IF(OR($Y$13="vyberte",$Y$13=""),0,IF(OR(Tabuľka2[[#This Row],[Stĺpec14]]="",Tabuľka2[[#This Row],[Stĺpec11]]=""),0,Tabuľka2[[#This Row],[Stĺpec11]]/Tabuľka2[[#This Row],[Stĺpec14]]))</f>
        <v>0</v>
      </c>
      <c r="Z378" s="212">
        <f>IF(OR(Tabuľka2[[#This Row],[Stĺpec14]]="",Tabuľka2[[#This Row],[Stĺpec12]]=""),0,Tabuľka2[[#This Row],[Stĺpec12]]/Tabuľka2[[#This Row],[Stĺpec14]])</f>
        <v>0</v>
      </c>
      <c r="AA378" s="194">
        <f>IF(OR(Tabuľka2[[#This Row],[Stĺpec14]]="",Tabuľka2[[#This Row],[Stĺpec13]]=""),0,Tabuľka2[[#This Row],[Stĺpec13]]/Tabuľka2[[#This Row],[Stĺpec14]])</f>
        <v>0</v>
      </c>
      <c r="AB378" s="193">
        <f>COUNTIF(Tabuľka2[[#This Row],[Stĺpec16]:[Stĺpec23]],"&gt;0,1")</f>
        <v>0</v>
      </c>
      <c r="AC378" s="198">
        <f>IF(OR($F$13="vyberte",$F$13=""),0,Tabuľka2[[#This Row],[Stĺpec14]]-Tabuľka2[[#This Row],[Stĺpec26]])</f>
        <v>0</v>
      </c>
      <c r="AD3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8" s="206">
        <f>IF('Bodovacie kritéria'!$F$15="01 A - BORSKÁ NÍŽINA",Tabuľka2[[#This Row],[Stĺpec25]]/Tabuľka2[[#This Row],[Stĺpec5]],0)</f>
        <v>0</v>
      </c>
      <c r="AF3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8" s="206">
        <f>IFERROR((Tabuľka2[[#This Row],[Stĺpec28]]+Tabuľka2[[#This Row],[Stĺpec25]])/Tabuľka2[[#This Row],[Stĺpec14]],0)</f>
        <v>0</v>
      </c>
      <c r="AH378" s="199">
        <f>Tabuľka2[[#This Row],[Stĺpec28]]+Tabuľka2[[#This Row],[Stĺpec25]]</f>
        <v>0</v>
      </c>
      <c r="AI378" s="206">
        <f>IFERROR(Tabuľka2[[#This Row],[Stĺpec25]]/Tabuľka2[[#This Row],[Stĺpec30]],0)</f>
        <v>0</v>
      </c>
      <c r="AJ378" s="191">
        <f>IFERROR(Tabuľka2[[#This Row],[Stĺpec145]]/Tabuľka2[[#This Row],[Stĺpec14]],0)</f>
        <v>0</v>
      </c>
      <c r="AK378" s="191">
        <f>IFERROR(Tabuľka2[[#This Row],[Stĺpec144]]/Tabuľka2[[#This Row],[Stĺpec14]],0)</f>
        <v>0</v>
      </c>
    </row>
    <row r="379" spans="1:37" x14ac:dyDescent="0.25">
      <c r="A379" s="252"/>
      <c r="B379" s="257"/>
      <c r="C379" s="257"/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18">
        <f>SUM(Činnosti!$F379:$M379)</f>
        <v>0</v>
      </c>
      <c r="O379" s="262"/>
      <c r="P379" s="269"/>
      <c r="Q379" s="267">
        <f>IF(AND(Tabuľka2[[#This Row],[Stĺpec5]]&gt;0,Tabuľka2[[#This Row],[Stĺpec1]]=""),1,0)</f>
        <v>0</v>
      </c>
      <c r="R379" s="237">
        <f>IF(AND(Tabuľka2[[#This Row],[Stĺpec14]]=0,OR(Tabuľka2[[#This Row],[Stĺpec145]]&gt;0,Tabuľka2[[#This Row],[Stĺpec144]]&gt;0)),1,0)</f>
        <v>0</v>
      </c>
      <c r="S3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79" s="212">
        <f>IF(OR($T$13="vyberte",$T$13=""),0,IF(OR(Tabuľka2[[#This Row],[Stĺpec14]]="",Tabuľka2[[#This Row],[Stĺpec6]]=""),0,Tabuľka2[[#This Row],[Stĺpec6]]/Tabuľka2[[#This Row],[Stĺpec14]]))</f>
        <v>0</v>
      </c>
      <c r="U379" s="212">
        <f>IF(OR($U$13="vyberte",$U$13=""),0,IF(OR(Tabuľka2[[#This Row],[Stĺpec14]]="",Tabuľka2[[#This Row],[Stĺpec7]]=""),0,Tabuľka2[[#This Row],[Stĺpec7]]/Tabuľka2[[#This Row],[Stĺpec14]]))</f>
        <v>0</v>
      </c>
      <c r="V379" s="212">
        <f>IF(OR($V$13="vyberte",$V$13=""),0,IF(OR(Tabuľka2[[#This Row],[Stĺpec14]]="",Tabuľka2[[#This Row],[Stĺpec8]]=0),0,Tabuľka2[[#This Row],[Stĺpec8]]/Tabuľka2[[#This Row],[Stĺpec14]]))</f>
        <v>0</v>
      </c>
      <c r="W379" s="212">
        <f>IF(OR($W$13="vyberte",$W$13=""),0,IF(OR(Tabuľka2[[#This Row],[Stĺpec14]]="",Tabuľka2[[#This Row],[Stĺpec9]]=""),0,Tabuľka2[[#This Row],[Stĺpec9]]/Tabuľka2[[#This Row],[Stĺpec14]]))</f>
        <v>0</v>
      </c>
      <c r="X379" s="212">
        <f>IF(OR($X$13="vyberte",$X$13=""),0,IF(OR(Tabuľka2[[#This Row],[Stĺpec14]]="",Tabuľka2[[#This Row],[Stĺpec10]]=""),0,Tabuľka2[[#This Row],[Stĺpec10]]/Tabuľka2[[#This Row],[Stĺpec14]]))</f>
        <v>0</v>
      </c>
      <c r="Y379" s="212">
        <f>IF(OR($Y$13="vyberte",$Y$13=""),0,IF(OR(Tabuľka2[[#This Row],[Stĺpec14]]="",Tabuľka2[[#This Row],[Stĺpec11]]=""),0,Tabuľka2[[#This Row],[Stĺpec11]]/Tabuľka2[[#This Row],[Stĺpec14]]))</f>
        <v>0</v>
      </c>
      <c r="Z379" s="212">
        <f>IF(OR(Tabuľka2[[#This Row],[Stĺpec14]]="",Tabuľka2[[#This Row],[Stĺpec12]]=""),0,Tabuľka2[[#This Row],[Stĺpec12]]/Tabuľka2[[#This Row],[Stĺpec14]])</f>
        <v>0</v>
      </c>
      <c r="AA379" s="194">
        <f>IF(OR(Tabuľka2[[#This Row],[Stĺpec14]]="",Tabuľka2[[#This Row],[Stĺpec13]]=""),0,Tabuľka2[[#This Row],[Stĺpec13]]/Tabuľka2[[#This Row],[Stĺpec14]])</f>
        <v>0</v>
      </c>
      <c r="AB379" s="193">
        <f>COUNTIF(Tabuľka2[[#This Row],[Stĺpec16]:[Stĺpec23]],"&gt;0,1")</f>
        <v>0</v>
      </c>
      <c r="AC379" s="198">
        <f>IF(OR($F$13="vyberte",$F$13=""),0,Tabuľka2[[#This Row],[Stĺpec14]]-Tabuľka2[[#This Row],[Stĺpec26]])</f>
        <v>0</v>
      </c>
      <c r="AD3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79" s="206">
        <f>IF('Bodovacie kritéria'!$F$15="01 A - BORSKÁ NÍŽINA",Tabuľka2[[#This Row],[Stĺpec25]]/Tabuľka2[[#This Row],[Stĺpec5]],0)</f>
        <v>0</v>
      </c>
      <c r="AF3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79" s="206">
        <f>IFERROR((Tabuľka2[[#This Row],[Stĺpec28]]+Tabuľka2[[#This Row],[Stĺpec25]])/Tabuľka2[[#This Row],[Stĺpec14]],0)</f>
        <v>0</v>
      </c>
      <c r="AH379" s="199">
        <f>Tabuľka2[[#This Row],[Stĺpec28]]+Tabuľka2[[#This Row],[Stĺpec25]]</f>
        <v>0</v>
      </c>
      <c r="AI379" s="206">
        <f>IFERROR(Tabuľka2[[#This Row],[Stĺpec25]]/Tabuľka2[[#This Row],[Stĺpec30]],0)</f>
        <v>0</v>
      </c>
      <c r="AJ379" s="191">
        <f>IFERROR(Tabuľka2[[#This Row],[Stĺpec145]]/Tabuľka2[[#This Row],[Stĺpec14]],0)</f>
        <v>0</v>
      </c>
      <c r="AK379" s="191">
        <f>IFERROR(Tabuľka2[[#This Row],[Stĺpec144]]/Tabuľka2[[#This Row],[Stĺpec14]],0)</f>
        <v>0</v>
      </c>
    </row>
    <row r="380" spans="1:37" x14ac:dyDescent="0.25">
      <c r="A380" s="251"/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17">
        <f>SUM(Činnosti!$F380:$M380)</f>
        <v>0</v>
      </c>
      <c r="O380" s="261"/>
      <c r="P380" s="269"/>
      <c r="Q380" s="267">
        <f>IF(AND(Tabuľka2[[#This Row],[Stĺpec5]]&gt;0,Tabuľka2[[#This Row],[Stĺpec1]]=""),1,0)</f>
        <v>0</v>
      </c>
      <c r="R380" s="237">
        <f>IF(AND(Tabuľka2[[#This Row],[Stĺpec14]]=0,OR(Tabuľka2[[#This Row],[Stĺpec145]]&gt;0,Tabuľka2[[#This Row],[Stĺpec144]]&gt;0)),1,0)</f>
        <v>0</v>
      </c>
      <c r="S3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0" s="212">
        <f>IF(OR($T$13="vyberte",$T$13=""),0,IF(OR(Tabuľka2[[#This Row],[Stĺpec14]]="",Tabuľka2[[#This Row],[Stĺpec6]]=""),0,Tabuľka2[[#This Row],[Stĺpec6]]/Tabuľka2[[#This Row],[Stĺpec14]]))</f>
        <v>0</v>
      </c>
      <c r="U380" s="212">
        <f>IF(OR($U$13="vyberte",$U$13=""),0,IF(OR(Tabuľka2[[#This Row],[Stĺpec14]]="",Tabuľka2[[#This Row],[Stĺpec7]]=""),0,Tabuľka2[[#This Row],[Stĺpec7]]/Tabuľka2[[#This Row],[Stĺpec14]]))</f>
        <v>0</v>
      </c>
      <c r="V380" s="212">
        <f>IF(OR($V$13="vyberte",$V$13=""),0,IF(OR(Tabuľka2[[#This Row],[Stĺpec14]]="",Tabuľka2[[#This Row],[Stĺpec8]]=0),0,Tabuľka2[[#This Row],[Stĺpec8]]/Tabuľka2[[#This Row],[Stĺpec14]]))</f>
        <v>0</v>
      </c>
      <c r="W380" s="212">
        <f>IF(OR($W$13="vyberte",$W$13=""),0,IF(OR(Tabuľka2[[#This Row],[Stĺpec14]]="",Tabuľka2[[#This Row],[Stĺpec9]]=""),0,Tabuľka2[[#This Row],[Stĺpec9]]/Tabuľka2[[#This Row],[Stĺpec14]]))</f>
        <v>0</v>
      </c>
      <c r="X380" s="212">
        <f>IF(OR($X$13="vyberte",$X$13=""),0,IF(OR(Tabuľka2[[#This Row],[Stĺpec14]]="",Tabuľka2[[#This Row],[Stĺpec10]]=""),0,Tabuľka2[[#This Row],[Stĺpec10]]/Tabuľka2[[#This Row],[Stĺpec14]]))</f>
        <v>0</v>
      </c>
      <c r="Y380" s="212">
        <f>IF(OR($Y$13="vyberte",$Y$13=""),0,IF(OR(Tabuľka2[[#This Row],[Stĺpec14]]="",Tabuľka2[[#This Row],[Stĺpec11]]=""),0,Tabuľka2[[#This Row],[Stĺpec11]]/Tabuľka2[[#This Row],[Stĺpec14]]))</f>
        <v>0</v>
      </c>
      <c r="Z380" s="212">
        <f>IF(OR(Tabuľka2[[#This Row],[Stĺpec14]]="",Tabuľka2[[#This Row],[Stĺpec12]]=""),0,Tabuľka2[[#This Row],[Stĺpec12]]/Tabuľka2[[#This Row],[Stĺpec14]])</f>
        <v>0</v>
      </c>
      <c r="AA380" s="194">
        <f>IF(OR(Tabuľka2[[#This Row],[Stĺpec14]]="",Tabuľka2[[#This Row],[Stĺpec13]]=""),0,Tabuľka2[[#This Row],[Stĺpec13]]/Tabuľka2[[#This Row],[Stĺpec14]])</f>
        <v>0</v>
      </c>
      <c r="AB380" s="193">
        <f>COUNTIF(Tabuľka2[[#This Row],[Stĺpec16]:[Stĺpec23]],"&gt;0,1")</f>
        <v>0</v>
      </c>
      <c r="AC380" s="198">
        <f>IF(OR($F$13="vyberte",$F$13=""),0,Tabuľka2[[#This Row],[Stĺpec14]]-Tabuľka2[[#This Row],[Stĺpec26]])</f>
        <v>0</v>
      </c>
      <c r="AD3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0" s="206">
        <f>IF('Bodovacie kritéria'!$F$15="01 A - BORSKÁ NÍŽINA",Tabuľka2[[#This Row],[Stĺpec25]]/Tabuľka2[[#This Row],[Stĺpec5]],0)</f>
        <v>0</v>
      </c>
      <c r="AF3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0" s="206">
        <f>IFERROR((Tabuľka2[[#This Row],[Stĺpec28]]+Tabuľka2[[#This Row],[Stĺpec25]])/Tabuľka2[[#This Row],[Stĺpec14]],0)</f>
        <v>0</v>
      </c>
      <c r="AH380" s="199">
        <f>Tabuľka2[[#This Row],[Stĺpec28]]+Tabuľka2[[#This Row],[Stĺpec25]]</f>
        <v>0</v>
      </c>
      <c r="AI380" s="206">
        <f>IFERROR(Tabuľka2[[#This Row],[Stĺpec25]]/Tabuľka2[[#This Row],[Stĺpec30]],0)</f>
        <v>0</v>
      </c>
      <c r="AJ380" s="191">
        <f>IFERROR(Tabuľka2[[#This Row],[Stĺpec145]]/Tabuľka2[[#This Row],[Stĺpec14]],0)</f>
        <v>0</v>
      </c>
      <c r="AK380" s="191">
        <f>IFERROR(Tabuľka2[[#This Row],[Stĺpec144]]/Tabuľka2[[#This Row],[Stĺpec14]],0)</f>
        <v>0</v>
      </c>
    </row>
    <row r="381" spans="1:37" x14ac:dyDescent="0.25">
      <c r="A381" s="252"/>
      <c r="B381" s="257"/>
      <c r="C381" s="257"/>
      <c r="D381" s="257"/>
      <c r="E381" s="257"/>
      <c r="F381" s="257"/>
      <c r="G381" s="257"/>
      <c r="H381" s="257"/>
      <c r="I381" s="257"/>
      <c r="J381" s="257"/>
      <c r="K381" s="257"/>
      <c r="L381" s="257"/>
      <c r="M381" s="257"/>
      <c r="N381" s="218">
        <f>SUM(Činnosti!$F381:$M381)</f>
        <v>0</v>
      </c>
      <c r="O381" s="262"/>
      <c r="P381" s="269"/>
      <c r="Q381" s="267">
        <f>IF(AND(Tabuľka2[[#This Row],[Stĺpec5]]&gt;0,Tabuľka2[[#This Row],[Stĺpec1]]=""),1,0)</f>
        <v>0</v>
      </c>
      <c r="R381" s="237">
        <f>IF(AND(Tabuľka2[[#This Row],[Stĺpec14]]=0,OR(Tabuľka2[[#This Row],[Stĺpec145]]&gt;0,Tabuľka2[[#This Row],[Stĺpec144]]&gt;0)),1,0)</f>
        <v>0</v>
      </c>
      <c r="S3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1" s="212">
        <f>IF(OR($T$13="vyberte",$T$13=""),0,IF(OR(Tabuľka2[[#This Row],[Stĺpec14]]="",Tabuľka2[[#This Row],[Stĺpec6]]=""),0,Tabuľka2[[#This Row],[Stĺpec6]]/Tabuľka2[[#This Row],[Stĺpec14]]))</f>
        <v>0</v>
      </c>
      <c r="U381" s="212">
        <f>IF(OR($U$13="vyberte",$U$13=""),0,IF(OR(Tabuľka2[[#This Row],[Stĺpec14]]="",Tabuľka2[[#This Row],[Stĺpec7]]=""),0,Tabuľka2[[#This Row],[Stĺpec7]]/Tabuľka2[[#This Row],[Stĺpec14]]))</f>
        <v>0</v>
      </c>
      <c r="V381" s="212">
        <f>IF(OR($V$13="vyberte",$V$13=""),0,IF(OR(Tabuľka2[[#This Row],[Stĺpec14]]="",Tabuľka2[[#This Row],[Stĺpec8]]=0),0,Tabuľka2[[#This Row],[Stĺpec8]]/Tabuľka2[[#This Row],[Stĺpec14]]))</f>
        <v>0</v>
      </c>
      <c r="W381" s="212">
        <f>IF(OR($W$13="vyberte",$W$13=""),0,IF(OR(Tabuľka2[[#This Row],[Stĺpec14]]="",Tabuľka2[[#This Row],[Stĺpec9]]=""),0,Tabuľka2[[#This Row],[Stĺpec9]]/Tabuľka2[[#This Row],[Stĺpec14]]))</f>
        <v>0</v>
      </c>
      <c r="X381" s="212">
        <f>IF(OR($X$13="vyberte",$X$13=""),0,IF(OR(Tabuľka2[[#This Row],[Stĺpec14]]="",Tabuľka2[[#This Row],[Stĺpec10]]=""),0,Tabuľka2[[#This Row],[Stĺpec10]]/Tabuľka2[[#This Row],[Stĺpec14]]))</f>
        <v>0</v>
      </c>
      <c r="Y381" s="212">
        <f>IF(OR($Y$13="vyberte",$Y$13=""),0,IF(OR(Tabuľka2[[#This Row],[Stĺpec14]]="",Tabuľka2[[#This Row],[Stĺpec11]]=""),0,Tabuľka2[[#This Row],[Stĺpec11]]/Tabuľka2[[#This Row],[Stĺpec14]]))</f>
        <v>0</v>
      </c>
      <c r="Z381" s="212">
        <f>IF(OR(Tabuľka2[[#This Row],[Stĺpec14]]="",Tabuľka2[[#This Row],[Stĺpec12]]=""),0,Tabuľka2[[#This Row],[Stĺpec12]]/Tabuľka2[[#This Row],[Stĺpec14]])</f>
        <v>0</v>
      </c>
      <c r="AA381" s="194">
        <f>IF(OR(Tabuľka2[[#This Row],[Stĺpec14]]="",Tabuľka2[[#This Row],[Stĺpec13]]=""),0,Tabuľka2[[#This Row],[Stĺpec13]]/Tabuľka2[[#This Row],[Stĺpec14]])</f>
        <v>0</v>
      </c>
      <c r="AB381" s="193">
        <f>COUNTIF(Tabuľka2[[#This Row],[Stĺpec16]:[Stĺpec23]],"&gt;0,1")</f>
        <v>0</v>
      </c>
      <c r="AC381" s="198">
        <f>IF(OR($F$13="vyberte",$F$13=""),0,Tabuľka2[[#This Row],[Stĺpec14]]-Tabuľka2[[#This Row],[Stĺpec26]])</f>
        <v>0</v>
      </c>
      <c r="AD3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1" s="206">
        <f>IF('Bodovacie kritéria'!$F$15="01 A - BORSKÁ NÍŽINA",Tabuľka2[[#This Row],[Stĺpec25]]/Tabuľka2[[#This Row],[Stĺpec5]],0)</f>
        <v>0</v>
      </c>
      <c r="AF3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1" s="206">
        <f>IFERROR((Tabuľka2[[#This Row],[Stĺpec28]]+Tabuľka2[[#This Row],[Stĺpec25]])/Tabuľka2[[#This Row],[Stĺpec14]],0)</f>
        <v>0</v>
      </c>
      <c r="AH381" s="199">
        <f>Tabuľka2[[#This Row],[Stĺpec28]]+Tabuľka2[[#This Row],[Stĺpec25]]</f>
        <v>0</v>
      </c>
      <c r="AI381" s="206">
        <f>IFERROR(Tabuľka2[[#This Row],[Stĺpec25]]/Tabuľka2[[#This Row],[Stĺpec30]],0)</f>
        <v>0</v>
      </c>
      <c r="AJ381" s="191">
        <f>IFERROR(Tabuľka2[[#This Row],[Stĺpec145]]/Tabuľka2[[#This Row],[Stĺpec14]],0)</f>
        <v>0</v>
      </c>
      <c r="AK381" s="191">
        <f>IFERROR(Tabuľka2[[#This Row],[Stĺpec144]]/Tabuľka2[[#This Row],[Stĺpec14]],0)</f>
        <v>0</v>
      </c>
    </row>
    <row r="382" spans="1:37" x14ac:dyDescent="0.25">
      <c r="A382" s="251"/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17">
        <f>SUM(Činnosti!$F382:$M382)</f>
        <v>0</v>
      </c>
      <c r="O382" s="261"/>
      <c r="P382" s="269"/>
      <c r="Q382" s="267">
        <f>IF(AND(Tabuľka2[[#This Row],[Stĺpec5]]&gt;0,Tabuľka2[[#This Row],[Stĺpec1]]=""),1,0)</f>
        <v>0</v>
      </c>
      <c r="R382" s="237">
        <f>IF(AND(Tabuľka2[[#This Row],[Stĺpec14]]=0,OR(Tabuľka2[[#This Row],[Stĺpec145]]&gt;0,Tabuľka2[[#This Row],[Stĺpec144]]&gt;0)),1,0)</f>
        <v>0</v>
      </c>
      <c r="S3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2" s="212">
        <f>IF(OR($T$13="vyberte",$T$13=""),0,IF(OR(Tabuľka2[[#This Row],[Stĺpec14]]="",Tabuľka2[[#This Row],[Stĺpec6]]=""),0,Tabuľka2[[#This Row],[Stĺpec6]]/Tabuľka2[[#This Row],[Stĺpec14]]))</f>
        <v>0</v>
      </c>
      <c r="U382" s="212">
        <f>IF(OR($U$13="vyberte",$U$13=""),0,IF(OR(Tabuľka2[[#This Row],[Stĺpec14]]="",Tabuľka2[[#This Row],[Stĺpec7]]=""),0,Tabuľka2[[#This Row],[Stĺpec7]]/Tabuľka2[[#This Row],[Stĺpec14]]))</f>
        <v>0</v>
      </c>
      <c r="V382" s="212">
        <f>IF(OR($V$13="vyberte",$V$13=""),0,IF(OR(Tabuľka2[[#This Row],[Stĺpec14]]="",Tabuľka2[[#This Row],[Stĺpec8]]=0),0,Tabuľka2[[#This Row],[Stĺpec8]]/Tabuľka2[[#This Row],[Stĺpec14]]))</f>
        <v>0</v>
      </c>
      <c r="W382" s="212">
        <f>IF(OR($W$13="vyberte",$W$13=""),0,IF(OR(Tabuľka2[[#This Row],[Stĺpec14]]="",Tabuľka2[[#This Row],[Stĺpec9]]=""),0,Tabuľka2[[#This Row],[Stĺpec9]]/Tabuľka2[[#This Row],[Stĺpec14]]))</f>
        <v>0</v>
      </c>
      <c r="X382" s="212">
        <f>IF(OR($X$13="vyberte",$X$13=""),0,IF(OR(Tabuľka2[[#This Row],[Stĺpec14]]="",Tabuľka2[[#This Row],[Stĺpec10]]=""),0,Tabuľka2[[#This Row],[Stĺpec10]]/Tabuľka2[[#This Row],[Stĺpec14]]))</f>
        <v>0</v>
      </c>
      <c r="Y382" s="212">
        <f>IF(OR($Y$13="vyberte",$Y$13=""),0,IF(OR(Tabuľka2[[#This Row],[Stĺpec14]]="",Tabuľka2[[#This Row],[Stĺpec11]]=""),0,Tabuľka2[[#This Row],[Stĺpec11]]/Tabuľka2[[#This Row],[Stĺpec14]]))</f>
        <v>0</v>
      </c>
      <c r="Z382" s="212">
        <f>IF(OR(Tabuľka2[[#This Row],[Stĺpec14]]="",Tabuľka2[[#This Row],[Stĺpec12]]=""),0,Tabuľka2[[#This Row],[Stĺpec12]]/Tabuľka2[[#This Row],[Stĺpec14]])</f>
        <v>0</v>
      </c>
      <c r="AA382" s="194">
        <f>IF(OR(Tabuľka2[[#This Row],[Stĺpec14]]="",Tabuľka2[[#This Row],[Stĺpec13]]=""),0,Tabuľka2[[#This Row],[Stĺpec13]]/Tabuľka2[[#This Row],[Stĺpec14]])</f>
        <v>0</v>
      </c>
      <c r="AB382" s="193">
        <f>COUNTIF(Tabuľka2[[#This Row],[Stĺpec16]:[Stĺpec23]],"&gt;0,1")</f>
        <v>0</v>
      </c>
      <c r="AC382" s="198">
        <f>IF(OR($F$13="vyberte",$F$13=""),0,Tabuľka2[[#This Row],[Stĺpec14]]-Tabuľka2[[#This Row],[Stĺpec26]])</f>
        <v>0</v>
      </c>
      <c r="AD3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2" s="206">
        <f>IF('Bodovacie kritéria'!$F$15="01 A - BORSKÁ NÍŽINA",Tabuľka2[[#This Row],[Stĺpec25]]/Tabuľka2[[#This Row],[Stĺpec5]],0)</f>
        <v>0</v>
      </c>
      <c r="AF3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2" s="206">
        <f>IFERROR((Tabuľka2[[#This Row],[Stĺpec28]]+Tabuľka2[[#This Row],[Stĺpec25]])/Tabuľka2[[#This Row],[Stĺpec14]],0)</f>
        <v>0</v>
      </c>
      <c r="AH382" s="199">
        <f>Tabuľka2[[#This Row],[Stĺpec28]]+Tabuľka2[[#This Row],[Stĺpec25]]</f>
        <v>0</v>
      </c>
      <c r="AI382" s="206">
        <f>IFERROR(Tabuľka2[[#This Row],[Stĺpec25]]/Tabuľka2[[#This Row],[Stĺpec30]],0)</f>
        <v>0</v>
      </c>
      <c r="AJ382" s="191">
        <f>IFERROR(Tabuľka2[[#This Row],[Stĺpec145]]/Tabuľka2[[#This Row],[Stĺpec14]],0)</f>
        <v>0</v>
      </c>
      <c r="AK382" s="191">
        <f>IFERROR(Tabuľka2[[#This Row],[Stĺpec144]]/Tabuľka2[[#This Row],[Stĺpec14]],0)</f>
        <v>0</v>
      </c>
    </row>
    <row r="383" spans="1:37" x14ac:dyDescent="0.25">
      <c r="A383" s="252"/>
      <c r="B383" s="257"/>
      <c r="C383" s="257"/>
      <c r="D383" s="257"/>
      <c r="E383" s="257"/>
      <c r="F383" s="257"/>
      <c r="G383" s="257"/>
      <c r="H383" s="257"/>
      <c r="I383" s="257"/>
      <c r="J383" s="257"/>
      <c r="K383" s="257"/>
      <c r="L383" s="257"/>
      <c r="M383" s="257"/>
      <c r="N383" s="218">
        <f>SUM(Činnosti!$F383:$M383)</f>
        <v>0</v>
      </c>
      <c r="O383" s="262"/>
      <c r="P383" s="269"/>
      <c r="Q383" s="267">
        <f>IF(AND(Tabuľka2[[#This Row],[Stĺpec5]]&gt;0,Tabuľka2[[#This Row],[Stĺpec1]]=""),1,0)</f>
        <v>0</v>
      </c>
      <c r="R383" s="237">
        <f>IF(AND(Tabuľka2[[#This Row],[Stĺpec14]]=0,OR(Tabuľka2[[#This Row],[Stĺpec145]]&gt;0,Tabuľka2[[#This Row],[Stĺpec144]]&gt;0)),1,0)</f>
        <v>0</v>
      </c>
      <c r="S3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3" s="212">
        <f>IF(OR($T$13="vyberte",$T$13=""),0,IF(OR(Tabuľka2[[#This Row],[Stĺpec14]]="",Tabuľka2[[#This Row],[Stĺpec6]]=""),0,Tabuľka2[[#This Row],[Stĺpec6]]/Tabuľka2[[#This Row],[Stĺpec14]]))</f>
        <v>0</v>
      </c>
      <c r="U383" s="212">
        <f>IF(OR($U$13="vyberte",$U$13=""),0,IF(OR(Tabuľka2[[#This Row],[Stĺpec14]]="",Tabuľka2[[#This Row],[Stĺpec7]]=""),0,Tabuľka2[[#This Row],[Stĺpec7]]/Tabuľka2[[#This Row],[Stĺpec14]]))</f>
        <v>0</v>
      </c>
      <c r="V383" s="212">
        <f>IF(OR($V$13="vyberte",$V$13=""),0,IF(OR(Tabuľka2[[#This Row],[Stĺpec14]]="",Tabuľka2[[#This Row],[Stĺpec8]]=0),0,Tabuľka2[[#This Row],[Stĺpec8]]/Tabuľka2[[#This Row],[Stĺpec14]]))</f>
        <v>0</v>
      </c>
      <c r="W383" s="212">
        <f>IF(OR($W$13="vyberte",$W$13=""),0,IF(OR(Tabuľka2[[#This Row],[Stĺpec14]]="",Tabuľka2[[#This Row],[Stĺpec9]]=""),0,Tabuľka2[[#This Row],[Stĺpec9]]/Tabuľka2[[#This Row],[Stĺpec14]]))</f>
        <v>0</v>
      </c>
      <c r="X383" s="212">
        <f>IF(OR($X$13="vyberte",$X$13=""),0,IF(OR(Tabuľka2[[#This Row],[Stĺpec14]]="",Tabuľka2[[#This Row],[Stĺpec10]]=""),0,Tabuľka2[[#This Row],[Stĺpec10]]/Tabuľka2[[#This Row],[Stĺpec14]]))</f>
        <v>0</v>
      </c>
      <c r="Y383" s="212">
        <f>IF(OR($Y$13="vyberte",$Y$13=""),0,IF(OR(Tabuľka2[[#This Row],[Stĺpec14]]="",Tabuľka2[[#This Row],[Stĺpec11]]=""),0,Tabuľka2[[#This Row],[Stĺpec11]]/Tabuľka2[[#This Row],[Stĺpec14]]))</f>
        <v>0</v>
      </c>
      <c r="Z383" s="212">
        <f>IF(OR(Tabuľka2[[#This Row],[Stĺpec14]]="",Tabuľka2[[#This Row],[Stĺpec12]]=""),0,Tabuľka2[[#This Row],[Stĺpec12]]/Tabuľka2[[#This Row],[Stĺpec14]])</f>
        <v>0</v>
      </c>
      <c r="AA383" s="194">
        <f>IF(OR(Tabuľka2[[#This Row],[Stĺpec14]]="",Tabuľka2[[#This Row],[Stĺpec13]]=""),0,Tabuľka2[[#This Row],[Stĺpec13]]/Tabuľka2[[#This Row],[Stĺpec14]])</f>
        <v>0</v>
      </c>
      <c r="AB383" s="193">
        <f>COUNTIF(Tabuľka2[[#This Row],[Stĺpec16]:[Stĺpec23]],"&gt;0,1")</f>
        <v>0</v>
      </c>
      <c r="AC383" s="198">
        <f>IF(OR($F$13="vyberte",$F$13=""),0,Tabuľka2[[#This Row],[Stĺpec14]]-Tabuľka2[[#This Row],[Stĺpec26]])</f>
        <v>0</v>
      </c>
      <c r="AD3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3" s="206">
        <f>IF('Bodovacie kritéria'!$F$15="01 A - BORSKÁ NÍŽINA",Tabuľka2[[#This Row],[Stĺpec25]]/Tabuľka2[[#This Row],[Stĺpec5]],0)</f>
        <v>0</v>
      </c>
      <c r="AF3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3" s="206">
        <f>IFERROR((Tabuľka2[[#This Row],[Stĺpec28]]+Tabuľka2[[#This Row],[Stĺpec25]])/Tabuľka2[[#This Row],[Stĺpec14]],0)</f>
        <v>0</v>
      </c>
      <c r="AH383" s="199">
        <f>Tabuľka2[[#This Row],[Stĺpec28]]+Tabuľka2[[#This Row],[Stĺpec25]]</f>
        <v>0</v>
      </c>
      <c r="AI383" s="206">
        <f>IFERROR(Tabuľka2[[#This Row],[Stĺpec25]]/Tabuľka2[[#This Row],[Stĺpec30]],0)</f>
        <v>0</v>
      </c>
      <c r="AJ383" s="191">
        <f>IFERROR(Tabuľka2[[#This Row],[Stĺpec145]]/Tabuľka2[[#This Row],[Stĺpec14]],0)</f>
        <v>0</v>
      </c>
      <c r="AK383" s="191">
        <f>IFERROR(Tabuľka2[[#This Row],[Stĺpec144]]/Tabuľka2[[#This Row],[Stĺpec14]],0)</f>
        <v>0</v>
      </c>
    </row>
    <row r="384" spans="1:37" x14ac:dyDescent="0.25">
      <c r="A384" s="251"/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17">
        <f>SUM(Činnosti!$F384:$M384)</f>
        <v>0</v>
      </c>
      <c r="O384" s="261"/>
      <c r="P384" s="269"/>
      <c r="Q384" s="267">
        <f>IF(AND(Tabuľka2[[#This Row],[Stĺpec5]]&gt;0,Tabuľka2[[#This Row],[Stĺpec1]]=""),1,0)</f>
        <v>0</v>
      </c>
      <c r="R384" s="237">
        <f>IF(AND(Tabuľka2[[#This Row],[Stĺpec14]]=0,OR(Tabuľka2[[#This Row],[Stĺpec145]]&gt;0,Tabuľka2[[#This Row],[Stĺpec144]]&gt;0)),1,0)</f>
        <v>0</v>
      </c>
      <c r="S3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4" s="212">
        <f>IF(OR($T$13="vyberte",$T$13=""),0,IF(OR(Tabuľka2[[#This Row],[Stĺpec14]]="",Tabuľka2[[#This Row],[Stĺpec6]]=""),0,Tabuľka2[[#This Row],[Stĺpec6]]/Tabuľka2[[#This Row],[Stĺpec14]]))</f>
        <v>0</v>
      </c>
      <c r="U384" s="212">
        <f>IF(OR($U$13="vyberte",$U$13=""),0,IF(OR(Tabuľka2[[#This Row],[Stĺpec14]]="",Tabuľka2[[#This Row],[Stĺpec7]]=""),0,Tabuľka2[[#This Row],[Stĺpec7]]/Tabuľka2[[#This Row],[Stĺpec14]]))</f>
        <v>0</v>
      </c>
      <c r="V384" s="212">
        <f>IF(OR($V$13="vyberte",$V$13=""),0,IF(OR(Tabuľka2[[#This Row],[Stĺpec14]]="",Tabuľka2[[#This Row],[Stĺpec8]]=0),0,Tabuľka2[[#This Row],[Stĺpec8]]/Tabuľka2[[#This Row],[Stĺpec14]]))</f>
        <v>0</v>
      </c>
      <c r="W384" s="212">
        <f>IF(OR($W$13="vyberte",$W$13=""),0,IF(OR(Tabuľka2[[#This Row],[Stĺpec14]]="",Tabuľka2[[#This Row],[Stĺpec9]]=""),0,Tabuľka2[[#This Row],[Stĺpec9]]/Tabuľka2[[#This Row],[Stĺpec14]]))</f>
        <v>0</v>
      </c>
      <c r="X384" s="212">
        <f>IF(OR($X$13="vyberte",$X$13=""),0,IF(OR(Tabuľka2[[#This Row],[Stĺpec14]]="",Tabuľka2[[#This Row],[Stĺpec10]]=""),0,Tabuľka2[[#This Row],[Stĺpec10]]/Tabuľka2[[#This Row],[Stĺpec14]]))</f>
        <v>0</v>
      </c>
      <c r="Y384" s="212">
        <f>IF(OR($Y$13="vyberte",$Y$13=""),0,IF(OR(Tabuľka2[[#This Row],[Stĺpec14]]="",Tabuľka2[[#This Row],[Stĺpec11]]=""),0,Tabuľka2[[#This Row],[Stĺpec11]]/Tabuľka2[[#This Row],[Stĺpec14]]))</f>
        <v>0</v>
      </c>
      <c r="Z384" s="212">
        <f>IF(OR(Tabuľka2[[#This Row],[Stĺpec14]]="",Tabuľka2[[#This Row],[Stĺpec12]]=""),0,Tabuľka2[[#This Row],[Stĺpec12]]/Tabuľka2[[#This Row],[Stĺpec14]])</f>
        <v>0</v>
      </c>
      <c r="AA384" s="194">
        <f>IF(OR(Tabuľka2[[#This Row],[Stĺpec14]]="",Tabuľka2[[#This Row],[Stĺpec13]]=""),0,Tabuľka2[[#This Row],[Stĺpec13]]/Tabuľka2[[#This Row],[Stĺpec14]])</f>
        <v>0</v>
      </c>
      <c r="AB384" s="193">
        <f>COUNTIF(Tabuľka2[[#This Row],[Stĺpec16]:[Stĺpec23]],"&gt;0,1")</f>
        <v>0</v>
      </c>
      <c r="AC384" s="198">
        <f>IF(OR($F$13="vyberte",$F$13=""),0,Tabuľka2[[#This Row],[Stĺpec14]]-Tabuľka2[[#This Row],[Stĺpec26]])</f>
        <v>0</v>
      </c>
      <c r="AD3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4" s="206">
        <f>IF('Bodovacie kritéria'!$F$15="01 A - BORSKÁ NÍŽINA",Tabuľka2[[#This Row],[Stĺpec25]]/Tabuľka2[[#This Row],[Stĺpec5]],0)</f>
        <v>0</v>
      </c>
      <c r="AF3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4" s="206">
        <f>IFERROR((Tabuľka2[[#This Row],[Stĺpec28]]+Tabuľka2[[#This Row],[Stĺpec25]])/Tabuľka2[[#This Row],[Stĺpec14]],0)</f>
        <v>0</v>
      </c>
      <c r="AH384" s="199">
        <f>Tabuľka2[[#This Row],[Stĺpec28]]+Tabuľka2[[#This Row],[Stĺpec25]]</f>
        <v>0</v>
      </c>
      <c r="AI384" s="206">
        <f>IFERROR(Tabuľka2[[#This Row],[Stĺpec25]]/Tabuľka2[[#This Row],[Stĺpec30]],0)</f>
        <v>0</v>
      </c>
      <c r="AJ384" s="191">
        <f>IFERROR(Tabuľka2[[#This Row],[Stĺpec145]]/Tabuľka2[[#This Row],[Stĺpec14]],0)</f>
        <v>0</v>
      </c>
      <c r="AK384" s="191">
        <f>IFERROR(Tabuľka2[[#This Row],[Stĺpec144]]/Tabuľka2[[#This Row],[Stĺpec14]],0)</f>
        <v>0</v>
      </c>
    </row>
    <row r="385" spans="1:37" x14ac:dyDescent="0.25">
      <c r="A385" s="252"/>
      <c r="B385" s="257"/>
      <c r="C385" s="257"/>
      <c r="D385" s="257"/>
      <c r="E385" s="257"/>
      <c r="F385" s="257"/>
      <c r="G385" s="257"/>
      <c r="H385" s="257"/>
      <c r="I385" s="257"/>
      <c r="J385" s="257"/>
      <c r="K385" s="257"/>
      <c r="L385" s="257"/>
      <c r="M385" s="257"/>
      <c r="N385" s="218">
        <f>SUM(Činnosti!$F385:$M385)</f>
        <v>0</v>
      </c>
      <c r="O385" s="262"/>
      <c r="P385" s="269"/>
      <c r="Q385" s="267">
        <f>IF(AND(Tabuľka2[[#This Row],[Stĺpec5]]&gt;0,Tabuľka2[[#This Row],[Stĺpec1]]=""),1,0)</f>
        <v>0</v>
      </c>
      <c r="R385" s="237">
        <f>IF(AND(Tabuľka2[[#This Row],[Stĺpec14]]=0,OR(Tabuľka2[[#This Row],[Stĺpec145]]&gt;0,Tabuľka2[[#This Row],[Stĺpec144]]&gt;0)),1,0)</f>
        <v>0</v>
      </c>
      <c r="S3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5" s="212">
        <f>IF(OR($T$13="vyberte",$T$13=""),0,IF(OR(Tabuľka2[[#This Row],[Stĺpec14]]="",Tabuľka2[[#This Row],[Stĺpec6]]=""),0,Tabuľka2[[#This Row],[Stĺpec6]]/Tabuľka2[[#This Row],[Stĺpec14]]))</f>
        <v>0</v>
      </c>
      <c r="U385" s="212">
        <f>IF(OR($U$13="vyberte",$U$13=""),0,IF(OR(Tabuľka2[[#This Row],[Stĺpec14]]="",Tabuľka2[[#This Row],[Stĺpec7]]=""),0,Tabuľka2[[#This Row],[Stĺpec7]]/Tabuľka2[[#This Row],[Stĺpec14]]))</f>
        <v>0</v>
      </c>
      <c r="V385" s="212">
        <f>IF(OR($V$13="vyberte",$V$13=""),0,IF(OR(Tabuľka2[[#This Row],[Stĺpec14]]="",Tabuľka2[[#This Row],[Stĺpec8]]=0),0,Tabuľka2[[#This Row],[Stĺpec8]]/Tabuľka2[[#This Row],[Stĺpec14]]))</f>
        <v>0</v>
      </c>
      <c r="W385" s="212">
        <f>IF(OR($W$13="vyberte",$W$13=""),0,IF(OR(Tabuľka2[[#This Row],[Stĺpec14]]="",Tabuľka2[[#This Row],[Stĺpec9]]=""),0,Tabuľka2[[#This Row],[Stĺpec9]]/Tabuľka2[[#This Row],[Stĺpec14]]))</f>
        <v>0</v>
      </c>
      <c r="X385" s="212">
        <f>IF(OR($X$13="vyberte",$X$13=""),0,IF(OR(Tabuľka2[[#This Row],[Stĺpec14]]="",Tabuľka2[[#This Row],[Stĺpec10]]=""),0,Tabuľka2[[#This Row],[Stĺpec10]]/Tabuľka2[[#This Row],[Stĺpec14]]))</f>
        <v>0</v>
      </c>
      <c r="Y385" s="212">
        <f>IF(OR($Y$13="vyberte",$Y$13=""),0,IF(OR(Tabuľka2[[#This Row],[Stĺpec14]]="",Tabuľka2[[#This Row],[Stĺpec11]]=""),0,Tabuľka2[[#This Row],[Stĺpec11]]/Tabuľka2[[#This Row],[Stĺpec14]]))</f>
        <v>0</v>
      </c>
      <c r="Z385" s="212">
        <f>IF(OR(Tabuľka2[[#This Row],[Stĺpec14]]="",Tabuľka2[[#This Row],[Stĺpec12]]=""),0,Tabuľka2[[#This Row],[Stĺpec12]]/Tabuľka2[[#This Row],[Stĺpec14]])</f>
        <v>0</v>
      </c>
      <c r="AA385" s="194">
        <f>IF(OR(Tabuľka2[[#This Row],[Stĺpec14]]="",Tabuľka2[[#This Row],[Stĺpec13]]=""),0,Tabuľka2[[#This Row],[Stĺpec13]]/Tabuľka2[[#This Row],[Stĺpec14]])</f>
        <v>0</v>
      </c>
      <c r="AB385" s="193">
        <f>COUNTIF(Tabuľka2[[#This Row],[Stĺpec16]:[Stĺpec23]],"&gt;0,1")</f>
        <v>0</v>
      </c>
      <c r="AC385" s="198">
        <f>IF(OR($F$13="vyberte",$F$13=""),0,Tabuľka2[[#This Row],[Stĺpec14]]-Tabuľka2[[#This Row],[Stĺpec26]])</f>
        <v>0</v>
      </c>
      <c r="AD3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5" s="206">
        <f>IF('Bodovacie kritéria'!$F$15="01 A - BORSKÁ NÍŽINA",Tabuľka2[[#This Row],[Stĺpec25]]/Tabuľka2[[#This Row],[Stĺpec5]],0)</f>
        <v>0</v>
      </c>
      <c r="AF3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5" s="206">
        <f>IFERROR((Tabuľka2[[#This Row],[Stĺpec28]]+Tabuľka2[[#This Row],[Stĺpec25]])/Tabuľka2[[#This Row],[Stĺpec14]],0)</f>
        <v>0</v>
      </c>
      <c r="AH385" s="199">
        <f>Tabuľka2[[#This Row],[Stĺpec28]]+Tabuľka2[[#This Row],[Stĺpec25]]</f>
        <v>0</v>
      </c>
      <c r="AI385" s="206">
        <f>IFERROR(Tabuľka2[[#This Row],[Stĺpec25]]/Tabuľka2[[#This Row],[Stĺpec30]],0)</f>
        <v>0</v>
      </c>
      <c r="AJ385" s="191">
        <f>IFERROR(Tabuľka2[[#This Row],[Stĺpec145]]/Tabuľka2[[#This Row],[Stĺpec14]],0)</f>
        <v>0</v>
      </c>
      <c r="AK385" s="191">
        <f>IFERROR(Tabuľka2[[#This Row],[Stĺpec144]]/Tabuľka2[[#This Row],[Stĺpec14]],0)</f>
        <v>0</v>
      </c>
    </row>
    <row r="386" spans="1:37" x14ac:dyDescent="0.25">
      <c r="A386" s="251"/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17">
        <f>SUM(Činnosti!$F386:$M386)</f>
        <v>0</v>
      </c>
      <c r="O386" s="261"/>
      <c r="P386" s="269"/>
      <c r="Q386" s="267">
        <f>IF(AND(Tabuľka2[[#This Row],[Stĺpec5]]&gt;0,Tabuľka2[[#This Row],[Stĺpec1]]=""),1,0)</f>
        <v>0</v>
      </c>
      <c r="R386" s="237">
        <f>IF(AND(Tabuľka2[[#This Row],[Stĺpec14]]=0,OR(Tabuľka2[[#This Row],[Stĺpec145]]&gt;0,Tabuľka2[[#This Row],[Stĺpec144]]&gt;0)),1,0)</f>
        <v>0</v>
      </c>
      <c r="S3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6" s="212">
        <f>IF(OR($T$13="vyberte",$T$13=""),0,IF(OR(Tabuľka2[[#This Row],[Stĺpec14]]="",Tabuľka2[[#This Row],[Stĺpec6]]=""),0,Tabuľka2[[#This Row],[Stĺpec6]]/Tabuľka2[[#This Row],[Stĺpec14]]))</f>
        <v>0</v>
      </c>
      <c r="U386" s="212">
        <f>IF(OR($U$13="vyberte",$U$13=""),0,IF(OR(Tabuľka2[[#This Row],[Stĺpec14]]="",Tabuľka2[[#This Row],[Stĺpec7]]=""),0,Tabuľka2[[#This Row],[Stĺpec7]]/Tabuľka2[[#This Row],[Stĺpec14]]))</f>
        <v>0</v>
      </c>
      <c r="V386" s="212">
        <f>IF(OR($V$13="vyberte",$V$13=""),0,IF(OR(Tabuľka2[[#This Row],[Stĺpec14]]="",Tabuľka2[[#This Row],[Stĺpec8]]=0),0,Tabuľka2[[#This Row],[Stĺpec8]]/Tabuľka2[[#This Row],[Stĺpec14]]))</f>
        <v>0</v>
      </c>
      <c r="W386" s="212">
        <f>IF(OR($W$13="vyberte",$W$13=""),0,IF(OR(Tabuľka2[[#This Row],[Stĺpec14]]="",Tabuľka2[[#This Row],[Stĺpec9]]=""),0,Tabuľka2[[#This Row],[Stĺpec9]]/Tabuľka2[[#This Row],[Stĺpec14]]))</f>
        <v>0</v>
      </c>
      <c r="X386" s="212">
        <f>IF(OR($X$13="vyberte",$X$13=""),0,IF(OR(Tabuľka2[[#This Row],[Stĺpec14]]="",Tabuľka2[[#This Row],[Stĺpec10]]=""),0,Tabuľka2[[#This Row],[Stĺpec10]]/Tabuľka2[[#This Row],[Stĺpec14]]))</f>
        <v>0</v>
      </c>
      <c r="Y386" s="212">
        <f>IF(OR($Y$13="vyberte",$Y$13=""),0,IF(OR(Tabuľka2[[#This Row],[Stĺpec14]]="",Tabuľka2[[#This Row],[Stĺpec11]]=""),0,Tabuľka2[[#This Row],[Stĺpec11]]/Tabuľka2[[#This Row],[Stĺpec14]]))</f>
        <v>0</v>
      </c>
      <c r="Z386" s="212">
        <f>IF(OR(Tabuľka2[[#This Row],[Stĺpec14]]="",Tabuľka2[[#This Row],[Stĺpec12]]=""),0,Tabuľka2[[#This Row],[Stĺpec12]]/Tabuľka2[[#This Row],[Stĺpec14]])</f>
        <v>0</v>
      </c>
      <c r="AA386" s="194">
        <f>IF(OR(Tabuľka2[[#This Row],[Stĺpec14]]="",Tabuľka2[[#This Row],[Stĺpec13]]=""),0,Tabuľka2[[#This Row],[Stĺpec13]]/Tabuľka2[[#This Row],[Stĺpec14]])</f>
        <v>0</v>
      </c>
      <c r="AB386" s="193">
        <f>COUNTIF(Tabuľka2[[#This Row],[Stĺpec16]:[Stĺpec23]],"&gt;0,1")</f>
        <v>0</v>
      </c>
      <c r="AC386" s="198">
        <f>IF(OR($F$13="vyberte",$F$13=""),0,Tabuľka2[[#This Row],[Stĺpec14]]-Tabuľka2[[#This Row],[Stĺpec26]])</f>
        <v>0</v>
      </c>
      <c r="AD3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6" s="206">
        <f>IF('Bodovacie kritéria'!$F$15="01 A - BORSKÁ NÍŽINA",Tabuľka2[[#This Row],[Stĺpec25]]/Tabuľka2[[#This Row],[Stĺpec5]],0)</f>
        <v>0</v>
      </c>
      <c r="AF3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6" s="206">
        <f>IFERROR((Tabuľka2[[#This Row],[Stĺpec28]]+Tabuľka2[[#This Row],[Stĺpec25]])/Tabuľka2[[#This Row],[Stĺpec14]],0)</f>
        <v>0</v>
      </c>
      <c r="AH386" s="199">
        <f>Tabuľka2[[#This Row],[Stĺpec28]]+Tabuľka2[[#This Row],[Stĺpec25]]</f>
        <v>0</v>
      </c>
      <c r="AI386" s="206">
        <f>IFERROR(Tabuľka2[[#This Row],[Stĺpec25]]/Tabuľka2[[#This Row],[Stĺpec30]],0)</f>
        <v>0</v>
      </c>
      <c r="AJ386" s="191">
        <f>IFERROR(Tabuľka2[[#This Row],[Stĺpec145]]/Tabuľka2[[#This Row],[Stĺpec14]],0)</f>
        <v>0</v>
      </c>
      <c r="AK386" s="191">
        <f>IFERROR(Tabuľka2[[#This Row],[Stĺpec144]]/Tabuľka2[[#This Row],[Stĺpec14]],0)</f>
        <v>0</v>
      </c>
    </row>
    <row r="387" spans="1:37" x14ac:dyDescent="0.25">
      <c r="A387" s="252"/>
      <c r="B387" s="257"/>
      <c r="C387" s="257"/>
      <c r="D387" s="257"/>
      <c r="E387" s="257"/>
      <c r="F387" s="257"/>
      <c r="G387" s="257"/>
      <c r="H387" s="257"/>
      <c r="I387" s="257"/>
      <c r="J387" s="257"/>
      <c r="K387" s="257"/>
      <c r="L387" s="257"/>
      <c r="M387" s="257"/>
      <c r="N387" s="218">
        <f>SUM(Činnosti!$F387:$M387)</f>
        <v>0</v>
      </c>
      <c r="O387" s="262"/>
      <c r="P387" s="269"/>
      <c r="Q387" s="267">
        <f>IF(AND(Tabuľka2[[#This Row],[Stĺpec5]]&gt;0,Tabuľka2[[#This Row],[Stĺpec1]]=""),1,0)</f>
        <v>0</v>
      </c>
      <c r="R387" s="237">
        <f>IF(AND(Tabuľka2[[#This Row],[Stĺpec14]]=0,OR(Tabuľka2[[#This Row],[Stĺpec145]]&gt;0,Tabuľka2[[#This Row],[Stĺpec144]]&gt;0)),1,0)</f>
        <v>0</v>
      </c>
      <c r="S3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7" s="212">
        <f>IF(OR($T$13="vyberte",$T$13=""),0,IF(OR(Tabuľka2[[#This Row],[Stĺpec14]]="",Tabuľka2[[#This Row],[Stĺpec6]]=""),0,Tabuľka2[[#This Row],[Stĺpec6]]/Tabuľka2[[#This Row],[Stĺpec14]]))</f>
        <v>0</v>
      </c>
      <c r="U387" s="212">
        <f>IF(OR($U$13="vyberte",$U$13=""),0,IF(OR(Tabuľka2[[#This Row],[Stĺpec14]]="",Tabuľka2[[#This Row],[Stĺpec7]]=""),0,Tabuľka2[[#This Row],[Stĺpec7]]/Tabuľka2[[#This Row],[Stĺpec14]]))</f>
        <v>0</v>
      </c>
      <c r="V387" s="212">
        <f>IF(OR($V$13="vyberte",$V$13=""),0,IF(OR(Tabuľka2[[#This Row],[Stĺpec14]]="",Tabuľka2[[#This Row],[Stĺpec8]]=0),0,Tabuľka2[[#This Row],[Stĺpec8]]/Tabuľka2[[#This Row],[Stĺpec14]]))</f>
        <v>0</v>
      </c>
      <c r="W387" s="212">
        <f>IF(OR($W$13="vyberte",$W$13=""),0,IF(OR(Tabuľka2[[#This Row],[Stĺpec14]]="",Tabuľka2[[#This Row],[Stĺpec9]]=""),0,Tabuľka2[[#This Row],[Stĺpec9]]/Tabuľka2[[#This Row],[Stĺpec14]]))</f>
        <v>0</v>
      </c>
      <c r="X387" s="212">
        <f>IF(OR($X$13="vyberte",$X$13=""),0,IF(OR(Tabuľka2[[#This Row],[Stĺpec14]]="",Tabuľka2[[#This Row],[Stĺpec10]]=""),0,Tabuľka2[[#This Row],[Stĺpec10]]/Tabuľka2[[#This Row],[Stĺpec14]]))</f>
        <v>0</v>
      </c>
      <c r="Y387" s="212">
        <f>IF(OR($Y$13="vyberte",$Y$13=""),0,IF(OR(Tabuľka2[[#This Row],[Stĺpec14]]="",Tabuľka2[[#This Row],[Stĺpec11]]=""),0,Tabuľka2[[#This Row],[Stĺpec11]]/Tabuľka2[[#This Row],[Stĺpec14]]))</f>
        <v>0</v>
      </c>
      <c r="Z387" s="212">
        <f>IF(OR(Tabuľka2[[#This Row],[Stĺpec14]]="",Tabuľka2[[#This Row],[Stĺpec12]]=""),0,Tabuľka2[[#This Row],[Stĺpec12]]/Tabuľka2[[#This Row],[Stĺpec14]])</f>
        <v>0</v>
      </c>
      <c r="AA387" s="194">
        <f>IF(OR(Tabuľka2[[#This Row],[Stĺpec14]]="",Tabuľka2[[#This Row],[Stĺpec13]]=""),0,Tabuľka2[[#This Row],[Stĺpec13]]/Tabuľka2[[#This Row],[Stĺpec14]])</f>
        <v>0</v>
      </c>
      <c r="AB387" s="193">
        <f>COUNTIF(Tabuľka2[[#This Row],[Stĺpec16]:[Stĺpec23]],"&gt;0,1")</f>
        <v>0</v>
      </c>
      <c r="AC387" s="198">
        <f>IF(OR($F$13="vyberte",$F$13=""),0,Tabuľka2[[#This Row],[Stĺpec14]]-Tabuľka2[[#This Row],[Stĺpec26]])</f>
        <v>0</v>
      </c>
      <c r="AD3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7" s="206">
        <f>IF('Bodovacie kritéria'!$F$15="01 A - BORSKÁ NÍŽINA",Tabuľka2[[#This Row],[Stĺpec25]]/Tabuľka2[[#This Row],[Stĺpec5]],0)</f>
        <v>0</v>
      </c>
      <c r="AF3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7" s="206">
        <f>IFERROR((Tabuľka2[[#This Row],[Stĺpec28]]+Tabuľka2[[#This Row],[Stĺpec25]])/Tabuľka2[[#This Row],[Stĺpec14]],0)</f>
        <v>0</v>
      </c>
      <c r="AH387" s="199">
        <f>Tabuľka2[[#This Row],[Stĺpec28]]+Tabuľka2[[#This Row],[Stĺpec25]]</f>
        <v>0</v>
      </c>
      <c r="AI387" s="206">
        <f>IFERROR(Tabuľka2[[#This Row],[Stĺpec25]]/Tabuľka2[[#This Row],[Stĺpec30]],0)</f>
        <v>0</v>
      </c>
      <c r="AJ387" s="191">
        <f>IFERROR(Tabuľka2[[#This Row],[Stĺpec145]]/Tabuľka2[[#This Row],[Stĺpec14]],0)</f>
        <v>0</v>
      </c>
      <c r="AK387" s="191">
        <f>IFERROR(Tabuľka2[[#This Row],[Stĺpec144]]/Tabuľka2[[#This Row],[Stĺpec14]],0)</f>
        <v>0</v>
      </c>
    </row>
    <row r="388" spans="1:37" x14ac:dyDescent="0.25">
      <c r="A388" s="251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17">
        <f>SUM(Činnosti!$F388:$M388)</f>
        <v>0</v>
      </c>
      <c r="O388" s="261"/>
      <c r="P388" s="269"/>
      <c r="Q388" s="267">
        <f>IF(AND(Tabuľka2[[#This Row],[Stĺpec5]]&gt;0,Tabuľka2[[#This Row],[Stĺpec1]]=""),1,0)</f>
        <v>0</v>
      </c>
      <c r="R388" s="237">
        <f>IF(AND(Tabuľka2[[#This Row],[Stĺpec14]]=0,OR(Tabuľka2[[#This Row],[Stĺpec145]]&gt;0,Tabuľka2[[#This Row],[Stĺpec144]]&gt;0)),1,0)</f>
        <v>0</v>
      </c>
      <c r="S3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8" s="212">
        <f>IF(OR($T$13="vyberte",$T$13=""),0,IF(OR(Tabuľka2[[#This Row],[Stĺpec14]]="",Tabuľka2[[#This Row],[Stĺpec6]]=""),0,Tabuľka2[[#This Row],[Stĺpec6]]/Tabuľka2[[#This Row],[Stĺpec14]]))</f>
        <v>0</v>
      </c>
      <c r="U388" s="212">
        <f>IF(OR($U$13="vyberte",$U$13=""),0,IF(OR(Tabuľka2[[#This Row],[Stĺpec14]]="",Tabuľka2[[#This Row],[Stĺpec7]]=""),0,Tabuľka2[[#This Row],[Stĺpec7]]/Tabuľka2[[#This Row],[Stĺpec14]]))</f>
        <v>0</v>
      </c>
      <c r="V388" s="212">
        <f>IF(OR($V$13="vyberte",$V$13=""),0,IF(OR(Tabuľka2[[#This Row],[Stĺpec14]]="",Tabuľka2[[#This Row],[Stĺpec8]]=0),0,Tabuľka2[[#This Row],[Stĺpec8]]/Tabuľka2[[#This Row],[Stĺpec14]]))</f>
        <v>0</v>
      </c>
      <c r="W388" s="212">
        <f>IF(OR($W$13="vyberte",$W$13=""),0,IF(OR(Tabuľka2[[#This Row],[Stĺpec14]]="",Tabuľka2[[#This Row],[Stĺpec9]]=""),0,Tabuľka2[[#This Row],[Stĺpec9]]/Tabuľka2[[#This Row],[Stĺpec14]]))</f>
        <v>0</v>
      </c>
      <c r="X388" s="212">
        <f>IF(OR($X$13="vyberte",$X$13=""),0,IF(OR(Tabuľka2[[#This Row],[Stĺpec14]]="",Tabuľka2[[#This Row],[Stĺpec10]]=""),0,Tabuľka2[[#This Row],[Stĺpec10]]/Tabuľka2[[#This Row],[Stĺpec14]]))</f>
        <v>0</v>
      </c>
      <c r="Y388" s="212">
        <f>IF(OR($Y$13="vyberte",$Y$13=""),0,IF(OR(Tabuľka2[[#This Row],[Stĺpec14]]="",Tabuľka2[[#This Row],[Stĺpec11]]=""),0,Tabuľka2[[#This Row],[Stĺpec11]]/Tabuľka2[[#This Row],[Stĺpec14]]))</f>
        <v>0</v>
      </c>
      <c r="Z388" s="212">
        <f>IF(OR(Tabuľka2[[#This Row],[Stĺpec14]]="",Tabuľka2[[#This Row],[Stĺpec12]]=""),0,Tabuľka2[[#This Row],[Stĺpec12]]/Tabuľka2[[#This Row],[Stĺpec14]])</f>
        <v>0</v>
      </c>
      <c r="AA388" s="194">
        <f>IF(OR(Tabuľka2[[#This Row],[Stĺpec14]]="",Tabuľka2[[#This Row],[Stĺpec13]]=""),0,Tabuľka2[[#This Row],[Stĺpec13]]/Tabuľka2[[#This Row],[Stĺpec14]])</f>
        <v>0</v>
      </c>
      <c r="AB388" s="193">
        <f>COUNTIF(Tabuľka2[[#This Row],[Stĺpec16]:[Stĺpec23]],"&gt;0,1")</f>
        <v>0</v>
      </c>
      <c r="AC388" s="198">
        <f>IF(OR($F$13="vyberte",$F$13=""),0,Tabuľka2[[#This Row],[Stĺpec14]]-Tabuľka2[[#This Row],[Stĺpec26]])</f>
        <v>0</v>
      </c>
      <c r="AD3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8" s="206">
        <f>IF('Bodovacie kritéria'!$F$15="01 A - BORSKÁ NÍŽINA",Tabuľka2[[#This Row],[Stĺpec25]]/Tabuľka2[[#This Row],[Stĺpec5]],0)</f>
        <v>0</v>
      </c>
      <c r="AF3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8" s="206">
        <f>IFERROR((Tabuľka2[[#This Row],[Stĺpec28]]+Tabuľka2[[#This Row],[Stĺpec25]])/Tabuľka2[[#This Row],[Stĺpec14]],0)</f>
        <v>0</v>
      </c>
      <c r="AH388" s="199">
        <f>Tabuľka2[[#This Row],[Stĺpec28]]+Tabuľka2[[#This Row],[Stĺpec25]]</f>
        <v>0</v>
      </c>
      <c r="AI388" s="206">
        <f>IFERROR(Tabuľka2[[#This Row],[Stĺpec25]]/Tabuľka2[[#This Row],[Stĺpec30]],0)</f>
        <v>0</v>
      </c>
      <c r="AJ388" s="191">
        <f>IFERROR(Tabuľka2[[#This Row],[Stĺpec145]]/Tabuľka2[[#This Row],[Stĺpec14]],0)</f>
        <v>0</v>
      </c>
      <c r="AK388" s="191">
        <f>IFERROR(Tabuľka2[[#This Row],[Stĺpec144]]/Tabuľka2[[#This Row],[Stĺpec14]],0)</f>
        <v>0</v>
      </c>
    </row>
    <row r="389" spans="1:37" x14ac:dyDescent="0.25">
      <c r="A389" s="252"/>
      <c r="B389" s="257"/>
      <c r="C389" s="257"/>
      <c r="D389" s="257"/>
      <c r="E389" s="257"/>
      <c r="F389" s="257"/>
      <c r="G389" s="257"/>
      <c r="H389" s="257"/>
      <c r="I389" s="257"/>
      <c r="J389" s="257"/>
      <c r="K389" s="257"/>
      <c r="L389" s="257"/>
      <c r="M389" s="257"/>
      <c r="N389" s="218">
        <f>SUM(Činnosti!$F389:$M389)</f>
        <v>0</v>
      </c>
      <c r="O389" s="262"/>
      <c r="P389" s="269"/>
      <c r="Q389" s="267">
        <f>IF(AND(Tabuľka2[[#This Row],[Stĺpec5]]&gt;0,Tabuľka2[[#This Row],[Stĺpec1]]=""),1,0)</f>
        <v>0</v>
      </c>
      <c r="R389" s="237">
        <f>IF(AND(Tabuľka2[[#This Row],[Stĺpec14]]=0,OR(Tabuľka2[[#This Row],[Stĺpec145]]&gt;0,Tabuľka2[[#This Row],[Stĺpec144]]&gt;0)),1,0)</f>
        <v>0</v>
      </c>
      <c r="S3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89" s="212">
        <f>IF(OR($T$13="vyberte",$T$13=""),0,IF(OR(Tabuľka2[[#This Row],[Stĺpec14]]="",Tabuľka2[[#This Row],[Stĺpec6]]=""),0,Tabuľka2[[#This Row],[Stĺpec6]]/Tabuľka2[[#This Row],[Stĺpec14]]))</f>
        <v>0</v>
      </c>
      <c r="U389" s="212">
        <f>IF(OR($U$13="vyberte",$U$13=""),0,IF(OR(Tabuľka2[[#This Row],[Stĺpec14]]="",Tabuľka2[[#This Row],[Stĺpec7]]=""),0,Tabuľka2[[#This Row],[Stĺpec7]]/Tabuľka2[[#This Row],[Stĺpec14]]))</f>
        <v>0</v>
      </c>
      <c r="V389" s="212">
        <f>IF(OR($V$13="vyberte",$V$13=""),0,IF(OR(Tabuľka2[[#This Row],[Stĺpec14]]="",Tabuľka2[[#This Row],[Stĺpec8]]=0),0,Tabuľka2[[#This Row],[Stĺpec8]]/Tabuľka2[[#This Row],[Stĺpec14]]))</f>
        <v>0</v>
      </c>
      <c r="W389" s="212">
        <f>IF(OR($W$13="vyberte",$W$13=""),0,IF(OR(Tabuľka2[[#This Row],[Stĺpec14]]="",Tabuľka2[[#This Row],[Stĺpec9]]=""),0,Tabuľka2[[#This Row],[Stĺpec9]]/Tabuľka2[[#This Row],[Stĺpec14]]))</f>
        <v>0</v>
      </c>
      <c r="X389" s="212">
        <f>IF(OR($X$13="vyberte",$X$13=""),0,IF(OR(Tabuľka2[[#This Row],[Stĺpec14]]="",Tabuľka2[[#This Row],[Stĺpec10]]=""),0,Tabuľka2[[#This Row],[Stĺpec10]]/Tabuľka2[[#This Row],[Stĺpec14]]))</f>
        <v>0</v>
      </c>
      <c r="Y389" s="212">
        <f>IF(OR($Y$13="vyberte",$Y$13=""),0,IF(OR(Tabuľka2[[#This Row],[Stĺpec14]]="",Tabuľka2[[#This Row],[Stĺpec11]]=""),0,Tabuľka2[[#This Row],[Stĺpec11]]/Tabuľka2[[#This Row],[Stĺpec14]]))</f>
        <v>0</v>
      </c>
      <c r="Z389" s="212">
        <f>IF(OR(Tabuľka2[[#This Row],[Stĺpec14]]="",Tabuľka2[[#This Row],[Stĺpec12]]=""),0,Tabuľka2[[#This Row],[Stĺpec12]]/Tabuľka2[[#This Row],[Stĺpec14]])</f>
        <v>0</v>
      </c>
      <c r="AA389" s="194">
        <f>IF(OR(Tabuľka2[[#This Row],[Stĺpec14]]="",Tabuľka2[[#This Row],[Stĺpec13]]=""),0,Tabuľka2[[#This Row],[Stĺpec13]]/Tabuľka2[[#This Row],[Stĺpec14]])</f>
        <v>0</v>
      </c>
      <c r="AB389" s="193">
        <f>COUNTIF(Tabuľka2[[#This Row],[Stĺpec16]:[Stĺpec23]],"&gt;0,1")</f>
        <v>0</v>
      </c>
      <c r="AC389" s="198">
        <f>IF(OR($F$13="vyberte",$F$13=""),0,Tabuľka2[[#This Row],[Stĺpec14]]-Tabuľka2[[#This Row],[Stĺpec26]])</f>
        <v>0</v>
      </c>
      <c r="AD3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89" s="206">
        <f>IF('Bodovacie kritéria'!$F$15="01 A - BORSKÁ NÍŽINA",Tabuľka2[[#This Row],[Stĺpec25]]/Tabuľka2[[#This Row],[Stĺpec5]],0)</f>
        <v>0</v>
      </c>
      <c r="AF3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89" s="206">
        <f>IFERROR((Tabuľka2[[#This Row],[Stĺpec28]]+Tabuľka2[[#This Row],[Stĺpec25]])/Tabuľka2[[#This Row],[Stĺpec14]],0)</f>
        <v>0</v>
      </c>
      <c r="AH389" s="199">
        <f>Tabuľka2[[#This Row],[Stĺpec28]]+Tabuľka2[[#This Row],[Stĺpec25]]</f>
        <v>0</v>
      </c>
      <c r="AI389" s="206">
        <f>IFERROR(Tabuľka2[[#This Row],[Stĺpec25]]/Tabuľka2[[#This Row],[Stĺpec30]],0)</f>
        <v>0</v>
      </c>
      <c r="AJ389" s="191">
        <f>IFERROR(Tabuľka2[[#This Row],[Stĺpec145]]/Tabuľka2[[#This Row],[Stĺpec14]],0)</f>
        <v>0</v>
      </c>
      <c r="AK389" s="191">
        <f>IFERROR(Tabuľka2[[#This Row],[Stĺpec144]]/Tabuľka2[[#This Row],[Stĺpec14]],0)</f>
        <v>0</v>
      </c>
    </row>
    <row r="390" spans="1:37" x14ac:dyDescent="0.25">
      <c r="A390" s="251"/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17">
        <f>SUM(Činnosti!$F390:$M390)</f>
        <v>0</v>
      </c>
      <c r="O390" s="261"/>
      <c r="P390" s="269"/>
      <c r="Q390" s="267">
        <f>IF(AND(Tabuľka2[[#This Row],[Stĺpec5]]&gt;0,Tabuľka2[[#This Row],[Stĺpec1]]=""),1,0)</f>
        <v>0</v>
      </c>
      <c r="R390" s="237">
        <f>IF(AND(Tabuľka2[[#This Row],[Stĺpec14]]=0,OR(Tabuľka2[[#This Row],[Stĺpec145]]&gt;0,Tabuľka2[[#This Row],[Stĺpec144]]&gt;0)),1,0)</f>
        <v>0</v>
      </c>
      <c r="S3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0" s="212">
        <f>IF(OR($T$13="vyberte",$T$13=""),0,IF(OR(Tabuľka2[[#This Row],[Stĺpec14]]="",Tabuľka2[[#This Row],[Stĺpec6]]=""),0,Tabuľka2[[#This Row],[Stĺpec6]]/Tabuľka2[[#This Row],[Stĺpec14]]))</f>
        <v>0</v>
      </c>
      <c r="U390" s="212">
        <f>IF(OR($U$13="vyberte",$U$13=""),0,IF(OR(Tabuľka2[[#This Row],[Stĺpec14]]="",Tabuľka2[[#This Row],[Stĺpec7]]=""),0,Tabuľka2[[#This Row],[Stĺpec7]]/Tabuľka2[[#This Row],[Stĺpec14]]))</f>
        <v>0</v>
      </c>
      <c r="V390" s="212">
        <f>IF(OR($V$13="vyberte",$V$13=""),0,IF(OR(Tabuľka2[[#This Row],[Stĺpec14]]="",Tabuľka2[[#This Row],[Stĺpec8]]=0),0,Tabuľka2[[#This Row],[Stĺpec8]]/Tabuľka2[[#This Row],[Stĺpec14]]))</f>
        <v>0</v>
      </c>
      <c r="W390" s="212">
        <f>IF(OR($W$13="vyberte",$W$13=""),0,IF(OR(Tabuľka2[[#This Row],[Stĺpec14]]="",Tabuľka2[[#This Row],[Stĺpec9]]=""),0,Tabuľka2[[#This Row],[Stĺpec9]]/Tabuľka2[[#This Row],[Stĺpec14]]))</f>
        <v>0</v>
      </c>
      <c r="X390" s="212">
        <f>IF(OR($X$13="vyberte",$X$13=""),0,IF(OR(Tabuľka2[[#This Row],[Stĺpec14]]="",Tabuľka2[[#This Row],[Stĺpec10]]=""),0,Tabuľka2[[#This Row],[Stĺpec10]]/Tabuľka2[[#This Row],[Stĺpec14]]))</f>
        <v>0</v>
      </c>
      <c r="Y390" s="212">
        <f>IF(OR($Y$13="vyberte",$Y$13=""),0,IF(OR(Tabuľka2[[#This Row],[Stĺpec14]]="",Tabuľka2[[#This Row],[Stĺpec11]]=""),0,Tabuľka2[[#This Row],[Stĺpec11]]/Tabuľka2[[#This Row],[Stĺpec14]]))</f>
        <v>0</v>
      </c>
      <c r="Z390" s="212">
        <f>IF(OR(Tabuľka2[[#This Row],[Stĺpec14]]="",Tabuľka2[[#This Row],[Stĺpec12]]=""),0,Tabuľka2[[#This Row],[Stĺpec12]]/Tabuľka2[[#This Row],[Stĺpec14]])</f>
        <v>0</v>
      </c>
      <c r="AA390" s="194">
        <f>IF(OR(Tabuľka2[[#This Row],[Stĺpec14]]="",Tabuľka2[[#This Row],[Stĺpec13]]=""),0,Tabuľka2[[#This Row],[Stĺpec13]]/Tabuľka2[[#This Row],[Stĺpec14]])</f>
        <v>0</v>
      </c>
      <c r="AB390" s="193">
        <f>COUNTIF(Tabuľka2[[#This Row],[Stĺpec16]:[Stĺpec23]],"&gt;0,1")</f>
        <v>0</v>
      </c>
      <c r="AC390" s="198">
        <f>IF(OR($F$13="vyberte",$F$13=""),0,Tabuľka2[[#This Row],[Stĺpec14]]-Tabuľka2[[#This Row],[Stĺpec26]])</f>
        <v>0</v>
      </c>
      <c r="AD3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0" s="206">
        <f>IF('Bodovacie kritéria'!$F$15="01 A - BORSKÁ NÍŽINA",Tabuľka2[[#This Row],[Stĺpec25]]/Tabuľka2[[#This Row],[Stĺpec5]],0)</f>
        <v>0</v>
      </c>
      <c r="AF3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0" s="206">
        <f>IFERROR((Tabuľka2[[#This Row],[Stĺpec28]]+Tabuľka2[[#This Row],[Stĺpec25]])/Tabuľka2[[#This Row],[Stĺpec14]],0)</f>
        <v>0</v>
      </c>
      <c r="AH390" s="199">
        <f>Tabuľka2[[#This Row],[Stĺpec28]]+Tabuľka2[[#This Row],[Stĺpec25]]</f>
        <v>0</v>
      </c>
      <c r="AI390" s="206">
        <f>IFERROR(Tabuľka2[[#This Row],[Stĺpec25]]/Tabuľka2[[#This Row],[Stĺpec30]],0)</f>
        <v>0</v>
      </c>
      <c r="AJ390" s="191">
        <f>IFERROR(Tabuľka2[[#This Row],[Stĺpec145]]/Tabuľka2[[#This Row],[Stĺpec14]],0)</f>
        <v>0</v>
      </c>
      <c r="AK390" s="191">
        <f>IFERROR(Tabuľka2[[#This Row],[Stĺpec144]]/Tabuľka2[[#This Row],[Stĺpec14]],0)</f>
        <v>0</v>
      </c>
    </row>
    <row r="391" spans="1:37" x14ac:dyDescent="0.25">
      <c r="A391" s="252"/>
      <c r="B391" s="257"/>
      <c r="C391" s="257"/>
      <c r="D391" s="257"/>
      <c r="E391" s="257"/>
      <c r="F391" s="257"/>
      <c r="G391" s="257"/>
      <c r="H391" s="257"/>
      <c r="I391" s="257"/>
      <c r="J391" s="257"/>
      <c r="K391" s="257"/>
      <c r="L391" s="257"/>
      <c r="M391" s="257"/>
      <c r="N391" s="218">
        <f>SUM(Činnosti!$F391:$M391)</f>
        <v>0</v>
      </c>
      <c r="O391" s="262"/>
      <c r="P391" s="269"/>
      <c r="Q391" s="267">
        <f>IF(AND(Tabuľka2[[#This Row],[Stĺpec5]]&gt;0,Tabuľka2[[#This Row],[Stĺpec1]]=""),1,0)</f>
        <v>0</v>
      </c>
      <c r="R391" s="237">
        <f>IF(AND(Tabuľka2[[#This Row],[Stĺpec14]]=0,OR(Tabuľka2[[#This Row],[Stĺpec145]]&gt;0,Tabuľka2[[#This Row],[Stĺpec144]]&gt;0)),1,0)</f>
        <v>0</v>
      </c>
      <c r="S3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1" s="212">
        <f>IF(OR($T$13="vyberte",$T$13=""),0,IF(OR(Tabuľka2[[#This Row],[Stĺpec14]]="",Tabuľka2[[#This Row],[Stĺpec6]]=""),0,Tabuľka2[[#This Row],[Stĺpec6]]/Tabuľka2[[#This Row],[Stĺpec14]]))</f>
        <v>0</v>
      </c>
      <c r="U391" s="212">
        <f>IF(OR($U$13="vyberte",$U$13=""),0,IF(OR(Tabuľka2[[#This Row],[Stĺpec14]]="",Tabuľka2[[#This Row],[Stĺpec7]]=""),0,Tabuľka2[[#This Row],[Stĺpec7]]/Tabuľka2[[#This Row],[Stĺpec14]]))</f>
        <v>0</v>
      </c>
      <c r="V391" s="212">
        <f>IF(OR($V$13="vyberte",$V$13=""),0,IF(OR(Tabuľka2[[#This Row],[Stĺpec14]]="",Tabuľka2[[#This Row],[Stĺpec8]]=0),0,Tabuľka2[[#This Row],[Stĺpec8]]/Tabuľka2[[#This Row],[Stĺpec14]]))</f>
        <v>0</v>
      </c>
      <c r="W391" s="212">
        <f>IF(OR($W$13="vyberte",$W$13=""),0,IF(OR(Tabuľka2[[#This Row],[Stĺpec14]]="",Tabuľka2[[#This Row],[Stĺpec9]]=""),0,Tabuľka2[[#This Row],[Stĺpec9]]/Tabuľka2[[#This Row],[Stĺpec14]]))</f>
        <v>0</v>
      </c>
      <c r="X391" s="212">
        <f>IF(OR($X$13="vyberte",$X$13=""),0,IF(OR(Tabuľka2[[#This Row],[Stĺpec14]]="",Tabuľka2[[#This Row],[Stĺpec10]]=""),0,Tabuľka2[[#This Row],[Stĺpec10]]/Tabuľka2[[#This Row],[Stĺpec14]]))</f>
        <v>0</v>
      </c>
      <c r="Y391" s="212">
        <f>IF(OR($Y$13="vyberte",$Y$13=""),0,IF(OR(Tabuľka2[[#This Row],[Stĺpec14]]="",Tabuľka2[[#This Row],[Stĺpec11]]=""),0,Tabuľka2[[#This Row],[Stĺpec11]]/Tabuľka2[[#This Row],[Stĺpec14]]))</f>
        <v>0</v>
      </c>
      <c r="Z391" s="212">
        <f>IF(OR(Tabuľka2[[#This Row],[Stĺpec14]]="",Tabuľka2[[#This Row],[Stĺpec12]]=""),0,Tabuľka2[[#This Row],[Stĺpec12]]/Tabuľka2[[#This Row],[Stĺpec14]])</f>
        <v>0</v>
      </c>
      <c r="AA391" s="194">
        <f>IF(OR(Tabuľka2[[#This Row],[Stĺpec14]]="",Tabuľka2[[#This Row],[Stĺpec13]]=""),0,Tabuľka2[[#This Row],[Stĺpec13]]/Tabuľka2[[#This Row],[Stĺpec14]])</f>
        <v>0</v>
      </c>
      <c r="AB391" s="193">
        <f>COUNTIF(Tabuľka2[[#This Row],[Stĺpec16]:[Stĺpec23]],"&gt;0,1")</f>
        <v>0</v>
      </c>
      <c r="AC391" s="198">
        <f>IF(OR($F$13="vyberte",$F$13=""),0,Tabuľka2[[#This Row],[Stĺpec14]]-Tabuľka2[[#This Row],[Stĺpec26]])</f>
        <v>0</v>
      </c>
      <c r="AD3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1" s="206">
        <f>IF('Bodovacie kritéria'!$F$15="01 A - BORSKÁ NÍŽINA",Tabuľka2[[#This Row],[Stĺpec25]]/Tabuľka2[[#This Row],[Stĺpec5]],0)</f>
        <v>0</v>
      </c>
      <c r="AF3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1" s="206">
        <f>IFERROR((Tabuľka2[[#This Row],[Stĺpec28]]+Tabuľka2[[#This Row],[Stĺpec25]])/Tabuľka2[[#This Row],[Stĺpec14]],0)</f>
        <v>0</v>
      </c>
      <c r="AH391" s="199">
        <f>Tabuľka2[[#This Row],[Stĺpec28]]+Tabuľka2[[#This Row],[Stĺpec25]]</f>
        <v>0</v>
      </c>
      <c r="AI391" s="206">
        <f>IFERROR(Tabuľka2[[#This Row],[Stĺpec25]]/Tabuľka2[[#This Row],[Stĺpec30]],0)</f>
        <v>0</v>
      </c>
      <c r="AJ391" s="191">
        <f>IFERROR(Tabuľka2[[#This Row],[Stĺpec145]]/Tabuľka2[[#This Row],[Stĺpec14]],0)</f>
        <v>0</v>
      </c>
      <c r="AK391" s="191">
        <f>IFERROR(Tabuľka2[[#This Row],[Stĺpec144]]/Tabuľka2[[#This Row],[Stĺpec14]],0)</f>
        <v>0</v>
      </c>
    </row>
    <row r="392" spans="1:37" x14ac:dyDescent="0.25">
      <c r="A392" s="251"/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17">
        <f>SUM(Činnosti!$F392:$M392)</f>
        <v>0</v>
      </c>
      <c r="O392" s="261"/>
      <c r="P392" s="269"/>
      <c r="Q392" s="267">
        <f>IF(AND(Tabuľka2[[#This Row],[Stĺpec5]]&gt;0,Tabuľka2[[#This Row],[Stĺpec1]]=""),1,0)</f>
        <v>0</v>
      </c>
      <c r="R392" s="237">
        <f>IF(AND(Tabuľka2[[#This Row],[Stĺpec14]]=0,OR(Tabuľka2[[#This Row],[Stĺpec145]]&gt;0,Tabuľka2[[#This Row],[Stĺpec144]]&gt;0)),1,0)</f>
        <v>0</v>
      </c>
      <c r="S3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2" s="212">
        <f>IF(OR($T$13="vyberte",$T$13=""),0,IF(OR(Tabuľka2[[#This Row],[Stĺpec14]]="",Tabuľka2[[#This Row],[Stĺpec6]]=""),0,Tabuľka2[[#This Row],[Stĺpec6]]/Tabuľka2[[#This Row],[Stĺpec14]]))</f>
        <v>0</v>
      </c>
      <c r="U392" s="212">
        <f>IF(OR($U$13="vyberte",$U$13=""),0,IF(OR(Tabuľka2[[#This Row],[Stĺpec14]]="",Tabuľka2[[#This Row],[Stĺpec7]]=""),0,Tabuľka2[[#This Row],[Stĺpec7]]/Tabuľka2[[#This Row],[Stĺpec14]]))</f>
        <v>0</v>
      </c>
      <c r="V392" s="212">
        <f>IF(OR($V$13="vyberte",$V$13=""),0,IF(OR(Tabuľka2[[#This Row],[Stĺpec14]]="",Tabuľka2[[#This Row],[Stĺpec8]]=0),0,Tabuľka2[[#This Row],[Stĺpec8]]/Tabuľka2[[#This Row],[Stĺpec14]]))</f>
        <v>0</v>
      </c>
      <c r="W392" s="212">
        <f>IF(OR($W$13="vyberte",$W$13=""),0,IF(OR(Tabuľka2[[#This Row],[Stĺpec14]]="",Tabuľka2[[#This Row],[Stĺpec9]]=""),0,Tabuľka2[[#This Row],[Stĺpec9]]/Tabuľka2[[#This Row],[Stĺpec14]]))</f>
        <v>0</v>
      </c>
      <c r="X392" s="212">
        <f>IF(OR($X$13="vyberte",$X$13=""),0,IF(OR(Tabuľka2[[#This Row],[Stĺpec14]]="",Tabuľka2[[#This Row],[Stĺpec10]]=""),0,Tabuľka2[[#This Row],[Stĺpec10]]/Tabuľka2[[#This Row],[Stĺpec14]]))</f>
        <v>0</v>
      </c>
      <c r="Y392" s="212">
        <f>IF(OR($Y$13="vyberte",$Y$13=""),0,IF(OR(Tabuľka2[[#This Row],[Stĺpec14]]="",Tabuľka2[[#This Row],[Stĺpec11]]=""),0,Tabuľka2[[#This Row],[Stĺpec11]]/Tabuľka2[[#This Row],[Stĺpec14]]))</f>
        <v>0</v>
      </c>
      <c r="Z392" s="212">
        <f>IF(OR(Tabuľka2[[#This Row],[Stĺpec14]]="",Tabuľka2[[#This Row],[Stĺpec12]]=""),0,Tabuľka2[[#This Row],[Stĺpec12]]/Tabuľka2[[#This Row],[Stĺpec14]])</f>
        <v>0</v>
      </c>
      <c r="AA392" s="194">
        <f>IF(OR(Tabuľka2[[#This Row],[Stĺpec14]]="",Tabuľka2[[#This Row],[Stĺpec13]]=""),0,Tabuľka2[[#This Row],[Stĺpec13]]/Tabuľka2[[#This Row],[Stĺpec14]])</f>
        <v>0</v>
      </c>
      <c r="AB392" s="193">
        <f>COUNTIF(Tabuľka2[[#This Row],[Stĺpec16]:[Stĺpec23]],"&gt;0,1")</f>
        <v>0</v>
      </c>
      <c r="AC392" s="198">
        <f>IF(OR($F$13="vyberte",$F$13=""),0,Tabuľka2[[#This Row],[Stĺpec14]]-Tabuľka2[[#This Row],[Stĺpec26]])</f>
        <v>0</v>
      </c>
      <c r="AD3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2" s="206">
        <f>IF('Bodovacie kritéria'!$F$15="01 A - BORSKÁ NÍŽINA",Tabuľka2[[#This Row],[Stĺpec25]]/Tabuľka2[[#This Row],[Stĺpec5]],0)</f>
        <v>0</v>
      </c>
      <c r="AF3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2" s="206">
        <f>IFERROR((Tabuľka2[[#This Row],[Stĺpec28]]+Tabuľka2[[#This Row],[Stĺpec25]])/Tabuľka2[[#This Row],[Stĺpec14]],0)</f>
        <v>0</v>
      </c>
      <c r="AH392" s="199">
        <f>Tabuľka2[[#This Row],[Stĺpec28]]+Tabuľka2[[#This Row],[Stĺpec25]]</f>
        <v>0</v>
      </c>
      <c r="AI392" s="206">
        <f>IFERROR(Tabuľka2[[#This Row],[Stĺpec25]]/Tabuľka2[[#This Row],[Stĺpec30]],0)</f>
        <v>0</v>
      </c>
      <c r="AJ392" s="191">
        <f>IFERROR(Tabuľka2[[#This Row],[Stĺpec145]]/Tabuľka2[[#This Row],[Stĺpec14]],0)</f>
        <v>0</v>
      </c>
      <c r="AK392" s="191">
        <f>IFERROR(Tabuľka2[[#This Row],[Stĺpec144]]/Tabuľka2[[#This Row],[Stĺpec14]],0)</f>
        <v>0</v>
      </c>
    </row>
    <row r="393" spans="1:37" x14ac:dyDescent="0.25">
      <c r="A393" s="252"/>
      <c r="B393" s="257"/>
      <c r="C393" s="257"/>
      <c r="D393" s="257"/>
      <c r="E393" s="257"/>
      <c r="F393" s="257"/>
      <c r="G393" s="257"/>
      <c r="H393" s="257"/>
      <c r="I393" s="257"/>
      <c r="J393" s="257"/>
      <c r="K393" s="257"/>
      <c r="L393" s="257"/>
      <c r="M393" s="257"/>
      <c r="N393" s="218">
        <f>SUM(Činnosti!$F393:$M393)</f>
        <v>0</v>
      </c>
      <c r="O393" s="262"/>
      <c r="P393" s="269"/>
      <c r="Q393" s="267">
        <f>IF(AND(Tabuľka2[[#This Row],[Stĺpec5]]&gt;0,Tabuľka2[[#This Row],[Stĺpec1]]=""),1,0)</f>
        <v>0</v>
      </c>
      <c r="R393" s="237">
        <f>IF(AND(Tabuľka2[[#This Row],[Stĺpec14]]=0,OR(Tabuľka2[[#This Row],[Stĺpec145]]&gt;0,Tabuľka2[[#This Row],[Stĺpec144]]&gt;0)),1,0)</f>
        <v>0</v>
      </c>
      <c r="S3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3" s="212">
        <f>IF(OR($T$13="vyberte",$T$13=""),0,IF(OR(Tabuľka2[[#This Row],[Stĺpec14]]="",Tabuľka2[[#This Row],[Stĺpec6]]=""),0,Tabuľka2[[#This Row],[Stĺpec6]]/Tabuľka2[[#This Row],[Stĺpec14]]))</f>
        <v>0</v>
      </c>
      <c r="U393" s="212">
        <f>IF(OR($U$13="vyberte",$U$13=""),0,IF(OR(Tabuľka2[[#This Row],[Stĺpec14]]="",Tabuľka2[[#This Row],[Stĺpec7]]=""),0,Tabuľka2[[#This Row],[Stĺpec7]]/Tabuľka2[[#This Row],[Stĺpec14]]))</f>
        <v>0</v>
      </c>
      <c r="V393" s="212">
        <f>IF(OR($V$13="vyberte",$V$13=""),0,IF(OR(Tabuľka2[[#This Row],[Stĺpec14]]="",Tabuľka2[[#This Row],[Stĺpec8]]=0),0,Tabuľka2[[#This Row],[Stĺpec8]]/Tabuľka2[[#This Row],[Stĺpec14]]))</f>
        <v>0</v>
      </c>
      <c r="W393" s="212">
        <f>IF(OR($W$13="vyberte",$W$13=""),0,IF(OR(Tabuľka2[[#This Row],[Stĺpec14]]="",Tabuľka2[[#This Row],[Stĺpec9]]=""),0,Tabuľka2[[#This Row],[Stĺpec9]]/Tabuľka2[[#This Row],[Stĺpec14]]))</f>
        <v>0</v>
      </c>
      <c r="X393" s="212">
        <f>IF(OR($X$13="vyberte",$X$13=""),0,IF(OR(Tabuľka2[[#This Row],[Stĺpec14]]="",Tabuľka2[[#This Row],[Stĺpec10]]=""),0,Tabuľka2[[#This Row],[Stĺpec10]]/Tabuľka2[[#This Row],[Stĺpec14]]))</f>
        <v>0</v>
      </c>
      <c r="Y393" s="212">
        <f>IF(OR($Y$13="vyberte",$Y$13=""),0,IF(OR(Tabuľka2[[#This Row],[Stĺpec14]]="",Tabuľka2[[#This Row],[Stĺpec11]]=""),0,Tabuľka2[[#This Row],[Stĺpec11]]/Tabuľka2[[#This Row],[Stĺpec14]]))</f>
        <v>0</v>
      </c>
      <c r="Z393" s="212">
        <f>IF(OR(Tabuľka2[[#This Row],[Stĺpec14]]="",Tabuľka2[[#This Row],[Stĺpec12]]=""),0,Tabuľka2[[#This Row],[Stĺpec12]]/Tabuľka2[[#This Row],[Stĺpec14]])</f>
        <v>0</v>
      </c>
      <c r="AA393" s="194">
        <f>IF(OR(Tabuľka2[[#This Row],[Stĺpec14]]="",Tabuľka2[[#This Row],[Stĺpec13]]=""),0,Tabuľka2[[#This Row],[Stĺpec13]]/Tabuľka2[[#This Row],[Stĺpec14]])</f>
        <v>0</v>
      </c>
      <c r="AB393" s="193">
        <f>COUNTIF(Tabuľka2[[#This Row],[Stĺpec16]:[Stĺpec23]],"&gt;0,1")</f>
        <v>0</v>
      </c>
      <c r="AC393" s="198">
        <f>IF(OR($F$13="vyberte",$F$13=""),0,Tabuľka2[[#This Row],[Stĺpec14]]-Tabuľka2[[#This Row],[Stĺpec26]])</f>
        <v>0</v>
      </c>
      <c r="AD3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3" s="206">
        <f>IF('Bodovacie kritéria'!$F$15="01 A - BORSKÁ NÍŽINA",Tabuľka2[[#This Row],[Stĺpec25]]/Tabuľka2[[#This Row],[Stĺpec5]],0)</f>
        <v>0</v>
      </c>
      <c r="AF3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3" s="206">
        <f>IFERROR((Tabuľka2[[#This Row],[Stĺpec28]]+Tabuľka2[[#This Row],[Stĺpec25]])/Tabuľka2[[#This Row],[Stĺpec14]],0)</f>
        <v>0</v>
      </c>
      <c r="AH393" s="199">
        <f>Tabuľka2[[#This Row],[Stĺpec28]]+Tabuľka2[[#This Row],[Stĺpec25]]</f>
        <v>0</v>
      </c>
      <c r="AI393" s="206">
        <f>IFERROR(Tabuľka2[[#This Row],[Stĺpec25]]/Tabuľka2[[#This Row],[Stĺpec30]],0)</f>
        <v>0</v>
      </c>
      <c r="AJ393" s="191">
        <f>IFERROR(Tabuľka2[[#This Row],[Stĺpec145]]/Tabuľka2[[#This Row],[Stĺpec14]],0)</f>
        <v>0</v>
      </c>
      <c r="AK393" s="191">
        <f>IFERROR(Tabuľka2[[#This Row],[Stĺpec144]]/Tabuľka2[[#This Row],[Stĺpec14]],0)</f>
        <v>0</v>
      </c>
    </row>
    <row r="394" spans="1:37" x14ac:dyDescent="0.25">
      <c r="A394" s="251"/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17">
        <f>SUM(Činnosti!$F394:$M394)</f>
        <v>0</v>
      </c>
      <c r="O394" s="261"/>
      <c r="P394" s="269"/>
      <c r="Q394" s="267">
        <f>IF(AND(Tabuľka2[[#This Row],[Stĺpec5]]&gt;0,Tabuľka2[[#This Row],[Stĺpec1]]=""),1,0)</f>
        <v>0</v>
      </c>
      <c r="R394" s="237">
        <f>IF(AND(Tabuľka2[[#This Row],[Stĺpec14]]=0,OR(Tabuľka2[[#This Row],[Stĺpec145]]&gt;0,Tabuľka2[[#This Row],[Stĺpec144]]&gt;0)),1,0)</f>
        <v>0</v>
      </c>
      <c r="S3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4" s="212">
        <f>IF(OR($T$13="vyberte",$T$13=""),0,IF(OR(Tabuľka2[[#This Row],[Stĺpec14]]="",Tabuľka2[[#This Row],[Stĺpec6]]=""),0,Tabuľka2[[#This Row],[Stĺpec6]]/Tabuľka2[[#This Row],[Stĺpec14]]))</f>
        <v>0</v>
      </c>
      <c r="U394" s="212">
        <f>IF(OR($U$13="vyberte",$U$13=""),0,IF(OR(Tabuľka2[[#This Row],[Stĺpec14]]="",Tabuľka2[[#This Row],[Stĺpec7]]=""),0,Tabuľka2[[#This Row],[Stĺpec7]]/Tabuľka2[[#This Row],[Stĺpec14]]))</f>
        <v>0</v>
      </c>
      <c r="V394" s="212">
        <f>IF(OR($V$13="vyberte",$V$13=""),0,IF(OR(Tabuľka2[[#This Row],[Stĺpec14]]="",Tabuľka2[[#This Row],[Stĺpec8]]=0),0,Tabuľka2[[#This Row],[Stĺpec8]]/Tabuľka2[[#This Row],[Stĺpec14]]))</f>
        <v>0</v>
      </c>
      <c r="W394" s="212">
        <f>IF(OR($W$13="vyberte",$W$13=""),0,IF(OR(Tabuľka2[[#This Row],[Stĺpec14]]="",Tabuľka2[[#This Row],[Stĺpec9]]=""),0,Tabuľka2[[#This Row],[Stĺpec9]]/Tabuľka2[[#This Row],[Stĺpec14]]))</f>
        <v>0</v>
      </c>
      <c r="X394" s="212">
        <f>IF(OR($X$13="vyberte",$X$13=""),0,IF(OR(Tabuľka2[[#This Row],[Stĺpec14]]="",Tabuľka2[[#This Row],[Stĺpec10]]=""),0,Tabuľka2[[#This Row],[Stĺpec10]]/Tabuľka2[[#This Row],[Stĺpec14]]))</f>
        <v>0</v>
      </c>
      <c r="Y394" s="212">
        <f>IF(OR($Y$13="vyberte",$Y$13=""),0,IF(OR(Tabuľka2[[#This Row],[Stĺpec14]]="",Tabuľka2[[#This Row],[Stĺpec11]]=""),0,Tabuľka2[[#This Row],[Stĺpec11]]/Tabuľka2[[#This Row],[Stĺpec14]]))</f>
        <v>0</v>
      </c>
      <c r="Z394" s="212">
        <f>IF(OR(Tabuľka2[[#This Row],[Stĺpec14]]="",Tabuľka2[[#This Row],[Stĺpec12]]=""),0,Tabuľka2[[#This Row],[Stĺpec12]]/Tabuľka2[[#This Row],[Stĺpec14]])</f>
        <v>0</v>
      </c>
      <c r="AA394" s="194">
        <f>IF(OR(Tabuľka2[[#This Row],[Stĺpec14]]="",Tabuľka2[[#This Row],[Stĺpec13]]=""),0,Tabuľka2[[#This Row],[Stĺpec13]]/Tabuľka2[[#This Row],[Stĺpec14]])</f>
        <v>0</v>
      </c>
      <c r="AB394" s="193">
        <f>COUNTIF(Tabuľka2[[#This Row],[Stĺpec16]:[Stĺpec23]],"&gt;0,1")</f>
        <v>0</v>
      </c>
      <c r="AC394" s="198">
        <f>IF(OR($F$13="vyberte",$F$13=""),0,Tabuľka2[[#This Row],[Stĺpec14]]-Tabuľka2[[#This Row],[Stĺpec26]])</f>
        <v>0</v>
      </c>
      <c r="AD3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4" s="206">
        <f>IF('Bodovacie kritéria'!$F$15="01 A - BORSKÁ NÍŽINA",Tabuľka2[[#This Row],[Stĺpec25]]/Tabuľka2[[#This Row],[Stĺpec5]],0)</f>
        <v>0</v>
      </c>
      <c r="AF3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4" s="206">
        <f>IFERROR((Tabuľka2[[#This Row],[Stĺpec28]]+Tabuľka2[[#This Row],[Stĺpec25]])/Tabuľka2[[#This Row],[Stĺpec14]],0)</f>
        <v>0</v>
      </c>
      <c r="AH394" s="199">
        <f>Tabuľka2[[#This Row],[Stĺpec28]]+Tabuľka2[[#This Row],[Stĺpec25]]</f>
        <v>0</v>
      </c>
      <c r="AI394" s="206">
        <f>IFERROR(Tabuľka2[[#This Row],[Stĺpec25]]/Tabuľka2[[#This Row],[Stĺpec30]],0)</f>
        <v>0</v>
      </c>
      <c r="AJ394" s="191">
        <f>IFERROR(Tabuľka2[[#This Row],[Stĺpec145]]/Tabuľka2[[#This Row],[Stĺpec14]],0)</f>
        <v>0</v>
      </c>
      <c r="AK394" s="191">
        <f>IFERROR(Tabuľka2[[#This Row],[Stĺpec144]]/Tabuľka2[[#This Row],[Stĺpec14]],0)</f>
        <v>0</v>
      </c>
    </row>
    <row r="395" spans="1:37" x14ac:dyDescent="0.25">
      <c r="A395" s="252"/>
      <c r="B395" s="257"/>
      <c r="C395" s="257"/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18">
        <f>SUM(Činnosti!$F395:$M395)</f>
        <v>0</v>
      </c>
      <c r="O395" s="262"/>
      <c r="P395" s="269"/>
      <c r="Q395" s="267">
        <f>IF(AND(Tabuľka2[[#This Row],[Stĺpec5]]&gt;0,Tabuľka2[[#This Row],[Stĺpec1]]=""),1,0)</f>
        <v>0</v>
      </c>
      <c r="R395" s="237">
        <f>IF(AND(Tabuľka2[[#This Row],[Stĺpec14]]=0,OR(Tabuľka2[[#This Row],[Stĺpec145]]&gt;0,Tabuľka2[[#This Row],[Stĺpec144]]&gt;0)),1,0)</f>
        <v>0</v>
      </c>
      <c r="S3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5" s="212">
        <f>IF(OR($T$13="vyberte",$T$13=""),0,IF(OR(Tabuľka2[[#This Row],[Stĺpec14]]="",Tabuľka2[[#This Row],[Stĺpec6]]=""),0,Tabuľka2[[#This Row],[Stĺpec6]]/Tabuľka2[[#This Row],[Stĺpec14]]))</f>
        <v>0</v>
      </c>
      <c r="U395" s="212">
        <f>IF(OR($U$13="vyberte",$U$13=""),0,IF(OR(Tabuľka2[[#This Row],[Stĺpec14]]="",Tabuľka2[[#This Row],[Stĺpec7]]=""),0,Tabuľka2[[#This Row],[Stĺpec7]]/Tabuľka2[[#This Row],[Stĺpec14]]))</f>
        <v>0</v>
      </c>
      <c r="V395" s="212">
        <f>IF(OR($V$13="vyberte",$V$13=""),0,IF(OR(Tabuľka2[[#This Row],[Stĺpec14]]="",Tabuľka2[[#This Row],[Stĺpec8]]=0),0,Tabuľka2[[#This Row],[Stĺpec8]]/Tabuľka2[[#This Row],[Stĺpec14]]))</f>
        <v>0</v>
      </c>
      <c r="W395" s="212">
        <f>IF(OR($W$13="vyberte",$W$13=""),0,IF(OR(Tabuľka2[[#This Row],[Stĺpec14]]="",Tabuľka2[[#This Row],[Stĺpec9]]=""),0,Tabuľka2[[#This Row],[Stĺpec9]]/Tabuľka2[[#This Row],[Stĺpec14]]))</f>
        <v>0</v>
      </c>
      <c r="X395" s="212">
        <f>IF(OR($X$13="vyberte",$X$13=""),0,IF(OR(Tabuľka2[[#This Row],[Stĺpec14]]="",Tabuľka2[[#This Row],[Stĺpec10]]=""),0,Tabuľka2[[#This Row],[Stĺpec10]]/Tabuľka2[[#This Row],[Stĺpec14]]))</f>
        <v>0</v>
      </c>
      <c r="Y395" s="212">
        <f>IF(OR($Y$13="vyberte",$Y$13=""),0,IF(OR(Tabuľka2[[#This Row],[Stĺpec14]]="",Tabuľka2[[#This Row],[Stĺpec11]]=""),0,Tabuľka2[[#This Row],[Stĺpec11]]/Tabuľka2[[#This Row],[Stĺpec14]]))</f>
        <v>0</v>
      </c>
      <c r="Z395" s="212">
        <f>IF(OR(Tabuľka2[[#This Row],[Stĺpec14]]="",Tabuľka2[[#This Row],[Stĺpec12]]=""),0,Tabuľka2[[#This Row],[Stĺpec12]]/Tabuľka2[[#This Row],[Stĺpec14]])</f>
        <v>0</v>
      </c>
      <c r="AA395" s="194">
        <f>IF(OR(Tabuľka2[[#This Row],[Stĺpec14]]="",Tabuľka2[[#This Row],[Stĺpec13]]=""),0,Tabuľka2[[#This Row],[Stĺpec13]]/Tabuľka2[[#This Row],[Stĺpec14]])</f>
        <v>0</v>
      </c>
      <c r="AB395" s="193">
        <f>COUNTIF(Tabuľka2[[#This Row],[Stĺpec16]:[Stĺpec23]],"&gt;0,1")</f>
        <v>0</v>
      </c>
      <c r="AC395" s="198">
        <f>IF(OR($F$13="vyberte",$F$13=""),0,Tabuľka2[[#This Row],[Stĺpec14]]-Tabuľka2[[#This Row],[Stĺpec26]])</f>
        <v>0</v>
      </c>
      <c r="AD3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5" s="206">
        <f>IF('Bodovacie kritéria'!$F$15="01 A - BORSKÁ NÍŽINA",Tabuľka2[[#This Row],[Stĺpec25]]/Tabuľka2[[#This Row],[Stĺpec5]],0)</f>
        <v>0</v>
      </c>
      <c r="AF3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5" s="206">
        <f>IFERROR((Tabuľka2[[#This Row],[Stĺpec28]]+Tabuľka2[[#This Row],[Stĺpec25]])/Tabuľka2[[#This Row],[Stĺpec14]],0)</f>
        <v>0</v>
      </c>
      <c r="AH395" s="199">
        <f>Tabuľka2[[#This Row],[Stĺpec28]]+Tabuľka2[[#This Row],[Stĺpec25]]</f>
        <v>0</v>
      </c>
      <c r="AI395" s="206">
        <f>IFERROR(Tabuľka2[[#This Row],[Stĺpec25]]/Tabuľka2[[#This Row],[Stĺpec30]],0)</f>
        <v>0</v>
      </c>
      <c r="AJ395" s="191">
        <f>IFERROR(Tabuľka2[[#This Row],[Stĺpec145]]/Tabuľka2[[#This Row],[Stĺpec14]],0)</f>
        <v>0</v>
      </c>
      <c r="AK395" s="191">
        <f>IFERROR(Tabuľka2[[#This Row],[Stĺpec144]]/Tabuľka2[[#This Row],[Stĺpec14]],0)</f>
        <v>0</v>
      </c>
    </row>
    <row r="396" spans="1:37" x14ac:dyDescent="0.25">
      <c r="A396" s="251"/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17">
        <f>SUM(Činnosti!$F396:$M396)</f>
        <v>0</v>
      </c>
      <c r="O396" s="261"/>
      <c r="P396" s="269"/>
      <c r="Q396" s="267">
        <f>IF(AND(Tabuľka2[[#This Row],[Stĺpec5]]&gt;0,Tabuľka2[[#This Row],[Stĺpec1]]=""),1,0)</f>
        <v>0</v>
      </c>
      <c r="R396" s="237">
        <f>IF(AND(Tabuľka2[[#This Row],[Stĺpec14]]=0,OR(Tabuľka2[[#This Row],[Stĺpec145]]&gt;0,Tabuľka2[[#This Row],[Stĺpec144]]&gt;0)),1,0)</f>
        <v>0</v>
      </c>
      <c r="S3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6" s="212">
        <f>IF(OR($T$13="vyberte",$T$13=""),0,IF(OR(Tabuľka2[[#This Row],[Stĺpec14]]="",Tabuľka2[[#This Row],[Stĺpec6]]=""),0,Tabuľka2[[#This Row],[Stĺpec6]]/Tabuľka2[[#This Row],[Stĺpec14]]))</f>
        <v>0</v>
      </c>
      <c r="U396" s="212">
        <f>IF(OR($U$13="vyberte",$U$13=""),0,IF(OR(Tabuľka2[[#This Row],[Stĺpec14]]="",Tabuľka2[[#This Row],[Stĺpec7]]=""),0,Tabuľka2[[#This Row],[Stĺpec7]]/Tabuľka2[[#This Row],[Stĺpec14]]))</f>
        <v>0</v>
      </c>
      <c r="V396" s="212">
        <f>IF(OR($V$13="vyberte",$V$13=""),0,IF(OR(Tabuľka2[[#This Row],[Stĺpec14]]="",Tabuľka2[[#This Row],[Stĺpec8]]=0),0,Tabuľka2[[#This Row],[Stĺpec8]]/Tabuľka2[[#This Row],[Stĺpec14]]))</f>
        <v>0</v>
      </c>
      <c r="W396" s="212">
        <f>IF(OR($W$13="vyberte",$W$13=""),0,IF(OR(Tabuľka2[[#This Row],[Stĺpec14]]="",Tabuľka2[[#This Row],[Stĺpec9]]=""),0,Tabuľka2[[#This Row],[Stĺpec9]]/Tabuľka2[[#This Row],[Stĺpec14]]))</f>
        <v>0</v>
      </c>
      <c r="X396" s="212">
        <f>IF(OR($X$13="vyberte",$X$13=""),0,IF(OR(Tabuľka2[[#This Row],[Stĺpec14]]="",Tabuľka2[[#This Row],[Stĺpec10]]=""),0,Tabuľka2[[#This Row],[Stĺpec10]]/Tabuľka2[[#This Row],[Stĺpec14]]))</f>
        <v>0</v>
      </c>
      <c r="Y396" s="212">
        <f>IF(OR($Y$13="vyberte",$Y$13=""),0,IF(OR(Tabuľka2[[#This Row],[Stĺpec14]]="",Tabuľka2[[#This Row],[Stĺpec11]]=""),0,Tabuľka2[[#This Row],[Stĺpec11]]/Tabuľka2[[#This Row],[Stĺpec14]]))</f>
        <v>0</v>
      </c>
      <c r="Z396" s="212">
        <f>IF(OR(Tabuľka2[[#This Row],[Stĺpec14]]="",Tabuľka2[[#This Row],[Stĺpec12]]=""),0,Tabuľka2[[#This Row],[Stĺpec12]]/Tabuľka2[[#This Row],[Stĺpec14]])</f>
        <v>0</v>
      </c>
      <c r="AA396" s="194">
        <f>IF(OR(Tabuľka2[[#This Row],[Stĺpec14]]="",Tabuľka2[[#This Row],[Stĺpec13]]=""),0,Tabuľka2[[#This Row],[Stĺpec13]]/Tabuľka2[[#This Row],[Stĺpec14]])</f>
        <v>0</v>
      </c>
      <c r="AB396" s="193">
        <f>COUNTIF(Tabuľka2[[#This Row],[Stĺpec16]:[Stĺpec23]],"&gt;0,1")</f>
        <v>0</v>
      </c>
      <c r="AC396" s="198">
        <f>IF(OR($F$13="vyberte",$F$13=""),0,Tabuľka2[[#This Row],[Stĺpec14]]-Tabuľka2[[#This Row],[Stĺpec26]])</f>
        <v>0</v>
      </c>
      <c r="AD3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6" s="206">
        <f>IF('Bodovacie kritéria'!$F$15="01 A - BORSKÁ NÍŽINA",Tabuľka2[[#This Row],[Stĺpec25]]/Tabuľka2[[#This Row],[Stĺpec5]],0)</f>
        <v>0</v>
      </c>
      <c r="AF3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6" s="206">
        <f>IFERROR((Tabuľka2[[#This Row],[Stĺpec28]]+Tabuľka2[[#This Row],[Stĺpec25]])/Tabuľka2[[#This Row],[Stĺpec14]],0)</f>
        <v>0</v>
      </c>
      <c r="AH396" s="199">
        <f>Tabuľka2[[#This Row],[Stĺpec28]]+Tabuľka2[[#This Row],[Stĺpec25]]</f>
        <v>0</v>
      </c>
      <c r="AI396" s="206">
        <f>IFERROR(Tabuľka2[[#This Row],[Stĺpec25]]/Tabuľka2[[#This Row],[Stĺpec30]],0)</f>
        <v>0</v>
      </c>
      <c r="AJ396" s="191">
        <f>IFERROR(Tabuľka2[[#This Row],[Stĺpec145]]/Tabuľka2[[#This Row],[Stĺpec14]],0)</f>
        <v>0</v>
      </c>
      <c r="AK396" s="191">
        <f>IFERROR(Tabuľka2[[#This Row],[Stĺpec144]]/Tabuľka2[[#This Row],[Stĺpec14]],0)</f>
        <v>0</v>
      </c>
    </row>
    <row r="397" spans="1:37" x14ac:dyDescent="0.25">
      <c r="A397" s="252"/>
      <c r="B397" s="257"/>
      <c r="C397" s="257"/>
      <c r="D397" s="257"/>
      <c r="E397" s="257"/>
      <c r="F397" s="257"/>
      <c r="G397" s="257"/>
      <c r="H397" s="257"/>
      <c r="I397" s="257"/>
      <c r="J397" s="257"/>
      <c r="K397" s="257"/>
      <c r="L397" s="257"/>
      <c r="M397" s="257"/>
      <c r="N397" s="218">
        <f>SUM(Činnosti!$F397:$M397)</f>
        <v>0</v>
      </c>
      <c r="O397" s="262"/>
      <c r="P397" s="269"/>
      <c r="Q397" s="267">
        <f>IF(AND(Tabuľka2[[#This Row],[Stĺpec5]]&gt;0,Tabuľka2[[#This Row],[Stĺpec1]]=""),1,0)</f>
        <v>0</v>
      </c>
      <c r="R397" s="237">
        <f>IF(AND(Tabuľka2[[#This Row],[Stĺpec14]]=0,OR(Tabuľka2[[#This Row],[Stĺpec145]]&gt;0,Tabuľka2[[#This Row],[Stĺpec144]]&gt;0)),1,0)</f>
        <v>0</v>
      </c>
      <c r="S3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7" s="212">
        <f>IF(OR($T$13="vyberte",$T$13=""),0,IF(OR(Tabuľka2[[#This Row],[Stĺpec14]]="",Tabuľka2[[#This Row],[Stĺpec6]]=""),0,Tabuľka2[[#This Row],[Stĺpec6]]/Tabuľka2[[#This Row],[Stĺpec14]]))</f>
        <v>0</v>
      </c>
      <c r="U397" s="212">
        <f>IF(OR($U$13="vyberte",$U$13=""),0,IF(OR(Tabuľka2[[#This Row],[Stĺpec14]]="",Tabuľka2[[#This Row],[Stĺpec7]]=""),0,Tabuľka2[[#This Row],[Stĺpec7]]/Tabuľka2[[#This Row],[Stĺpec14]]))</f>
        <v>0</v>
      </c>
      <c r="V397" s="212">
        <f>IF(OR($V$13="vyberte",$V$13=""),0,IF(OR(Tabuľka2[[#This Row],[Stĺpec14]]="",Tabuľka2[[#This Row],[Stĺpec8]]=0),0,Tabuľka2[[#This Row],[Stĺpec8]]/Tabuľka2[[#This Row],[Stĺpec14]]))</f>
        <v>0</v>
      </c>
      <c r="W397" s="212">
        <f>IF(OR($W$13="vyberte",$W$13=""),0,IF(OR(Tabuľka2[[#This Row],[Stĺpec14]]="",Tabuľka2[[#This Row],[Stĺpec9]]=""),0,Tabuľka2[[#This Row],[Stĺpec9]]/Tabuľka2[[#This Row],[Stĺpec14]]))</f>
        <v>0</v>
      </c>
      <c r="X397" s="212">
        <f>IF(OR($X$13="vyberte",$X$13=""),0,IF(OR(Tabuľka2[[#This Row],[Stĺpec14]]="",Tabuľka2[[#This Row],[Stĺpec10]]=""),0,Tabuľka2[[#This Row],[Stĺpec10]]/Tabuľka2[[#This Row],[Stĺpec14]]))</f>
        <v>0</v>
      </c>
      <c r="Y397" s="212">
        <f>IF(OR($Y$13="vyberte",$Y$13=""),0,IF(OR(Tabuľka2[[#This Row],[Stĺpec14]]="",Tabuľka2[[#This Row],[Stĺpec11]]=""),0,Tabuľka2[[#This Row],[Stĺpec11]]/Tabuľka2[[#This Row],[Stĺpec14]]))</f>
        <v>0</v>
      </c>
      <c r="Z397" s="212">
        <f>IF(OR(Tabuľka2[[#This Row],[Stĺpec14]]="",Tabuľka2[[#This Row],[Stĺpec12]]=""),0,Tabuľka2[[#This Row],[Stĺpec12]]/Tabuľka2[[#This Row],[Stĺpec14]])</f>
        <v>0</v>
      </c>
      <c r="AA397" s="194">
        <f>IF(OR(Tabuľka2[[#This Row],[Stĺpec14]]="",Tabuľka2[[#This Row],[Stĺpec13]]=""),0,Tabuľka2[[#This Row],[Stĺpec13]]/Tabuľka2[[#This Row],[Stĺpec14]])</f>
        <v>0</v>
      </c>
      <c r="AB397" s="193">
        <f>COUNTIF(Tabuľka2[[#This Row],[Stĺpec16]:[Stĺpec23]],"&gt;0,1")</f>
        <v>0</v>
      </c>
      <c r="AC397" s="198">
        <f>IF(OR($F$13="vyberte",$F$13=""),0,Tabuľka2[[#This Row],[Stĺpec14]]-Tabuľka2[[#This Row],[Stĺpec26]])</f>
        <v>0</v>
      </c>
      <c r="AD3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7" s="206">
        <f>IF('Bodovacie kritéria'!$F$15="01 A - BORSKÁ NÍŽINA",Tabuľka2[[#This Row],[Stĺpec25]]/Tabuľka2[[#This Row],[Stĺpec5]],0)</f>
        <v>0</v>
      </c>
      <c r="AF3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7" s="206">
        <f>IFERROR((Tabuľka2[[#This Row],[Stĺpec28]]+Tabuľka2[[#This Row],[Stĺpec25]])/Tabuľka2[[#This Row],[Stĺpec14]],0)</f>
        <v>0</v>
      </c>
      <c r="AH397" s="199">
        <f>Tabuľka2[[#This Row],[Stĺpec28]]+Tabuľka2[[#This Row],[Stĺpec25]]</f>
        <v>0</v>
      </c>
      <c r="AI397" s="206">
        <f>IFERROR(Tabuľka2[[#This Row],[Stĺpec25]]/Tabuľka2[[#This Row],[Stĺpec30]],0)</f>
        <v>0</v>
      </c>
      <c r="AJ397" s="191">
        <f>IFERROR(Tabuľka2[[#This Row],[Stĺpec145]]/Tabuľka2[[#This Row],[Stĺpec14]],0)</f>
        <v>0</v>
      </c>
      <c r="AK397" s="191">
        <f>IFERROR(Tabuľka2[[#This Row],[Stĺpec144]]/Tabuľka2[[#This Row],[Stĺpec14]],0)</f>
        <v>0</v>
      </c>
    </row>
    <row r="398" spans="1:37" x14ac:dyDescent="0.25">
      <c r="A398" s="251"/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17">
        <f>SUM(Činnosti!$F398:$M398)</f>
        <v>0</v>
      </c>
      <c r="O398" s="261"/>
      <c r="P398" s="269"/>
      <c r="Q398" s="267">
        <f>IF(AND(Tabuľka2[[#This Row],[Stĺpec5]]&gt;0,Tabuľka2[[#This Row],[Stĺpec1]]=""),1,0)</f>
        <v>0</v>
      </c>
      <c r="R398" s="237">
        <f>IF(AND(Tabuľka2[[#This Row],[Stĺpec14]]=0,OR(Tabuľka2[[#This Row],[Stĺpec145]]&gt;0,Tabuľka2[[#This Row],[Stĺpec144]]&gt;0)),1,0)</f>
        <v>0</v>
      </c>
      <c r="S3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8" s="212">
        <f>IF(OR($T$13="vyberte",$T$13=""),0,IF(OR(Tabuľka2[[#This Row],[Stĺpec14]]="",Tabuľka2[[#This Row],[Stĺpec6]]=""),0,Tabuľka2[[#This Row],[Stĺpec6]]/Tabuľka2[[#This Row],[Stĺpec14]]))</f>
        <v>0</v>
      </c>
      <c r="U398" s="212">
        <f>IF(OR($U$13="vyberte",$U$13=""),0,IF(OR(Tabuľka2[[#This Row],[Stĺpec14]]="",Tabuľka2[[#This Row],[Stĺpec7]]=""),0,Tabuľka2[[#This Row],[Stĺpec7]]/Tabuľka2[[#This Row],[Stĺpec14]]))</f>
        <v>0</v>
      </c>
      <c r="V398" s="212">
        <f>IF(OR($V$13="vyberte",$V$13=""),0,IF(OR(Tabuľka2[[#This Row],[Stĺpec14]]="",Tabuľka2[[#This Row],[Stĺpec8]]=0),0,Tabuľka2[[#This Row],[Stĺpec8]]/Tabuľka2[[#This Row],[Stĺpec14]]))</f>
        <v>0</v>
      </c>
      <c r="W398" s="212">
        <f>IF(OR($W$13="vyberte",$W$13=""),0,IF(OR(Tabuľka2[[#This Row],[Stĺpec14]]="",Tabuľka2[[#This Row],[Stĺpec9]]=""),0,Tabuľka2[[#This Row],[Stĺpec9]]/Tabuľka2[[#This Row],[Stĺpec14]]))</f>
        <v>0</v>
      </c>
      <c r="X398" s="212">
        <f>IF(OR($X$13="vyberte",$X$13=""),0,IF(OR(Tabuľka2[[#This Row],[Stĺpec14]]="",Tabuľka2[[#This Row],[Stĺpec10]]=""),0,Tabuľka2[[#This Row],[Stĺpec10]]/Tabuľka2[[#This Row],[Stĺpec14]]))</f>
        <v>0</v>
      </c>
      <c r="Y398" s="212">
        <f>IF(OR($Y$13="vyberte",$Y$13=""),0,IF(OR(Tabuľka2[[#This Row],[Stĺpec14]]="",Tabuľka2[[#This Row],[Stĺpec11]]=""),0,Tabuľka2[[#This Row],[Stĺpec11]]/Tabuľka2[[#This Row],[Stĺpec14]]))</f>
        <v>0</v>
      </c>
      <c r="Z398" s="212">
        <f>IF(OR(Tabuľka2[[#This Row],[Stĺpec14]]="",Tabuľka2[[#This Row],[Stĺpec12]]=""),0,Tabuľka2[[#This Row],[Stĺpec12]]/Tabuľka2[[#This Row],[Stĺpec14]])</f>
        <v>0</v>
      </c>
      <c r="AA398" s="194">
        <f>IF(OR(Tabuľka2[[#This Row],[Stĺpec14]]="",Tabuľka2[[#This Row],[Stĺpec13]]=""),0,Tabuľka2[[#This Row],[Stĺpec13]]/Tabuľka2[[#This Row],[Stĺpec14]])</f>
        <v>0</v>
      </c>
      <c r="AB398" s="193">
        <f>COUNTIF(Tabuľka2[[#This Row],[Stĺpec16]:[Stĺpec23]],"&gt;0,1")</f>
        <v>0</v>
      </c>
      <c r="AC398" s="198">
        <f>IF(OR($F$13="vyberte",$F$13=""),0,Tabuľka2[[#This Row],[Stĺpec14]]-Tabuľka2[[#This Row],[Stĺpec26]])</f>
        <v>0</v>
      </c>
      <c r="AD3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8" s="206">
        <f>IF('Bodovacie kritéria'!$F$15="01 A - BORSKÁ NÍŽINA",Tabuľka2[[#This Row],[Stĺpec25]]/Tabuľka2[[#This Row],[Stĺpec5]],0)</f>
        <v>0</v>
      </c>
      <c r="AF3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8" s="206">
        <f>IFERROR((Tabuľka2[[#This Row],[Stĺpec28]]+Tabuľka2[[#This Row],[Stĺpec25]])/Tabuľka2[[#This Row],[Stĺpec14]],0)</f>
        <v>0</v>
      </c>
      <c r="AH398" s="199">
        <f>Tabuľka2[[#This Row],[Stĺpec28]]+Tabuľka2[[#This Row],[Stĺpec25]]</f>
        <v>0</v>
      </c>
      <c r="AI398" s="206">
        <f>IFERROR(Tabuľka2[[#This Row],[Stĺpec25]]/Tabuľka2[[#This Row],[Stĺpec30]],0)</f>
        <v>0</v>
      </c>
      <c r="AJ398" s="191">
        <f>IFERROR(Tabuľka2[[#This Row],[Stĺpec145]]/Tabuľka2[[#This Row],[Stĺpec14]],0)</f>
        <v>0</v>
      </c>
      <c r="AK398" s="191">
        <f>IFERROR(Tabuľka2[[#This Row],[Stĺpec144]]/Tabuľka2[[#This Row],[Stĺpec14]],0)</f>
        <v>0</v>
      </c>
    </row>
    <row r="399" spans="1:37" x14ac:dyDescent="0.25">
      <c r="A399" s="252"/>
      <c r="B399" s="257"/>
      <c r="C399" s="257"/>
      <c r="D399" s="257"/>
      <c r="E399" s="257"/>
      <c r="F399" s="257"/>
      <c r="G399" s="257"/>
      <c r="H399" s="257"/>
      <c r="I399" s="257"/>
      <c r="J399" s="257"/>
      <c r="K399" s="257"/>
      <c r="L399" s="257"/>
      <c r="M399" s="257"/>
      <c r="N399" s="218">
        <f>SUM(Činnosti!$F399:$M399)</f>
        <v>0</v>
      </c>
      <c r="O399" s="262"/>
      <c r="P399" s="269"/>
      <c r="Q399" s="267">
        <f>IF(AND(Tabuľka2[[#This Row],[Stĺpec5]]&gt;0,Tabuľka2[[#This Row],[Stĺpec1]]=""),1,0)</f>
        <v>0</v>
      </c>
      <c r="R399" s="237">
        <f>IF(AND(Tabuľka2[[#This Row],[Stĺpec14]]=0,OR(Tabuľka2[[#This Row],[Stĺpec145]]&gt;0,Tabuľka2[[#This Row],[Stĺpec144]]&gt;0)),1,0)</f>
        <v>0</v>
      </c>
      <c r="S3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399" s="212">
        <f>IF(OR($T$13="vyberte",$T$13=""),0,IF(OR(Tabuľka2[[#This Row],[Stĺpec14]]="",Tabuľka2[[#This Row],[Stĺpec6]]=""),0,Tabuľka2[[#This Row],[Stĺpec6]]/Tabuľka2[[#This Row],[Stĺpec14]]))</f>
        <v>0</v>
      </c>
      <c r="U399" s="212">
        <f>IF(OR($U$13="vyberte",$U$13=""),0,IF(OR(Tabuľka2[[#This Row],[Stĺpec14]]="",Tabuľka2[[#This Row],[Stĺpec7]]=""),0,Tabuľka2[[#This Row],[Stĺpec7]]/Tabuľka2[[#This Row],[Stĺpec14]]))</f>
        <v>0</v>
      </c>
      <c r="V399" s="212">
        <f>IF(OR($V$13="vyberte",$V$13=""),0,IF(OR(Tabuľka2[[#This Row],[Stĺpec14]]="",Tabuľka2[[#This Row],[Stĺpec8]]=0),0,Tabuľka2[[#This Row],[Stĺpec8]]/Tabuľka2[[#This Row],[Stĺpec14]]))</f>
        <v>0</v>
      </c>
      <c r="W399" s="212">
        <f>IF(OR($W$13="vyberte",$W$13=""),0,IF(OR(Tabuľka2[[#This Row],[Stĺpec14]]="",Tabuľka2[[#This Row],[Stĺpec9]]=""),0,Tabuľka2[[#This Row],[Stĺpec9]]/Tabuľka2[[#This Row],[Stĺpec14]]))</f>
        <v>0</v>
      </c>
      <c r="X399" s="212">
        <f>IF(OR($X$13="vyberte",$X$13=""),0,IF(OR(Tabuľka2[[#This Row],[Stĺpec14]]="",Tabuľka2[[#This Row],[Stĺpec10]]=""),0,Tabuľka2[[#This Row],[Stĺpec10]]/Tabuľka2[[#This Row],[Stĺpec14]]))</f>
        <v>0</v>
      </c>
      <c r="Y399" s="212">
        <f>IF(OR($Y$13="vyberte",$Y$13=""),0,IF(OR(Tabuľka2[[#This Row],[Stĺpec14]]="",Tabuľka2[[#This Row],[Stĺpec11]]=""),0,Tabuľka2[[#This Row],[Stĺpec11]]/Tabuľka2[[#This Row],[Stĺpec14]]))</f>
        <v>0</v>
      </c>
      <c r="Z399" s="212">
        <f>IF(OR(Tabuľka2[[#This Row],[Stĺpec14]]="",Tabuľka2[[#This Row],[Stĺpec12]]=""),0,Tabuľka2[[#This Row],[Stĺpec12]]/Tabuľka2[[#This Row],[Stĺpec14]])</f>
        <v>0</v>
      </c>
      <c r="AA399" s="194">
        <f>IF(OR(Tabuľka2[[#This Row],[Stĺpec14]]="",Tabuľka2[[#This Row],[Stĺpec13]]=""),0,Tabuľka2[[#This Row],[Stĺpec13]]/Tabuľka2[[#This Row],[Stĺpec14]])</f>
        <v>0</v>
      </c>
      <c r="AB399" s="193">
        <f>COUNTIF(Tabuľka2[[#This Row],[Stĺpec16]:[Stĺpec23]],"&gt;0,1")</f>
        <v>0</v>
      </c>
      <c r="AC399" s="198">
        <f>IF(OR($F$13="vyberte",$F$13=""),0,Tabuľka2[[#This Row],[Stĺpec14]]-Tabuľka2[[#This Row],[Stĺpec26]])</f>
        <v>0</v>
      </c>
      <c r="AD3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399" s="206">
        <f>IF('Bodovacie kritéria'!$F$15="01 A - BORSKÁ NÍŽINA",Tabuľka2[[#This Row],[Stĺpec25]]/Tabuľka2[[#This Row],[Stĺpec5]],0)</f>
        <v>0</v>
      </c>
      <c r="AF3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399" s="206">
        <f>IFERROR((Tabuľka2[[#This Row],[Stĺpec28]]+Tabuľka2[[#This Row],[Stĺpec25]])/Tabuľka2[[#This Row],[Stĺpec14]],0)</f>
        <v>0</v>
      </c>
      <c r="AH399" s="199">
        <f>Tabuľka2[[#This Row],[Stĺpec28]]+Tabuľka2[[#This Row],[Stĺpec25]]</f>
        <v>0</v>
      </c>
      <c r="AI399" s="206">
        <f>IFERROR(Tabuľka2[[#This Row],[Stĺpec25]]/Tabuľka2[[#This Row],[Stĺpec30]],0)</f>
        <v>0</v>
      </c>
      <c r="AJ399" s="191">
        <f>IFERROR(Tabuľka2[[#This Row],[Stĺpec145]]/Tabuľka2[[#This Row],[Stĺpec14]],0)</f>
        <v>0</v>
      </c>
      <c r="AK399" s="191">
        <f>IFERROR(Tabuľka2[[#This Row],[Stĺpec144]]/Tabuľka2[[#This Row],[Stĺpec14]],0)</f>
        <v>0</v>
      </c>
    </row>
    <row r="400" spans="1:37" x14ac:dyDescent="0.25">
      <c r="A400" s="251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17">
        <f>SUM(Činnosti!$F400:$M400)</f>
        <v>0</v>
      </c>
      <c r="O400" s="261"/>
      <c r="P400" s="269"/>
      <c r="Q400" s="267">
        <f>IF(AND(Tabuľka2[[#This Row],[Stĺpec5]]&gt;0,Tabuľka2[[#This Row],[Stĺpec1]]=""),1,0)</f>
        <v>0</v>
      </c>
      <c r="R400" s="237">
        <f>IF(AND(Tabuľka2[[#This Row],[Stĺpec14]]=0,OR(Tabuľka2[[#This Row],[Stĺpec145]]&gt;0,Tabuľka2[[#This Row],[Stĺpec144]]&gt;0)),1,0)</f>
        <v>0</v>
      </c>
      <c r="S4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0" s="212">
        <f>IF(OR($T$13="vyberte",$T$13=""),0,IF(OR(Tabuľka2[[#This Row],[Stĺpec14]]="",Tabuľka2[[#This Row],[Stĺpec6]]=""),0,Tabuľka2[[#This Row],[Stĺpec6]]/Tabuľka2[[#This Row],[Stĺpec14]]))</f>
        <v>0</v>
      </c>
      <c r="U400" s="212">
        <f>IF(OR($U$13="vyberte",$U$13=""),0,IF(OR(Tabuľka2[[#This Row],[Stĺpec14]]="",Tabuľka2[[#This Row],[Stĺpec7]]=""),0,Tabuľka2[[#This Row],[Stĺpec7]]/Tabuľka2[[#This Row],[Stĺpec14]]))</f>
        <v>0</v>
      </c>
      <c r="V400" s="212">
        <f>IF(OR($V$13="vyberte",$V$13=""),0,IF(OR(Tabuľka2[[#This Row],[Stĺpec14]]="",Tabuľka2[[#This Row],[Stĺpec8]]=0),0,Tabuľka2[[#This Row],[Stĺpec8]]/Tabuľka2[[#This Row],[Stĺpec14]]))</f>
        <v>0</v>
      </c>
      <c r="W400" s="212">
        <f>IF(OR($W$13="vyberte",$W$13=""),0,IF(OR(Tabuľka2[[#This Row],[Stĺpec14]]="",Tabuľka2[[#This Row],[Stĺpec9]]=""),0,Tabuľka2[[#This Row],[Stĺpec9]]/Tabuľka2[[#This Row],[Stĺpec14]]))</f>
        <v>0</v>
      </c>
      <c r="X400" s="212">
        <f>IF(OR($X$13="vyberte",$X$13=""),0,IF(OR(Tabuľka2[[#This Row],[Stĺpec14]]="",Tabuľka2[[#This Row],[Stĺpec10]]=""),0,Tabuľka2[[#This Row],[Stĺpec10]]/Tabuľka2[[#This Row],[Stĺpec14]]))</f>
        <v>0</v>
      </c>
      <c r="Y400" s="212">
        <f>IF(OR($Y$13="vyberte",$Y$13=""),0,IF(OR(Tabuľka2[[#This Row],[Stĺpec14]]="",Tabuľka2[[#This Row],[Stĺpec11]]=""),0,Tabuľka2[[#This Row],[Stĺpec11]]/Tabuľka2[[#This Row],[Stĺpec14]]))</f>
        <v>0</v>
      </c>
      <c r="Z400" s="212">
        <f>IF(OR(Tabuľka2[[#This Row],[Stĺpec14]]="",Tabuľka2[[#This Row],[Stĺpec12]]=""),0,Tabuľka2[[#This Row],[Stĺpec12]]/Tabuľka2[[#This Row],[Stĺpec14]])</f>
        <v>0</v>
      </c>
      <c r="AA400" s="194">
        <f>IF(OR(Tabuľka2[[#This Row],[Stĺpec14]]="",Tabuľka2[[#This Row],[Stĺpec13]]=""),0,Tabuľka2[[#This Row],[Stĺpec13]]/Tabuľka2[[#This Row],[Stĺpec14]])</f>
        <v>0</v>
      </c>
      <c r="AB400" s="193">
        <f>COUNTIF(Tabuľka2[[#This Row],[Stĺpec16]:[Stĺpec23]],"&gt;0,1")</f>
        <v>0</v>
      </c>
      <c r="AC400" s="198">
        <f>IF(OR($F$13="vyberte",$F$13=""),0,Tabuľka2[[#This Row],[Stĺpec14]]-Tabuľka2[[#This Row],[Stĺpec26]])</f>
        <v>0</v>
      </c>
      <c r="AD4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0" s="206">
        <f>IF('Bodovacie kritéria'!$F$15="01 A - BORSKÁ NÍŽINA",Tabuľka2[[#This Row],[Stĺpec25]]/Tabuľka2[[#This Row],[Stĺpec5]],0)</f>
        <v>0</v>
      </c>
      <c r="AF4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0" s="206">
        <f>IFERROR((Tabuľka2[[#This Row],[Stĺpec28]]+Tabuľka2[[#This Row],[Stĺpec25]])/Tabuľka2[[#This Row],[Stĺpec14]],0)</f>
        <v>0</v>
      </c>
      <c r="AH400" s="199">
        <f>Tabuľka2[[#This Row],[Stĺpec28]]+Tabuľka2[[#This Row],[Stĺpec25]]</f>
        <v>0</v>
      </c>
      <c r="AI400" s="206">
        <f>IFERROR(Tabuľka2[[#This Row],[Stĺpec25]]/Tabuľka2[[#This Row],[Stĺpec30]],0)</f>
        <v>0</v>
      </c>
      <c r="AJ400" s="191">
        <f>IFERROR(Tabuľka2[[#This Row],[Stĺpec145]]/Tabuľka2[[#This Row],[Stĺpec14]],0)</f>
        <v>0</v>
      </c>
      <c r="AK400" s="191">
        <f>IFERROR(Tabuľka2[[#This Row],[Stĺpec144]]/Tabuľka2[[#This Row],[Stĺpec14]],0)</f>
        <v>0</v>
      </c>
    </row>
    <row r="401" spans="1:37" x14ac:dyDescent="0.25">
      <c r="A401" s="252"/>
      <c r="B401" s="257"/>
      <c r="C401" s="257"/>
      <c r="D401" s="257"/>
      <c r="E401" s="257"/>
      <c r="F401" s="257"/>
      <c r="G401" s="257"/>
      <c r="H401" s="257"/>
      <c r="I401" s="257"/>
      <c r="J401" s="257"/>
      <c r="K401" s="257"/>
      <c r="L401" s="257"/>
      <c r="M401" s="257"/>
      <c r="N401" s="218">
        <f>SUM(Činnosti!$F401:$M401)</f>
        <v>0</v>
      </c>
      <c r="O401" s="262"/>
      <c r="P401" s="269"/>
      <c r="Q401" s="267">
        <f>IF(AND(Tabuľka2[[#This Row],[Stĺpec5]]&gt;0,Tabuľka2[[#This Row],[Stĺpec1]]=""),1,0)</f>
        <v>0</v>
      </c>
      <c r="R401" s="237">
        <f>IF(AND(Tabuľka2[[#This Row],[Stĺpec14]]=0,OR(Tabuľka2[[#This Row],[Stĺpec145]]&gt;0,Tabuľka2[[#This Row],[Stĺpec144]]&gt;0)),1,0)</f>
        <v>0</v>
      </c>
      <c r="S4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1" s="212">
        <f>IF(OR($T$13="vyberte",$T$13=""),0,IF(OR(Tabuľka2[[#This Row],[Stĺpec14]]="",Tabuľka2[[#This Row],[Stĺpec6]]=""),0,Tabuľka2[[#This Row],[Stĺpec6]]/Tabuľka2[[#This Row],[Stĺpec14]]))</f>
        <v>0</v>
      </c>
      <c r="U401" s="212">
        <f>IF(OR($U$13="vyberte",$U$13=""),0,IF(OR(Tabuľka2[[#This Row],[Stĺpec14]]="",Tabuľka2[[#This Row],[Stĺpec7]]=""),0,Tabuľka2[[#This Row],[Stĺpec7]]/Tabuľka2[[#This Row],[Stĺpec14]]))</f>
        <v>0</v>
      </c>
      <c r="V401" s="212">
        <f>IF(OR($V$13="vyberte",$V$13=""),0,IF(OR(Tabuľka2[[#This Row],[Stĺpec14]]="",Tabuľka2[[#This Row],[Stĺpec8]]=0),0,Tabuľka2[[#This Row],[Stĺpec8]]/Tabuľka2[[#This Row],[Stĺpec14]]))</f>
        <v>0</v>
      </c>
      <c r="W401" s="212">
        <f>IF(OR($W$13="vyberte",$W$13=""),0,IF(OR(Tabuľka2[[#This Row],[Stĺpec14]]="",Tabuľka2[[#This Row],[Stĺpec9]]=""),0,Tabuľka2[[#This Row],[Stĺpec9]]/Tabuľka2[[#This Row],[Stĺpec14]]))</f>
        <v>0</v>
      </c>
      <c r="X401" s="212">
        <f>IF(OR($X$13="vyberte",$X$13=""),0,IF(OR(Tabuľka2[[#This Row],[Stĺpec14]]="",Tabuľka2[[#This Row],[Stĺpec10]]=""),0,Tabuľka2[[#This Row],[Stĺpec10]]/Tabuľka2[[#This Row],[Stĺpec14]]))</f>
        <v>0</v>
      </c>
      <c r="Y401" s="212">
        <f>IF(OR($Y$13="vyberte",$Y$13=""),0,IF(OR(Tabuľka2[[#This Row],[Stĺpec14]]="",Tabuľka2[[#This Row],[Stĺpec11]]=""),0,Tabuľka2[[#This Row],[Stĺpec11]]/Tabuľka2[[#This Row],[Stĺpec14]]))</f>
        <v>0</v>
      </c>
      <c r="Z401" s="212">
        <f>IF(OR(Tabuľka2[[#This Row],[Stĺpec14]]="",Tabuľka2[[#This Row],[Stĺpec12]]=""),0,Tabuľka2[[#This Row],[Stĺpec12]]/Tabuľka2[[#This Row],[Stĺpec14]])</f>
        <v>0</v>
      </c>
      <c r="AA401" s="194">
        <f>IF(OR(Tabuľka2[[#This Row],[Stĺpec14]]="",Tabuľka2[[#This Row],[Stĺpec13]]=""),0,Tabuľka2[[#This Row],[Stĺpec13]]/Tabuľka2[[#This Row],[Stĺpec14]])</f>
        <v>0</v>
      </c>
      <c r="AB401" s="193">
        <f>COUNTIF(Tabuľka2[[#This Row],[Stĺpec16]:[Stĺpec23]],"&gt;0,1")</f>
        <v>0</v>
      </c>
      <c r="AC401" s="198">
        <f>IF(OR($F$13="vyberte",$F$13=""),0,Tabuľka2[[#This Row],[Stĺpec14]]-Tabuľka2[[#This Row],[Stĺpec26]])</f>
        <v>0</v>
      </c>
      <c r="AD4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1" s="206">
        <f>IF('Bodovacie kritéria'!$F$15="01 A - BORSKÁ NÍŽINA",Tabuľka2[[#This Row],[Stĺpec25]]/Tabuľka2[[#This Row],[Stĺpec5]],0)</f>
        <v>0</v>
      </c>
      <c r="AF4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1" s="206">
        <f>IFERROR((Tabuľka2[[#This Row],[Stĺpec28]]+Tabuľka2[[#This Row],[Stĺpec25]])/Tabuľka2[[#This Row],[Stĺpec14]],0)</f>
        <v>0</v>
      </c>
      <c r="AH401" s="199">
        <f>Tabuľka2[[#This Row],[Stĺpec28]]+Tabuľka2[[#This Row],[Stĺpec25]]</f>
        <v>0</v>
      </c>
      <c r="AI401" s="206">
        <f>IFERROR(Tabuľka2[[#This Row],[Stĺpec25]]/Tabuľka2[[#This Row],[Stĺpec30]],0)</f>
        <v>0</v>
      </c>
      <c r="AJ401" s="191">
        <f>IFERROR(Tabuľka2[[#This Row],[Stĺpec145]]/Tabuľka2[[#This Row],[Stĺpec14]],0)</f>
        <v>0</v>
      </c>
      <c r="AK401" s="191">
        <f>IFERROR(Tabuľka2[[#This Row],[Stĺpec144]]/Tabuľka2[[#This Row],[Stĺpec14]],0)</f>
        <v>0</v>
      </c>
    </row>
    <row r="402" spans="1:37" x14ac:dyDescent="0.25">
      <c r="A402" s="251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17">
        <f>SUM(Činnosti!$F402:$M402)</f>
        <v>0</v>
      </c>
      <c r="O402" s="261"/>
      <c r="P402" s="269"/>
      <c r="Q402" s="267">
        <f>IF(AND(Tabuľka2[[#This Row],[Stĺpec5]]&gt;0,Tabuľka2[[#This Row],[Stĺpec1]]=""),1,0)</f>
        <v>0</v>
      </c>
      <c r="R402" s="237">
        <f>IF(AND(Tabuľka2[[#This Row],[Stĺpec14]]=0,OR(Tabuľka2[[#This Row],[Stĺpec145]]&gt;0,Tabuľka2[[#This Row],[Stĺpec144]]&gt;0)),1,0)</f>
        <v>0</v>
      </c>
      <c r="S4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2" s="212">
        <f>IF(OR($T$13="vyberte",$T$13=""),0,IF(OR(Tabuľka2[[#This Row],[Stĺpec14]]="",Tabuľka2[[#This Row],[Stĺpec6]]=""),0,Tabuľka2[[#This Row],[Stĺpec6]]/Tabuľka2[[#This Row],[Stĺpec14]]))</f>
        <v>0</v>
      </c>
      <c r="U402" s="212">
        <f>IF(OR($U$13="vyberte",$U$13=""),0,IF(OR(Tabuľka2[[#This Row],[Stĺpec14]]="",Tabuľka2[[#This Row],[Stĺpec7]]=""),0,Tabuľka2[[#This Row],[Stĺpec7]]/Tabuľka2[[#This Row],[Stĺpec14]]))</f>
        <v>0</v>
      </c>
      <c r="V402" s="212">
        <f>IF(OR($V$13="vyberte",$V$13=""),0,IF(OR(Tabuľka2[[#This Row],[Stĺpec14]]="",Tabuľka2[[#This Row],[Stĺpec8]]=0),0,Tabuľka2[[#This Row],[Stĺpec8]]/Tabuľka2[[#This Row],[Stĺpec14]]))</f>
        <v>0</v>
      </c>
      <c r="W402" s="212">
        <f>IF(OR($W$13="vyberte",$W$13=""),0,IF(OR(Tabuľka2[[#This Row],[Stĺpec14]]="",Tabuľka2[[#This Row],[Stĺpec9]]=""),0,Tabuľka2[[#This Row],[Stĺpec9]]/Tabuľka2[[#This Row],[Stĺpec14]]))</f>
        <v>0</v>
      </c>
      <c r="X402" s="212">
        <f>IF(OR($X$13="vyberte",$X$13=""),0,IF(OR(Tabuľka2[[#This Row],[Stĺpec14]]="",Tabuľka2[[#This Row],[Stĺpec10]]=""),0,Tabuľka2[[#This Row],[Stĺpec10]]/Tabuľka2[[#This Row],[Stĺpec14]]))</f>
        <v>0</v>
      </c>
      <c r="Y402" s="212">
        <f>IF(OR($Y$13="vyberte",$Y$13=""),0,IF(OR(Tabuľka2[[#This Row],[Stĺpec14]]="",Tabuľka2[[#This Row],[Stĺpec11]]=""),0,Tabuľka2[[#This Row],[Stĺpec11]]/Tabuľka2[[#This Row],[Stĺpec14]]))</f>
        <v>0</v>
      </c>
      <c r="Z402" s="212">
        <f>IF(OR(Tabuľka2[[#This Row],[Stĺpec14]]="",Tabuľka2[[#This Row],[Stĺpec12]]=""),0,Tabuľka2[[#This Row],[Stĺpec12]]/Tabuľka2[[#This Row],[Stĺpec14]])</f>
        <v>0</v>
      </c>
      <c r="AA402" s="194">
        <f>IF(OR(Tabuľka2[[#This Row],[Stĺpec14]]="",Tabuľka2[[#This Row],[Stĺpec13]]=""),0,Tabuľka2[[#This Row],[Stĺpec13]]/Tabuľka2[[#This Row],[Stĺpec14]])</f>
        <v>0</v>
      </c>
      <c r="AB402" s="193">
        <f>COUNTIF(Tabuľka2[[#This Row],[Stĺpec16]:[Stĺpec23]],"&gt;0,1")</f>
        <v>0</v>
      </c>
      <c r="AC402" s="198">
        <f>IF(OR($F$13="vyberte",$F$13=""),0,Tabuľka2[[#This Row],[Stĺpec14]]-Tabuľka2[[#This Row],[Stĺpec26]])</f>
        <v>0</v>
      </c>
      <c r="AD4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2" s="206">
        <f>IF('Bodovacie kritéria'!$F$15="01 A - BORSKÁ NÍŽINA",Tabuľka2[[#This Row],[Stĺpec25]]/Tabuľka2[[#This Row],[Stĺpec5]],0)</f>
        <v>0</v>
      </c>
      <c r="AF4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2" s="206">
        <f>IFERROR((Tabuľka2[[#This Row],[Stĺpec28]]+Tabuľka2[[#This Row],[Stĺpec25]])/Tabuľka2[[#This Row],[Stĺpec14]],0)</f>
        <v>0</v>
      </c>
      <c r="AH402" s="199">
        <f>Tabuľka2[[#This Row],[Stĺpec28]]+Tabuľka2[[#This Row],[Stĺpec25]]</f>
        <v>0</v>
      </c>
      <c r="AI402" s="206">
        <f>IFERROR(Tabuľka2[[#This Row],[Stĺpec25]]/Tabuľka2[[#This Row],[Stĺpec30]],0)</f>
        <v>0</v>
      </c>
      <c r="AJ402" s="191">
        <f>IFERROR(Tabuľka2[[#This Row],[Stĺpec145]]/Tabuľka2[[#This Row],[Stĺpec14]],0)</f>
        <v>0</v>
      </c>
      <c r="AK402" s="191">
        <f>IFERROR(Tabuľka2[[#This Row],[Stĺpec144]]/Tabuľka2[[#This Row],[Stĺpec14]],0)</f>
        <v>0</v>
      </c>
    </row>
    <row r="403" spans="1:37" x14ac:dyDescent="0.25">
      <c r="A403" s="252"/>
      <c r="B403" s="257"/>
      <c r="C403" s="257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18">
        <f>SUM(Činnosti!$F403:$M403)</f>
        <v>0</v>
      </c>
      <c r="O403" s="262"/>
      <c r="P403" s="269"/>
      <c r="Q403" s="267">
        <f>IF(AND(Tabuľka2[[#This Row],[Stĺpec5]]&gt;0,Tabuľka2[[#This Row],[Stĺpec1]]=""),1,0)</f>
        <v>0</v>
      </c>
      <c r="R403" s="237">
        <f>IF(AND(Tabuľka2[[#This Row],[Stĺpec14]]=0,OR(Tabuľka2[[#This Row],[Stĺpec145]]&gt;0,Tabuľka2[[#This Row],[Stĺpec144]]&gt;0)),1,0)</f>
        <v>0</v>
      </c>
      <c r="S4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3" s="212">
        <f>IF(OR($T$13="vyberte",$T$13=""),0,IF(OR(Tabuľka2[[#This Row],[Stĺpec14]]="",Tabuľka2[[#This Row],[Stĺpec6]]=""),0,Tabuľka2[[#This Row],[Stĺpec6]]/Tabuľka2[[#This Row],[Stĺpec14]]))</f>
        <v>0</v>
      </c>
      <c r="U403" s="212">
        <f>IF(OR($U$13="vyberte",$U$13=""),0,IF(OR(Tabuľka2[[#This Row],[Stĺpec14]]="",Tabuľka2[[#This Row],[Stĺpec7]]=""),0,Tabuľka2[[#This Row],[Stĺpec7]]/Tabuľka2[[#This Row],[Stĺpec14]]))</f>
        <v>0</v>
      </c>
      <c r="V403" s="212">
        <f>IF(OR($V$13="vyberte",$V$13=""),0,IF(OR(Tabuľka2[[#This Row],[Stĺpec14]]="",Tabuľka2[[#This Row],[Stĺpec8]]=0),0,Tabuľka2[[#This Row],[Stĺpec8]]/Tabuľka2[[#This Row],[Stĺpec14]]))</f>
        <v>0</v>
      </c>
      <c r="W403" s="212">
        <f>IF(OR($W$13="vyberte",$W$13=""),0,IF(OR(Tabuľka2[[#This Row],[Stĺpec14]]="",Tabuľka2[[#This Row],[Stĺpec9]]=""),0,Tabuľka2[[#This Row],[Stĺpec9]]/Tabuľka2[[#This Row],[Stĺpec14]]))</f>
        <v>0</v>
      </c>
      <c r="X403" s="212">
        <f>IF(OR($X$13="vyberte",$X$13=""),0,IF(OR(Tabuľka2[[#This Row],[Stĺpec14]]="",Tabuľka2[[#This Row],[Stĺpec10]]=""),0,Tabuľka2[[#This Row],[Stĺpec10]]/Tabuľka2[[#This Row],[Stĺpec14]]))</f>
        <v>0</v>
      </c>
      <c r="Y403" s="212">
        <f>IF(OR($Y$13="vyberte",$Y$13=""),0,IF(OR(Tabuľka2[[#This Row],[Stĺpec14]]="",Tabuľka2[[#This Row],[Stĺpec11]]=""),0,Tabuľka2[[#This Row],[Stĺpec11]]/Tabuľka2[[#This Row],[Stĺpec14]]))</f>
        <v>0</v>
      </c>
      <c r="Z403" s="212">
        <f>IF(OR(Tabuľka2[[#This Row],[Stĺpec14]]="",Tabuľka2[[#This Row],[Stĺpec12]]=""),0,Tabuľka2[[#This Row],[Stĺpec12]]/Tabuľka2[[#This Row],[Stĺpec14]])</f>
        <v>0</v>
      </c>
      <c r="AA403" s="194">
        <f>IF(OR(Tabuľka2[[#This Row],[Stĺpec14]]="",Tabuľka2[[#This Row],[Stĺpec13]]=""),0,Tabuľka2[[#This Row],[Stĺpec13]]/Tabuľka2[[#This Row],[Stĺpec14]])</f>
        <v>0</v>
      </c>
      <c r="AB403" s="193">
        <f>COUNTIF(Tabuľka2[[#This Row],[Stĺpec16]:[Stĺpec23]],"&gt;0,1")</f>
        <v>0</v>
      </c>
      <c r="AC403" s="198">
        <f>IF(OR($F$13="vyberte",$F$13=""),0,Tabuľka2[[#This Row],[Stĺpec14]]-Tabuľka2[[#This Row],[Stĺpec26]])</f>
        <v>0</v>
      </c>
      <c r="AD4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3" s="206">
        <f>IF('Bodovacie kritéria'!$F$15="01 A - BORSKÁ NÍŽINA",Tabuľka2[[#This Row],[Stĺpec25]]/Tabuľka2[[#This Row],[Stĺpec5]],0)</f>
        <v>0</v>
      </c>
      <c r="AF4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3" s="206">
        <f>IFERROR((Tabuľka2[[#This Row],[Stĺpec28]]+Tabuľka2[[#This Row],[Stĺpec25]])/Tabuľka2[[#This Row],[Stĺpec14]],0)</f>
        <v>0</v>
      </c>
      <c r="AH403" s="199">
        <f>Tabuľka2[[#This Row],[Stĺpec28]]+Tabuľka2[[#This Row],[Stĺpec25]]</f>
        <v>0</v>
      </c>
      <c r="AI403" s="206">
        <f>IFERROR(Tabuľka2[[#This Row],[Stĺpec25]]/Tabuľka2[[#This Row],[Stĺpec30]],0)</f>
        <v>0</v>
      </c>
      <c r="AJ403" s="191">
        <f>IFERROR(Tabuľka2[[#This Row],[Stĺpec145]]/Tabuľka2[[#This Row],[Stĺpec14]],0)</f>
        <v>0</v>
      </c>
      <c r="AK403" s="191">
        <f>IFERROR(Tabuľka2[[#This Row],[Stĺpec144]]/Tabuľka2[[#This Row],[Stĺpec14]],0)</f>
        <v>0</v>
      </c>
    </row>
    <row r="404" spans="1:37" x14ac:dyDescent="0.25">
      <c r="A404" s="251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17">
        <f>SUM(Činnosti!$F404:$M404)</f>
        <v>0</v>
      </c>
      <c r="O404" s="261"/>
      <c r="P404" s="269"/>
      <c r="Q404" s="267">
        <f>IF(AND(Tabuľka2[[#This Row],[Stĺpec5]]&gt;0,Tabuľka2[[#This Row],[Stĺpec1]]=""),1,0)</f>
        <v>0</v>
      </c>
      <c r="R404" s="237">
        <f>IF(AND(Tabuľka2[[#This Row],[Stĺpec14]]=0,OR(Tabuľka2[[#This Row],[Stĺpec145]]&gt;0,Tabuľka2[[#This Row],[Stĺpec144]]&gt;0)),1,0)</f>
        <v>0</v>
      </c>
      <c r="S4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4" s="212">
        <f>IF(OR($T$13="vyberte",$T$13=""),0,IF(OR(Tabuľka2[[#This Row],[Stĺpec14]]="",Tabuľka2[[#This Row],[Stĺpec6]]=""),0,Tabuľka2[[#This Row],[Stĺpec6]]/Tabuľka2[[#This Row],[Stĺpec14]]))</f>
        <v>0</v>
      </c>
      <c r="U404" s="212">
        <f>IF(OR($U$13="vyberte",$U$13=""),0,IF(OR(Tabuľka2[[#This Row],[Stĺpec14]]="",Tabuľka2[[#This Row],[Stĺpec7]]=""),0,Tabuľka2[[#This Row],[Stĺpec7]]/Tabuľka2[[#This Row],[Stĺpec14]]))</f>
        <v>0</v>
      </c>
      <c r="V404" s="212">
        <f>IF(OR($V$13="vyberte",$V$13=""),0,IF(OR(Tabuľka2[[#This Row],[Stĺpec14]]="",Tabuľka2[[#This Row],[Stĺpec8]]=0),0,Tabuľka2[[#This Row],[Stĺpec8]]/Tabuľka2[[#This Row],[Stĺpec14]]))</f>
        <v>0</v>
      </c>
      <c r="W404" s="212">
        <f>IF(OR($W$13="vyberte",$W$13=""),0,IF(OR(Tabuľka2[[#This Row],[Stĺpec14]]="",Tabuľka2[[#This Row],[Stĺpec9]]=""),0,Tabuľka2[[#This Row],[Stĺpec9]]/Tabuľka2[[#This Row],[Stĺpec14]]))</f>
        <v>0</v>
      </c>
      <c r="X404" s="212">
        <f>IF(OR($X$13="vyberte",$X$13=""),0,IF(OR(Tabuľka2[[#This Row],[Stĺpec14]]="",Tabuľka2[[#This Row],[Stĺpec10]]=""),0,Tabuľka2[[#This Row],[Stĺpec10]]/Tabuľka2[[#This Row],[Stĺpec14]]))</f>
        <v>0</v>
      </c>
      <c r="Y404" s="212">
        <f>IF(OR($Y$13="vyberte",$Y$13=""),0,IF(OR(Tabuľka2[[#This Row],[Stĺpec14]]="",Tabuľka2[[#This Row],[Stĺpec11]]=""),0,Tabuľka2[[#This Row],[Stĺpec11]]/Tabuľka2[[#This Row],[Stĺpec14]]))</f>
        <v>0</v>
      </c>
      <c r="Z404" s="212">
        <f>IF(OR(Tabuľka2[[#This Row],[Stĺpec14]]="",Tabuľka2[[#This Row],[Stĺpec12]]=""),0,Tabuľka2[[#This Row],[Stĺpec12]]/Tabuľka2[[#This Row],[Stĺpec14]])</f>
        <v>0</v>
      </c>
      <c r="AA404" s="194">
        <f>IF(OR(Tabuľka2[[#This Row],[Stĺpec14]]="",Tabuľka2[[#This Row],[Stĺpec13]]=""),0,Tabuľka2[[#This Row],[Stĺpec13]]/Tabuľka2[[#This Row],[Stĺpec14]])</f>
        <v>0</v>
      </c>
      <c r="AB404" s="193">
        <f>COUNTIF(Tabuľka2[[#This Row],[Stĺpec16]:[Stĺpec23]],"&gt;0,1")</f>
        <v>0</v>
      </c>
      <c r="AC404" s="198">
        <f>IF(OR($F$13="vyberte",$F$13=""),0,Tabuľka2[[#This Row],[Stĺpec14]]-Tabuľka2[[#This Row],[Stĺpec26]])</f>
        <v>0</v>
      </c>
      <c r="AD4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4" s="206">
        <f>IF('Bodovacie kritéria'!$F$15="01 A - BORSKÁ NÍŽINA",Tabuľka2[[#This Row],[Stĺpec25]]/Tabuľka2[[#This Row],[Stĺpec5]],0)</f>
        <v>0</v>
      </c>
      <c r="AF4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4" s="206">
        <f>IFERROR((Tabuľka2[[#This Row],[Stĺpec28]]+Tabuľka2[[#This Row],[Stĺpec25]])/Tabuľka2[[#This Row],[Stĺpec14]],0)</f>
        <v>0</v>
      </c>
      <c r="AH404" s="199">
        <f>Tabuľka2[[#This Row],[Stĺpec28]]+Tabuľka2[[#This Row],[Stĺpec25]]</f>
        <v>0</v>
      </c>
      <c r="AI404" s="206">
        <f>IFERROR(Tabuľka2[[#This Row],[Stĺpec25]]/Tabuľka2[[#This Row],[Stĺpec30]],0)</f>
        <v>0</v>
      </c>
      <c r="AJ404" s="191">
        <f>IFERROR(Tabuľka2[[#This Row],[Stĺpec145]]/Tabuľka2[[#This Row],[Stĺpec14]],0)</f>
        <v>0</v>
      </c>
      <c r="AK404" s="191">
        <f>IFERROR(Tabuľka2[[#This Row],[Stĺpec144]]/Tabuľka2[[#This Row],[Stĺpec14]],0)</f>
        <v>0</v>
      </c>
    </row>
    <row r="405" spans="1:37" x14ac:dyDescent="0.25">
      <c r="A405" s="252"/>
      <c r="B405" s="257"/>
      <c r="C405" s="257"/>
      <c r="D405" s="257"/>
      <c r="E405" s="257"/>
      <c r="F405" s="257"/>
      <c r="G405" s="257"/>
      <c r="H405" s="257"/>
      <c r="I405" s="257"/>
      <c r="J405" s="257"/>
      <c r="K405" s="257"/>
      <c r="L405" s="257"/>
      <c r="M405" s="257"/>
      <c r="N405" s="218">
        <f>SUM(Činnosti!$F405:$M405)</f>
        <v>0</v>
      </c>
      <c r="O405" s="262"/>
      <c r="P405" s="269"/>
      <c r="Q405" s="267">
        <f>IF(AND(Tabuľka2[[#This Row],[Stĺpec5]]&gt;0,Tabuľka2[[#This Row],[Stĺpec1]]=""),1,0)</f>
        <v>0</v>
      </c>
      <c r="R405" s="237">
        <f>IF(AND(Tabuľka2[[#This Row],[Stĺpec14]]=0,OR(Tabuľka2[[#This Row],[Stĺpec145]]&gt;0,Tabuľka2[[#This Row],[Stĺpec144]]&gt;0)),1,0)</f>
        <v>0</v>
      </c>
      <c r="S4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5" s="212">
        <f>IF(OR($T$13="vyberte",$T$13=""),0,IF(OR(Tabuľka2[[#This Row],[Stĺpec14]]="",Tabuľka2[[#This Row],[Stĺpec6]]=""),0,Tabuľka2[[#This Row],[Stĺpec6]]/Tabuľka2[[#This Row],[Stĺpec14]]))</f>
        <v>0</v>
      </c>
      <c r="U405" s="212">
        <f>IF(OR($U$13="vyberte",$U$13=""),0,IF(OR(Tabuľka2[[#This Row],[Stĺpec14]]="",Tabuľka2[[#This Row],[Stĺpec7]]=""),0,Tabuľka2[[#This Row],[Stĺpec7]]/Tabuľka2[[#This Row],[Stĺpec14]]))</f>
        <v>0</v>
      </c>
      <c r="V405" s="212">
        <f>IF(OR($V$13="vyberte",$V$13=""),0,IF(OR(Tabuľka2[[#This Row],[Stĺpec14]]="",Tabuľka2[[#This Row],[Stĺpec8]]=0),0,Tabuľka2[[#This Row],[Stĺpec8]]/Tabuľka2[[#This Row],[Stĺpec14]]))</f>
        <v>0</v>
      </c>
      <c r="W405" s="212">
        <f>IF(OR($W$13="vyberte",$W$13=""),0,IF(OR(Tabuľka2[[#This Row],[Stĺpec14]]="",Tabuľka2[[#This Row],[Stĺpec9]]=""),0,Tabuľka2[[#This Row],[Stĺpec9]]/Tabuľka2[[#This Row],[Stĺpec14]]))</f>
        <v>0</v>
      </c>
      <c r="X405" s="212">
        <f>IF(OR($X$13="vyberte",$X$13=""),0,IF(OR(Tabuľka2[[#This Row],[Stĺpec14]]="",Tabuľka2[[#This Row],[Stĺpec10]]=""),0,Tabuľka2[[#This Row],[Stĺpec10]]/Tabuľka2[[#This Row],[Stĺpec14]]))</f>
        <v>0</v>
      </c>
      <c r="Y405" s="212">
        <f>IF(OR($Y$13="vyberte",$Y$13=""),0,IF(OR(Tabuľka2[[#This Row],[Stĺpec14]]="",Tabuľka2[[#This Row],[Stĺpec11]]=""),0,Tabuľka2[[#This Row],[Stĺpec11]]/Tabuľka2[[#This Row],[Stĺpec14]]))</f>
        <v>0</v>
      </c>
      <c r="Z405" s="212">
        <f>IF(OR(Tabuľka2[[#This Row],[Stĺpec14]]="",Tabuľka2[[#This Row],[Stĺpec12]]=""),0,Tabuľka2[[#This Row],[Stĺpec12]]/Tabuľka2[[#This Row],[Stĺpec14]])</f>
        <v>0</v>
      </c>
      <c r="AA405" s="194">
        <f>IF(OR(Tabuľka2[[#This Row],[Stĺpec14]]="",Tabuľka2[[#This Row],[Stĺpec13]]=""),0,Tabuľka2[[#This Row],[Stĺpec13]]/Tabuľka2[[#This Row],[Stĺpec14]])</f>
        <v>0</v>
      </c>
      <c r="AB405" s="193">
        <f>COUNTIF(Tabuľka2[[#This Row],[Stĺpec16]:[Stĺpec23]],"&gt;0,1")</f>
        <v>0</v>
      </c>
      <c r="AC405" s="198">
        <f>IF(OR($F$13="vyberte",$F$13=""),0,Tabuľka2[[#This Row],[Stĺpec14]]-Tabuľka2[[#This Row],[Stĺpec26]])</f>
        <v>0</v>
      </c>
      <c r="AD4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5" s="206">
        <f>IF('Bodovacie kritéria'!$F$15="01 A - BORSKÁ NÍŽINA",Tabuľka2[[#This Row],[Stĺpec25]]/Tabuľka2[[#This Row],[Stĺpec5]],0)</f>
        <v>0</v>
      </c>
      <c r="AF4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5" s="206">
        <f>IFERROR((Tabuľka2[[#This Row],[Stĺpec28]]+Tabuľka2[[#This Row],[Stĺpec25]])/Tabuľka2[[#This Row],[Stĺpec14]],0)</f>
        <v>0</v>
      </c>
      <c r="AH405" s="199">
        <f>Tabuľka2[[#This Row],[Stĺpec28]]+Tabuľka2[[#This Row],[Stĺpec25]]</f>
        <v>0</v>
      </c>
      <c r="AI405" s="206">
        <f>IFERROR(Tabuľka2[[#This Row],[Stĺpec25]]/Tabuľka2[[#This Row],[Stĺpec30]],0)</f>
        <v>0</v>
      </c>
      <c r="AJ405" s="191">
        <f>IFERROR(Tabuľka2[[#This Row],[Stĺpec145]]/Tabuľka2[[#This Row],[Stĺpec14]],0)</f>
        <v>0</v>
      </c>
      <c r="AK405" s="191">
        <f>IFERROR(Tabuľka2[[#This Row],[Stĺpec144]]/Tabuľka2[[#This Row],[Stĺpec14]],0)</f>
        <v>0</v>
      </c>
    </row>
    <row r="406" spans="1:37" x14ac:dyDescent="0.25">
      <c r="A406" s="251"/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17">
        <f>SUM(Činnosti!$F406:$M406)</f>
        <v>0</v>
      </c>
      <c r="O406" s="261"/>
      <c r="P406" s="269"/>
      <c r="Q406" s="267">
        <f>IF(AND(Tabuľka2[[#This Row],[Stĺpec5]]&gt;0,Tabuľka2[[#This Row],[Stĺpec1]]=""),1,0)</f>
        <v>0</v>
      </c>
      <c r="R406" s="237">
        <f>IF(AND(Tabuľka2[[#This Row],[Stĺpec14]]=0,OR(Tabuľka2[[#This Row],[Stĺpec145]]&gt;0,Tabuľka2[[#This Row],[Stĺpec144]]&gt;0)),1,0)</f>
        <v>0</v>
      </c>
      <c r="S4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6" s="212">
        <f>IF(OR($T$13="vyberte",$T$13=""),0,IF(OR(Tabuľka2[[#This Row],[Stĺpec14]]="",Tabuľka2[[#This Row],[Stĺpec6]]=""),0,Tabuľka2[[#This Row],[Stĺpec6]]/Tabuľka2[[#This Row],[Stĺpec14]]))</f>
        <v>0</v>
      </c>
      <c r="U406" s="212">
        <f>IF(OR($U$13="vyberte",$U$13=""),0,IF(OR(Tabuľka2[[#This Row],[Stĺpec14]]="",Tabuľka2[[#This Row],[Stĺpec7]]=""),0,Tabuľka2[[#This Row],[Stĺpec7]]/Tabuľka2[[#This Row],[Stĺpec14]]))</f>
        <v>0</v>
      </c>
      <c r="V406" s="212">
        <f>IF(OR($V$13="vyberte",$V$13=""),0,IF(OR(Tabuľka2[[#This Row],[Stĺpec14]]="",Tabuľka2[[#This Row],[Stĺpec8]]=0),0,Tabuľka2[[#This Row],[Stĺpec8]]/Tabuľka2[[#This Row],[Stĺpec14]]))</f>
        <v>0</v>
      </c>
      <c r="W406" s="212">
        <f>IF(OR($W$13="vyberte",$W$13=""),0,IF(OR(Tabuľka2[[#This Row],[Stĺpec14]]="",Tabuľka2[[#This Row],[Stĺpec9]]=""),0,Tabuľka2[[#This Row],[Stĺpec9]]/Tabuľka2[[#This Row],[Stĺpec14]]))</f>
        <v>0</v>
      </c>
      <c r="X406" s="212">
        <f>IF(OR($X$13="vyberte",$X$13=""),0,IF(OR(Tabuľka2[[#This Row],[Stĺpec14]]="",Tabuľka2[[#This Row],[Stĺpec10]]=""),0,Tabuľka2[[#This Row],[Stĺpec10]]/Tabuľka2[[#This Row],[Stĺpec14]]))</f>
        <v>0</v>
      </c>
      <c r="Y406" s="212">
        <f>IF(OR($Y$13="vyberte",$Y$13=""),0,IF(OR(Tabuľka2[[#This Row],[Stĺpec14]]="",Tabuľka2[[#This Row],[Stĺpec11]]=""),0,Tabuľka2[[#This Row],[Stĺpec11]]/Tabuľka2[[#This Row],[Stĺpec14]]))</f>
        <v>0</v>
      </c>
      <c r="Z406" s="212">
        <f>IF(OR(Tabuľka2[[#This Row],[Stĺpec14]]="",Tabuľka2[[#This Row],[Stĺpec12]]=""),0,Tabuľka2[[#This Row],[Stĺpec12]]/Tabuľka2[[#This Row],[Stĺpec14]])</f>
        <v>0</v>
      </c>
      <c r="AA406" s="194">
        <f>IF(OR(Tabuľka2[[#This Row],[Stĺpec14]]="",Tabuľka2[[#This Row],[Stĺpec13]]=""),0,Tabuľka2[[#This Row],[Stĺpec13]]/Tabuľka2[[#This Row],[Stĺpec14]])</f>
        <v>0</v>
      </c>
      <c r="AB406" s="193">
        <f>COUNTIF(Tabuľka2[[#This Row],[Stĺpec16]:[Stĺpec23]],"&gt;0,1")</f>
        <v>0</v>
      </c>
      <c r="AC406" s="198">
        <f>IF(OR($F$13="vyberte",$F$13=""),0,Tabuľka2[[#This Row],[Stĺpec14]]-Tabuľka2[[#This Row],[Stĺpec26]])</f>
        <v>0</v>
      </c>
      <c r="AD4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6" s="206">
        <f>IF('Bodovacie kritéria'!$F$15="01 A - BORSKÁ NÍŽINA",Tabuľka2[[#This Row],[Stĺpec25]]/Tabuľka2[[#This Row],[Stĺpec5]],0)</f>
        <v>0</v>
      </c>
      <c r="AF4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6" s="206">
        <f>IFERROR((Tabuľka2[[#This Row],[Stĺpec28]]+Tabuľka2[[#This Row],[Stĺpec25]])/Tabuľka2[[#This Row],[Stĺpec14]],0)</f>
        <v>0</v>
      </c>
      <c r="AH406" s="199">
        <f>Tabuľka2[[#This Row],[Stĺpec28]]+Tabuľka2[[#This Row],[Stĺpec25]]</f>
        <v>0</v>
      </c>
      <c r="AI406" s="206">
        <f>IFERROR(Tabuľka2[[#This Row],[Stĺpec25]]/Tabuľka2[[#This Row],[Stĺpec30]],0)</f>
        <v>0</v>
      </c>
      <c r="AJ406" s="191">
        <f>IFERROR(Tabuľka2[[#This Row],[Stĺpec145]]/Tabuľka2[[#This Row],[Stĺpec14]],0)</f>
        <v>0</v>
      </c>
      <c r="AK406" s="191">
        <f>IFERROR(Tabuľka2[[#This Row],[Stĺpec144]]/Tabuľka2[[#This Row],[Stĺpec14]],0)</f>
        <v>0</v>
      </c>
    </row>
    <row r="407" spans="1:37" x14ac:dyDescent="0.25">
      <c r="A407" s="252"/>
      <c r="B407" s="257"/>
      <c r="C407" s="257"/>
      <c r="D407" s="257"/>
      <c r="E407" s="257"/>
      <c r="F407" s="257"/>
      <c r="G407" s="257"/>
      <c r="H407" s="257"/>
      <c r="I407" s="257"/>
      <c r="J407" s="257"/>
      <c r="K407" s="257"/>
      <c r="L407" s="257"/>
      <c r="M407" s="257"/>
      <c r="N407" s="218">
        <f>SUM(Činnosti!$F407:$M407)</f>
        <v>0</v>
      </c>
      <c r="O407" s="262"/>
      <c r="P407" s="269"/>
      <c r="Q407" s="267">
        <f>IF(AND(Tabuľka2[[#This Row],[Stĺpec5]]&gt;0,Tabuľka2[[#This Row],[Stĺpec1]]=""),1,0)</f>
        <v>0</v>
      </c>
      <c r="R407" s="237">
        <f>IF(AND(Tabuľka2[[#This Row],[Stĺpec14]]=0,OR(Tabuľka2[[#This Row],[Stĺpec145]]&gt;0,Tabuľka2[[#This Row],[Stĺpec144]]&gt;0)),1,0)</f>
        <v>0</v>
      </c>
      <c r="S4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7" s="212">
        <f>IF(OR($T$13="vyberte",$T$13=""),0,IF(OR(Tabuľka2[[#This Row],[Stĺpec14]]="",Tabuľka2[[#This Row],[Stĺpec6]]=""),0,Tabuľka2[[#This Row],[Stĺpec6]]/Tabuľka2[[#This Row],[Stĺpec14]]))</f>
        <v>0</v>
      </c>
      <c r="U407" s="212">
        <f>IF(OR($U$13="vyberte",$U$13=""),0,IF(OR(Tabuľka2[[#This Row],[Stĺpec14]]="",Tabuľka2[[#This Row],[Stĺpec7]]=""),0,Tabuľka2[[#This Row],[Stĺpec7]]/Tabuľka2[[#This Row],[Stĺpec14]]))</f>
        <v>0</v>
      </c>
      <c r="V407" s="212">
        <f>IF(OR($V$13="vyberte",$V$13=""),0,IF(OR(Tabuľka2[[#This Row],[Stĺpec14]]="",Tabuľka2[[#This Row],[Stĺpec8]]=0),0,Tabuľka2[[#This Row],[Stĺpec8]]/Tabuľka2[[#This Row],[Stĺpec14]]))</f>
        <v>0</v>
      </c>
      <c r="W407" s="212">
        <f>IF(OR($W$13="vyberte",$W$13=""),0,IF(OR(Tabuľka2[[#This Row],[Stĺpec14]]="",Tabuľka2[[#This Row],[Stĺpec9]]=""),0,Tabuľka2[[#This Row],[Stĺpec9]]/Tabuľka2[[#This Row],[Stĺpec14]]))</f>
        <v>0</v>
      </c>
      <c r="X407" s="212">
        <f>IF(OR($X$13="vyberte",$X$13=""),0,IF(OR(Tabuľka2[[#This Row],[Stĺpec14]]="",Tabuľka2[[#This Row],[Stĺpec10]]=""),0,Tabuľka2[[#This Row],[Stĺpec10]]/Tabuľka2[[#This Row],[Stĺpec14]]))</f>
        <v>0</v>
      </c>
      <c r="Y407" s="212">
        <f>IF(OR($Y$13="vyberte",$Y$13=""),0,IF(OR(Tabuľka2[[#This Row],[Stĺpec14]]="",Tabuľka2[[#This Row],[Stĺpec11]]=""),0,Tabuľka2[[#This Row],[Stĺpec11]]/Tabuľka2[[#This Row],[Stĺpec14]]))</f>
        <v>0</v>
      </c>
      <c r="Z407" s="212">
        <f>IF(OR(Tabuľka2[[#This Row],[Stĺpec14]]="",Tabuľka2[[#This Row],[Stĺpec12]]=""),0,Tabuľka2[[#This Row],[Stĺpec12]]/Tabuľka2[[#This Row],[Stĺpec14]])</f>
        <v>0</v>
      </c>
      <c r="AA407" s="194">
        <f>IF(OR(Tabuľka2[[#This Row],[Stĺpec14]]="",Tabuľka2[[#This Row],[Stĺpec13]]=""),0,Tabuľka2[[#This Row],[Stĺpec13]]/Tabuľka2[[#This Row],[Stĺpec14]])</f>
        <v>0</v>
      </c>
      <c r="AB407" s="193">
        <f>COUNTIF(Tabuľka2[[#This Row],[Stĺpec16]:[Stĺpec23]],"&gt;0,1")</f>
        <v>0</v>
      </c>
      <c r="AC407" s="198">
        <f>IF(OR($F$13="vyberte",$F$13=""),0,Tabuľka2[[#This Row],[Stĺpec14]]-Tabuľka2[[#This Row],[Stĺpec26]])</f>
        <v>0</v>
      </c>
      <c r="AD4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7" s="206">
        <f>IF('Bodovacie kritéria'!$F$15="01 A - BORSKÁ NÍŽINA",Tabuľka2[[#This Row],[Stĺpec25]]/Tabuľka2[[#This Row],[Stĺpec5]],0)</f>
        <v>0</v>
      </c>
      <c r="AF4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7" s="206">
        <f>IFERROR((Tabuľka2[[#This Row],[Stĺpec28]]+Tabuľka2[[#This Row],[Stĺpec25]])/Tabuľka2[[#This Row],[Stĺpec14]],0)</f>
        <v>0</v>
      </c>
      <c r="AH407" s="199">
        <f>Tabuľka2[[#This Row],[Stĺpec28]]+Tabuľka2[[#This Row],[Stĺpec25]]</f>
        <v>0</v>
      </c>
      <c r="AI407" s="206">
        <f>IFERROR(Tabuľka2[[#This Row],[Stĺpec25]]/Tabuľka2[[#This Row],[Stĺpec30]],0)</f>
        <v>0</v>
      </c>
      <c r="AJ407" s="191">
        <f>IFERROR(Tabuľka2[[#This Row],[Stĺpec145]]/Tabuľka2[[#This Row],[Stĺpec14]],0)</f>
        <v>0</v>
      </c>
      <c r="AK407" s="191">
        <f>IFERROR(Tabuľka2[[#This Row],[Stĺpec144]]/Tabuľka2[[#This Row],[Stĺpec14]],0)</f>
        <v>0</v>
      </c>
    </row>
    <row r="408" spans="1:37" x14ac:dyDescent="0.25">
      <c r="A408" s="251"/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17">
        <f>SUM(Činnosti!$F408:$M408)</f>
        <v>0</v>
      </c>
      <c r="O408" s="261"/>
      <c r="P408" s="269"/>
      <c r="Q408" s="267">
        <f>IF(AND(Tabuľka2[[#This Row],[Stĺpec5]]&gt;0,Tabuľka2[[#This Row],[Stĺpec1]]=""),1,0)</f>
        <v>0</v>
      </c>
      <c r="R408" s="237">
        <f>IF(AND(Tabuľka2[[#This Row],[Stĺpec14]]=0,OR(Tabuľka2[[#This Row],[Stĺpec145]]&gt;0,Tabuľka2[[#This Row],[Stĺpec144]]&gt;0)),1,0)</f>
        <v>0</v>
      </c>
      <c r="S4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8" s="212">
        <f>IF(OR($T$13="vyberte",$T$13=""),0,IF(OR(Tabuľka2[[#This Row],[Stĺpec14]]="",Tabuľka2[[#This Row],[Stĺpec6]]=""),0,Tabuľka2[[#This Row],[Stĺpec6]]/Tabuľka2[[#This Row],[Stĺpec14]]))</f>
        <v>0</v>
      </c>
      <c r="U408" s="212">
        <f>IF(OR($U$13="vyberte",$U$13=""),0,IF(OR(Tabuľka2[[#This Row],[Stĺpec14]]="",Tabuľka2[[#This Row],[Stĺpec7]]=""),0,Tabuľka2[[#This Row],[Stĺpec7]]/Tabuľka2[[#This Row],[Stĺpec14]]))</f>
        <v>0</v>
      </c>
      <c r="V408" s="212">
        <f>IF(OR($V$13="vyberte",$V$13=""),0,IF(OR(Tabuľka2[[#This Row],[Stĺpec14]]="",Tabuľka2[[#This Row],[Stĺpec8]]=0),0,Tabuľka2[[#This Row],[Stĺpec8]]/Tabuľka2[[#This Row],[Stĺpec14]]))</f>
        <v>0</v>
      </c>
      <c r="W408" s="212">
        <f>IF(OR($W$13="vyberte",$W$13=""),0,IF(OR(Tabuľka2[[#This Row],[Stĺpec14]]="",Tabuľka2[[#This Row],[Stĺpec9]]=""),0,Tabuľka2[[#This Row],[Stĺpec9]]/Tabuľka2[[#This Row],[Stĺpec14]]))</f>
        <v>0</v>
      </c>
      <c r="X408" s="212">
        <f>IF(OR($X$13="vyberte",$X$13=""),0,IF(OR(Tabuľka2[[#This Row],[Stĺpec14]]="",Tabuľka2[[#This Row],[Stĺpec10]]=""),0,Tabuľka2[[#This Row],[Stĺpec10]]/Tabuľka2[[#This Row],[Stĺpec14]]))</f>
        <v>0</v>
      </c>
      <c r="Y408" s="212">
        <f>IF(OR($Y$13="vyberte",$Y$13=""),0,IF(OR(Tabuľka2[[#This Row],[Stĺpec14]]="",Tabuľka2[[#This Row],[Stĺpec11]]=""),0,Tabuľka2[[#This Row],[Stĺpec11]]/Tabuľka2[[#This Row],[Stĺpec14]]))</f>
        <v>0</v>
      </c>
      <c r="Z408" s="212">
        <f>IF(OR(Tabuľka2[[#This Row],[Stĺpec14]]="",Tabuľka2[[#This Row],[Stĺpec12]]=""),0,Tabuľka2[[#This Row],[Stĺpec12]]/Tabuľka2[[#This Row],[Stĺpec14]])</f>
        <v>0</v>
      </c>
      <c r="AA408" s="194">
        <f>IF(OR(Tabuľka2[[#This Row],[Stĺpec14]]="",Tabuľka2[[#This Row],[Stĺpec13]]=""),0,Tabuľka2[[#This Row],[Stĺpec13]]/Tabuľka2[[#This Row],[Stĺpec14]])</f>
        <v>0</v>
      </c>
      <c r="AB408" s="193">
        <f>COUNTIF(Tabuľka2[[#This Row],[Stĺpec16]:[Stĺpec23]],"&gt;0,1")</f>
        <v>0</v>
      </c>
      <c r="AC408" s="198">
        <f>IF(OR($F$13="vyberte",$F$13=""),0,Tabuľka2[[#This Row],[Stĺpec14]]-Tabuľka2[[#This Row],[Stĺpec26]])</f>
        <v>0</v>
      </c>
      <c r="AD4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8" s="206">
        <f>IF('Bodovacie kritéria'!$F$15="01 A - BORSKÁ NÍŽINA",Tabuľka2[[#This Row],[Stĺpec25]]/Tabuľka2[[#This Row],[Stĺpec5]],0)</f>
        <v>0</v>
      </c>
      <c r="AF4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8" s="206">
        <f>IFERROR((Tabuľka2[[#This Row],[Stĺpec28]]+Tabuľka2[[#This Row],[Stĺpec25]])/Tabuľka2[[#This Row],[Stĺpec14]],0)</f>
        <v>0</v>
      </c>
      <c r="AH408" s="199">
        <f>Tabuľka2[[#This Row],[Stĺpec28]]+Tabuľka2[[#This Row],[Stĺpec25]]</f>
        <v>0</v>
      </c>
      <c r="AI408" s="206">
        <f>IFERROR(Tabuľka2[[#This Row],[Stĺpec25]]/Tabuľka2[[#This Row],[Stĺpec30]],0)</f>
        <v>0</v>
      </c>
      <c r="AJ408" s="191">
        <f>IFERROR(Tabuľka2[[#This Row],[Stĺpec145]]/Tabuľka2[[#This Row],[Stĺpec14]],0)</f>
        <v>0</v>
      </c>
      <c r="AK408" s="191">
        <f>IFERROR(Tabuľka2[[#This Row],[Stĺpec144]]/Tabuľka2[[#This Row],[Stĺpec14]],0)</f>
        <v>0</v>
      </c>
    </row>
    <row r="409" spans="1:37" x14ac:dyDescent="0.25">
      <c r="A409" s="252"/>
      <c r="B409" s="257"/>
      <c r="C409" s="257"/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18">
        <f>SUM(Činnosti!$F409:$M409)</f>
        <v>0</v>
      </c>
      <c r="O409" s="262"/>
      <c r="P409" s="269"/>
      <c r="Q409" s="267">
        <f>IF(AND(Tabuľka2[[#This Row],[Stĺpec5]]&gt;0,Tabuľka2[[#This Row],[Stĺpec1]]=""),1,0)</f>
        <v>0</v>
      </c>
      <c r="R409" s="237">
        <f>IF(AND(Tabuľka2[[#This Row],[Stĺpec14]]=0,OR(Tabuľka2[[#This Row],[Stĺpec145]]&gt;0,Tabuľka2[[#This Row],[Stĺpec144]]&gt;0)),1,0)</f>
        <v>0</v>
      </c>
      <c r="S4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09" s="212">
        <f>IF(OR($T$13="vyberte",$T$13=""),0,IF(OR(Tabuľka2[[#This Row],[Stĺpec14]]="",Tabuľka2[[#This Row],[Stĺpec6]]=""),0,Tabuľka2[[#This Row],[Stĺpec6]]/Tabuľka2[[#This Row],[Stĺpec14]]))</f>
        <v>0</v>
      </c>
      <c r="U409" s="212">
        <f>IF(OR($U$13="vyberte",$U$13=""),0,IF(OR(Tabuľka2[[#This Row],[Stĺpec14]]="",Tabuľka2[[#This Row],[Stĺpec7]]=""),0,Tabuľka2[[#This Row],[Stĺpec7]]/Tabuľka2[[#This Row],[Stĺpec14]]))</f>
        <v>0</v>
      </c>
      <c r="V409" s="212">
        <f>IF(OR($V$13="vyberte",$V$13=""),0,IF(OR(Tabuľka2[[#This Row],[Stĺpec14]]="",Tabuľka2[[#This Row],[Stĺpec8]]=0),0,Tabuľka2[[#This Row],[Stĺpec8]]/Tabuľka2[[#This Row],[Stĺpec14]]))</f>
        <v>0</v>
      </c>
      <c r="W409" s="212">
        <f>IF(OR($W$13="vyberte",$W$13=""),0,IF(OR(Tabuľka2[[#This Row],[Stĺpec14]]="",Tabuľka2[[#This Row],[Stĺpec9]]=""),0,Tabuľka2[[#This Row],[Stĺpec9]]/Tabuľka2[[#This Row],[Stĺpec14]]))</f>
        <v>0</v>
      </c>
      <c r="X409" s="212">
        <f>IF(OR($X$13="vyberte",$X$13=""),0,IF(OR(Tabuľka2[[#This Row],[Stĺpec14]]="",Tabuľka2[[#This Row],[Stĺpec10]]=""),0,Tabuľka2[[#This Row],[Stĺpec10]]/Tabuľka2[[#This Row],[Stĺpec14]]))</f>
        <v>0</v>
      </c>
      <c r="Y409" s="212">
        <f>IF(OR($Y$13="vyberte",$Y$13=""),0,IF(OR(Tabuľka2[[#This Row],[Stĺpec14]]="",Tabuľka2[[#This Row],[Stĺpec11]]=""),0,Tabuľka2[[#This Row],[Stĺpec11]]/Tabuľka2[[#This Row],[Stĺpec14]]))</f>
        <v>0</v>
      </c>
      <c r="Z409" s="212">
        <f>IF(OR(Tabuľka2[[#This Row],[Stĺpec14]]="",Tabuľka2[[#This Row],[Stĺpec12]]=""),0,Tabuľka2[[#This Row],[Stĺpec12]]/Tabuľka2[[#This Row],[Stĺpec14]])</f>
        <v>0</v>
      </c>
      <c r="AA409" s="194">
        <f>IF(OR(Tabuľka2[[#This Row],[Stĺpec14]]="",Tabuľka2[[#This Row],[Stĺpec13]]=""),0,Tabuľka2[[#This Row],[Stĺpec13]]/Tabuľka2[[#This Row],[Stĺpec14]])</f>
        <v>0</v>
      </c>
      <c r="AB409" s="193">
        <f>COUNTIF(Tabuľka2[[#This Row],[Stĺpec16]:[Stĺpec23]],"&gt;0,1")</f>
        <v>0</v>
      </c>
      <c r="AC409" s="198">
        <f>IF(OR($F$13="vyberte",$F$13=""),0,Tabuľka2[[#This Row],[Stĺpec14]]-Tabuľka2[[#This Row],[Stĺpec26]])</f>
        <v>0</v>
      </c>
      <c r="AD4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09" s="206">
        <f>IF('Bodovacie kritéria'!$F$15="01 A - BORSKÁ NÍŽINA",Tabuľka2[[#This Row],[Stĺpec25]]/Tabuľka2[[#This Row],[Stĺpec5]],0)</f>
        <v>0</v>
      </c>
      <c r="AF4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09" s="206">
        <f>IFERROR((Tabuľka2[[#This Row],[Stĺpec28]]+Tabuľka2[[#This Row],[Stĺpec25]])/Tabuľka2[[#This Row],[Stĺpec14]],0)</f>
        <v>0</v>
      </c>
      <c r="AH409" s="199">
        <f>Tabuľka2[[#This Row],[Stĺpec28]]+Tabuľka2[[#This Row],[Stĺpec25]]</f>
        <v>0</v>
      </c>
      <c r="AI409" s="206">
        <f>IFERROR(Tabuľka2[[#This Row],[Stĺpec25]]/Tabuľka2[[#This Row],[Stĺpec30]],0)</f>
        <v>0</v>
      </c>
      <c r="AJ409" s="191">
        <f>IFERROR(Tabuľka2[[#This Row],[Stĺpec145]]/Tabuľka2[[#This Row],[Stĺpec14]],0)</f>
        <v>0</v>
      </c>
      <c r="AK409" s="191">
        <f>IFERROR(Tabuľka2[[#This Row],[Stĺpec144]]/Tabuľka2[[#This Row],[Stĺpec14]],0)</f>
        <v>0</v>
      </c>
    </row>
    <row r="410" spans="1:37" x14ac:dyDescent="0.25">
      <c r="A410" s="251"/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17">
        <f>SUM(Činnosti!$F410:$M410)</f>
        <v>0</v>
      </c>
      <c r="O410" s="261"/>
      <c r="P410" s="269"/>
      <c r="Q410" s="267">
        <f>IF(AND(Tabuľka2[[#This Row],[Stĺpec5]]&gt;0,Tabuľka2[[#This Row],[Stĺpec1]]=""),1,0)</f>
        <v>0</v>
      </c>
      <c r="R410" s="237">
        <f>IF(AND(Tabuľka2[[#This Row],[Stĺpec14]]=0,OR(Tabuľka2[[#This Row],[Stĺpec145]]&gt;0,Tabuľka2[[#This Row],[Stĺpec144]]&gt;0)),1,0)</f>
        <v>0</v>
      </c>
      <c r="S4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0" s="212">
        <f>IF(OR($T$13="vyberte",$T$13=""),0,IF(OR(Tabuľka2[[#This Row],[Stĺpec14]]="",Tabuľka2[[#This Row],[Stĺpec6]]=""),0,Tabuľka2[[#This Row],[Stĺpec6]]/Tabuľka2[[#This Row],[Stĺpec14]]))</f>
        <v>0</v>
      </c>
      <c r="U410" s="212">
        <f>IF(OR($U$13="vyberte",$U$13=""),0,IF(OR(Tabuľka2[[#This Row],[Stĺpec14]]="",Tabuľka2[[#This Row],[Stĺpec7]]=""),0,Tabuľka2[[#This Row],[Stĺpec7]]/Tabuľka2[[#This Row],[Stĺpec14]]))</f>
        <v>0</v>
      </c>
      <c r="V410" s="212">
        <f>IF(OR($V$13="vyberte",$V$13=""),0,IF(OR(Tabuľka2[[#This Row],[Stĺpec14]]="",Tabuľka2[[#This Row],[Stĺpec8]]=0),0,Tabuľka2[[#This Row],[Stĺpec8]]/Tabuľka2[[#This Row],[Stĺpec14]]))</f>
        <v>0</v>
      </c>
      <c r="W410" s="212">
        <f>IF(OR($W$13="vyberte",$W$13=""),0,IF(OR(Tabuľka2[[#This Row],[Stĺpec14]]="",Tabuľka2[[#This Row],[Stĺpec9]]=""),0,Tabuľka2[[#This Row],[Stĺpec9]]/Tabuľka2[[#This Row],[Stĺpec14]]))</f>
        <v>0</v>
      </c>
      <c r="X410" s="212">
        <f>IF(OR($X$13="vyberte",$X$13=""),0,IF(OR(Tabuľka2[[#This Row],[Stĺpec14]]="",Tabuľka2[[#This Row],[Stĺpec10]]=""),0,Tabuľka2[[#This Row],[Stĺpec10]]/Tabuľka2[[#This Row],[Stĺpec14]]))</f>
        <v>0</v>
      </c>
      <c r="Y410" s="212">
        <f>IF(OR($Y$13="vyberte",$Y$13=""),0,IF(OR(Tabuľka2[[#This Row],[Stĺpec14]]="",Tabuľka2[[#This Row],[Stĺpec11]]=""),0,Tabuľka2[[#This Row],[Stĺpec11]]/Tabuľka2[[#This Row],[Stĺpec14]]))</f>
        <v>0</v>
      </c>
      <c r="Z410" s="212">
        <f>IF(OR(Tabuľka2[[#This Row],[Stĺpec14]]="",Tabuľka2[[#This Row],[Stĺpec12]]=""),0,Tabuľka2[[#This Row],[Stĺpec12]]/Tabuľka2[[#This Row],[Stĺpec14]])</f>
        <v>0</v>
      </c>
      <c r="AA410" s="194">
        <f>IF(OR(Tabuľka2[[#This Row],[Stĺpec14]]="",Tabuľka2[[#This Row],[Stĺpec13]]=""),0,Tabuľka2[[#This Row],[Stĺpec13]]/Tabuľka2[[#This Row],[Stĺpec14]])</f>
        <v>0</v>
      </c>
      <c r="AB410" s="193">
        <f>COUNTIF(Tabuľka2[[#This Row],[Stĺpec16]:[Stĺpec23]],"&gt;0,1")</f>
        <v>0</v>
      </c>
      <c r="AC410" s="198">
        <f>IF(OR($F$13="vyberte",$F$13=""),0,Tabuľka2[[#This Row],[Stĺpec14]]-Tabuľka2[[#This Row],[Stĺpec26]])</f>
        <v>0</v>
      </c>
      <c r="AD4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0" s="206">
        <f>IF('Bodovacie kritéria'!$F$15="01 A - BORSKÁ NÍŽINA",Tabuľka2[[#This Row],[Stĺpec25]]/Tabuľka2[[#This Row],[Stĺpec5]],0)</f>
        <v>0</v>
      </c>
      <c r="AF4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0" s="206">
        <f>IFERROR((Tabuľka2[[#This Row],[Stĺpec28]]+Tabuľka2[[#This Row],[Stĺpec25]])/Tabuľka2[[#This Row],[Stĺpec14]],0)</f>
        <v>0</v>
      </c>
      <c r="AH410" s="199">
        <f>Tabuľka2[[#This Row],[Stĺpec28]]+Tabuľka2[[#This Row],[Stĺpec25]]</f>
        <v>0</v>
      </c>
      <c r="AI410" s="206">
        <f>IFERROR(Tabuľka2[[#This Row],[Stĺpec25]]/Tabuľka2[[#This Row],[Stĺpec30]],0)</f>
        <v>0</v>
      </c>
      <c r="AJ410" s="191">
        <f>IFERROR(Tabuľka2[[#This Row],[Stĺpec145]]/Tabuľka2[[#This Row],[Stĺpec14]],0)</f>
        <v>0</v>
      </c>
      <c r="AK410" s="191">
        <f>IFERROR(Tabuľka2[[#This Row],[Stĺpec144]]/Tabuľka2[[#This Row],[Stĺpec14]],0)</f>
        <v>0</v>
      </c>
    </row>
    <row r="411" spans="1:37" x14ac:dyDescent="0.25">
      <c r="A411" s="252"/>
      <c r="B411" s="257"/>
      <c r="C411" s="257"/>
      <c r="D411" s="257"/>
      <c r="E411" s="257"/>
      <c r="F411" s="257"/>
      <c r="G411" s="257"/>
      <c r="H411" s="257"/>
      <c r="I411" s="257"/>
      <c r="J411" s="257"/>
      <c r="K411" s="257"/>
      <c r="L411" s="257"/>
      <c r="M411" s="257"/>
      <c r="N411" s="218">
        <f>SUM(Činnosti!$F411:$M411)</f>
        <v>0</v>
      </c>
      <c r="O411" s="262"/>
      <c r="P411" s="269"/>
      <c r="Q411" s="267">
        <f>IF(AND(Tabuľka2[[#This Row],[Stĺpec5]]&gt;0,Tabuľka2[[#This Row],[Stĺpec1]]=""),1,0)</f>
        <v>0</v>
      </c>
      <c r="R411" s="237">
        <f>IF(AND(Tabuľka2[[#This Row],[Stĺpec14]]=0,OR(Tabuľka2[[#This Row],[Stĺpec145]]&gt;0,Tabuľka2[[#This Row],[Stĺpec144]]&gt;0)),1,0)</f>
        <v>0</v>
      </c>
      <c r="S4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1" s="212">
        <f>IF(OR($T$13="vyberte",$T$13=""),0,IF(OR(Tabuľka2[[#This Row],[Stĺpec14]]="",Tabuľka2[[#This Row],[Stĺpec6]]=""),0,Tabuľka2[[#This Row],[Stĺpec6]]/Tabuľka2[[#This Row],[Stĺpec14]]))</f>
        <v>0</v>
      </c>
      <c r="U411" s="212">
        <f>IF(OR($U$13="vyberte",$U$13=""),0,IF(OR(Tabuľka2[[#This Row],[Stĺpec14]]="",Tabuľka2[[#This Row],[Stĺpec7]]=""),0,Tabuľka2[[#This Row],[Stĺpec7]]/Tabuľka2[[#This Row],[Stĺpec14]]))</f>
        <v>0</v>
      </c>
      <c r="V411" s="212">
        <f>IF(OR($V$13="vyberte",$V$13=""),0,IF(OR(Tabuľka2[[#This Row],[Stĺpec14]]="",Tabuľka2[[#This Row],[Stĺpec8]]=0),0,Tabuľka2[[#This Row],[Stĺpec8]]/Tabuľka2[[#This Row],[Stĺpec14]]))</f>
        <v>0</v>
      </c>
      <c r="W411" s="212">
        <f>IF(OR($W$13="vyberte",$W$13=""),0,IF(OR(Tabuľka2[[#This Row],[Stĺpec14]]="",Tabuľka2[[#This Row],[Stĺpec9]]=""),0,Tabuľka2[[#This Row],[Stĺpec9]]/Tabuľka2[[#This Row],[Stĺpec14]]))</f>
        <v>0</v>
      </c>
      <c r="X411" s="212">
        <f>IF(OR($X$13="vyberte",$X$13=""),0,IF(OR(Tabuľka2[[#This Row],[Stĺpec14]]="",Tabuľka2[[#This Row],[Stĺpec10]]=""),0,Tabuľka2[[#This Row],[Stĺpec10]]/Tabuľka2[[#This Row],[Stĺpec14]]))</f>
        <v>0</v>
      </c>
      <c r="Y411" s="212">
        <f>IF(OR($Y$13="vyberte",$Y$13=""),0,IF(OR(Tabuľka2[[#This Row],[Stĺpec14]]="",Tabuľka2[[#This Row],[Stĺpec11]]=""),0,Tabuľka2[[#This Row],[Stĺpec11]]/Tabuľka2[[#This Row],[Stĺpec14]]))</f>
        <v>0</v>
      </c>
      <c r="Z411" s="212">
        <f>IF(OR(Tabuľka2[[#This Row],[Stĺpec14]]="",Tabuľka2[[#This Row],[Stĺpec12]]=""),0,Tabuľka2[[#This Row],[Stĺpec12]]/Tabuľka2[[#This Row],[Stĺpec14]])</f>
        <v>0</v>
      </c>
      <c r="AA411" s="194">
        <f>IF(OR(Tabuľka2[[#This Row],[Stĺpec14]]="",Tabuľka2[[#This Row],[Stĺpec13]]=""),0,Tabuľka2[[#This Row],[Stĺpec13]]/Tabuľka2[[#This Row],[Stĺpec14]])</f>
        <v>0</v>
      </c>
      <c r="AB411" s="193">
        <f>COUNTIF(Tabuľka2[[#This Row],[Stĺpec16]:[Stĺpec23]],"&gt;0,1")</f>
        <v>0</v>
      </c>
      <c r="AC411" s="198">
        <f>IF(OR($F$13="vyberte",$F$13=""),0,Tabuľka2[[#This Row],[Stĺpec14]]-Tabuľka2[[#This Row],[Stĺpec26]])</f>
        <v>0</v>
      </c>
      <c r="AD4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1" s="206">
        <f>IF('Bodovacie kritéria'!$F$15="01 A - BORSKÁ NÍŽINA",Tabuľka2[[#This Row],[Stĺpec25]]/Tabuľka2[[#This Row],[Stĺpec5]],0)</f>
        <v>0</v>
      </c>
      <c r="AF4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1" s="206">
        <f>IFERROR((Tabuľka2[[#This Row],[Stĺpec28]]+Tabuľka2[[#This Row],[Stĺpec25]])/Tabuľka2[[#This Row],[Stĺpec14]],0)</f>
        <v>0</v>
      </c>
      <c r="AH411" s="199">
        <f>Tabuľka2[[#This Row],[Stĺpec28]]+Tabuľka2[[#This Row],[Stĺpec25]]</f>
        <v>0</v>
      </c>
      <c r="AI411" s="206">
        <f>IFERROR(Tabuľka2[[#This Row],[Stĺpec25]]/Tabuľka2[[#This Row],[Stĺpec30]],0)</f>
        <v>0</v>
      </c>
      <c r="AJ411" s="191">
        <f>IFERROR(Tabuľka2[[#This Row],[Stĺpec145]]/Tabuľka2[[#This Row],[Stĺpec14]],0)</f>
        <v>0</v>
      </c>
      <c r="AK411" s="191">
        <f>IFERROR(Tabuľka2[[#This Row],[Stĺpec144]]/Tabuľka2[[#This Row],[Stĺpec14]],0)</f>
        <v>0</v>
      </c>
    </row>
    <row r="412" spans="1:37" x14ac:dyDescent="0.25">
      <c r="A412" s="251"/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17">
        <f>SUM(Činnosti!$F412:$M412)</f>
        <v>0</v>
      </c>
      <c r="O412" s="261"/>
      <c r="P412" s="269"/>
      <c r="Q412" s="267">
        <f>IF(AND(Tabuľka2[[#This Row],[Stĺpec5]]&gt;0,Tabuľka2[[#This Row],[Stĺpec1]]=""),1,0)</f>
        <v>0</v>
      </c>
      <c r="R412" s="237">
        <f>IF(AND(Tabuľka2[[#This Row],[Stĺpec14]]=0,OR(Tabuľka2[[#This Row],[Stĺpec145]]&gt;0,Tabuľka2[[#This Row],[Stĺpec144]]&gt;0)),1,0)</f>
        <v>0</v>
      </c>
      <c r="S4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2" s="212">
        <f>IF(OR($T$13="vyberte",$T$13=""),0,IF(OR(Tabuľka2[[#This Row],[Stĺpec14]]="",Tabuľka2[[#This Row],[Stĺpec6]]=""),0,Tabuľka2[[#This Row],[Stĺpec6]]/Tabuľka2[[#This Row],[Stĺpec14]]))</f>
        <v>0</v>
      </c>
      <c r="U412" s="212">
        <f>IF(OR($U$13="vyberte",$U$13=""),0,IF(OR(Tabuľka2[[#This Row],[Stĺpec14]]="",Tabuľka2[[#This Row],[Stĺpec7]]=""),0,Tabuľka2[[#This Row],[Stĺpec7]]/Tabuľka2[[#This Row],[Stĺpec14]]))</f>
        <v>0</v>
      </c>
      <c r="V412" s="212">
        <f>IF(OR($V$13="vyberte",$V$13=""),0,IF(OR(Tabuľka2[[#This Row],[Stĺpec14]]="",Tabuľka2[[#This Row],[Stĺpec8]]=0),0,Tabuľka2[[#This Row],[Stĺpec8]]/Tabuľka2[[#This Row],[Stĺpec14]]))</f>
        <v>0</v>
      </c>
      <c r="W412" s="212">
        <f>IF(OR($W$13="vyberte",$W$13=""),0,IF(OR(Tabuľka2[[#This Row],[Stĺpec14]]="",Tabuľka2[[#This Row],[Stĺpec9]]=""),0,Tabuľka2[[#This Row],[Stĺpec9]]/Tabuľka2[[#This Row],[Stĺpec14]]))</f>
        <v>0</v>
      </c>
      <c r="X412" s="212">
        <f>IF(OR($X$13="vyberte",$X$13=""),0,IF(OR(Tabuľka2[[#This Row],[Stĺpec14]]="",Tabuľka2[[#This Row],[Stĺpec10]]=""),0,Tabuľka2[[#This Row],[Stĺpec10]]/Tabuľka2[[#This Row],[Stĺpec14]]))</f>
        <v>0</v>
      </c>
      <c r="Y412" s="212">
        <f>IF(OR($Y$13="vyberte",$Y$13=""),0,IF(OR(Tabuľka2[[#This Row],[Stĺpec14]]="",Tabuľka2[[#This Row],[Stĺpec11]]=""),0,Tabuľka2[[#This Row],[Stĺpec11]]/Tabuľka2[[#This Row],[Stĺpec14]]))</f>
        <v>0</v>
      </c>
      <c r="Z412" s="212">
        <f>IF(OR(Tabuľka2[[#This Row],[Stĺpec14]]="",Tabuľka2[[#This Row],[Stĺpec12]]=""),0,Tabuľka2[[#This Row],[Stĺpec12]]/Tabuľka2[[#This Row],[Stĺpec14]])</f>
        <v>0</v>
      </c>
      <c r="AA412" s="194">
        <f>IF(OR(Tabuľka2[[#This Row],[Stĺpec14]]="",Tabuľka2[[#This Row],[Stĺpec13]]=""),0,Tabuľka2[[#This Row],[Stĺpec13]]/Tabuľka2[[#This Row],[Stĺpec14]])</f>
        <v>0</v>
      </c>
      <c r="AB412" s="193">
        <f>COUNTIF(Tabuľka2[[#This Row],[Stĺpec16]:[Stĺpec23]],"&gt;0,1")</f>
        <v>0</v>
      </c>
      <c r="AC412" s="198">
        <f>IF(OR($F$13="vyberte",$F$13=""),0,Tabuľka2[[#This Row],[Stĺpec14]]-Tabuľka2[[#This Row],[Stĺpec26]])</f>
        <v>0</v>
      </c>
      <c r="AD4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2" s="206">
        <f>IF('Bodovacie kritéria'!$F$15="01 A - BORSKÁ NÍŽINA",Tabuľka2[[#This Row],[Stĺpec25]]/Tabuľka2[[#This Row],[Stĺpec5]],0)</f>
        <v>0</v>
      </c>
      <c r="AF4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2" s="206">
        <f>IFERROR((Tabuľka2[[#This Row],[Stĺpec28]]+Tabuľka2[[#This Row],[Stĺpec25]])/Tabuľka2[[#This Row],[Stĺpec14]],0)</f>
        <v>0</v>
      </c>
      <c r="AH412" s="199">
        <f>Tabuľka2[[#This Row],[Stĺpec28]]+Tabuľka2[[#This Row],[Stĺpec25]]</f>
        <v>0</v>
      </c>
      <c r="AI412" s="206">
        <f>IFERROR(Tabuľka2[[#This Row],[Stĺpec25]]/Tabuľka2[[#This Row],[Stĺpec30]],0)</f>
        <v>0</v>
      </c>
      <c r="AJ412" s="191">
        <f>IFERROR(Tabuľka2[[#This Row],[Stĺpec145]]/Tabuľka2[[#This Row],[Stĺpec14]],0)</f>
        <v>0</v>
      </c>
      <c r="AK412" s="191">
        <f>IFERROR(Tabuľka2[[#This Row],[Stĺpec144]]/Tabuľka2[[#This Row],[Stĺpec14]],0)</f>
        <v>0</v>
      </c>
    </row>
    <row r="413" spans="1:37" x14ac:dyDescent="0.25">
      <c r="A413" s="252"/>
      <c r="B413" s="257"/>
      <c r="C413" s="257"/>
      <c r="D413" s="257"/>
      <c r="E413" s="257"/>
      <c r="F413" s="257"/>
      <c r="G413" s="257"/>
      <c r="H413" s="257"/>
      <c r="I413" s="257"/>
      <c r="J413" s="257"/>
      <c r="K413" s="257"/>
      <c r="L413" s="257"/>
      <c r="M413" s="257"/>
      <c r="N413" s="218">
        <f>SUM(Činnosti!$F413:$M413)</f>
        <v>0</v>
      </c>
      <c r="O413" s="262"/>
      <c r="P413" s="269"/>
      <c r="Q413" s="267">
        <f>IF(AND(Tabuľka2[[#This Row],[Stĺpec5]]&gt;0,Tabuľka2[[#This Row],[Stĺpec1]]=""),1,0)</f>
        <v>0</v>
      </c>
      <c r="R413" s="237">
        <f>IF(AND(Tabuľka2[[#This Row],[Stĺpec14]]=0,OR(Tabuľka2[[#This Row],[Stĺpec145]]&gt;0,Tabuľka2[[#This Row],[Stĺpec144]]&gt;0)),1,0)</f>
        <v>0</v>
      </c>
      <c r="S4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3" s="212">
        <f>IF(OR($T$13="vyberte",$T$13=""),0,IF(OR(Tabuľka2[[#This Row],[Stĺpec14]]="",Tabuľka2[[#This Row],[Stĺpec6]]=""),0,Tabuľka2[[#This Row],[Stĺpec6]]/Tabuľka2[[#This Row],[Stĺpec14]]))</f>
        <v>0</v>
      </c>
      <c r="U413" s="212">
        <f>IF(OR($U$13="vyberte",$U$13=""),0,IF(OR(Tabuľka2[[#This Row],[Stĺpec14]]="",Tabuľka2[[#This Row],[Stĺpec7]]=""),0,Tabuľka2[[#This Row],[Stĺpec7]]/Tabuľka2[[#This Row],[Stĺpec14]]))</f>
        <v>0</v>
      </c>
      <c r="V413" s="212">
        <f>IF(OR($V$13="vyberte",$V$13=""),0,IF(OR(Tabuľka2[[#This Row],[Stĺpec14]]="",Tabuľka2[[#This Row],[Stĺpec8]]=0),0,Tabuľka2[[#This Row],[Stĺpec8]]/Tabuľka2[[#This Row],[Stĺpec14]]))</f>
        <v>0</v>
      </c>
      <c r="W413" s="212">
        <f>IF(OR($W$13="vyberte",$W$13=""),0,IF(OR(Tabuľka2[[#This Row],[Stĺpec14]]="",Tabuľka2[[#This Row],[Stĺpec9]]=""),0,Tabuľka2[[#This Row],[Stĺpec9]]/Tabuľka2[[#This Row],[Stĺpec14]]))</f>
        <v>0</v>
      </c>
      <c r="X413" s="212">
        <f>IF(OR($X$13="vyberte",$X$13=""),0,IF(OR(Tabuľka2[[#This Row],[Stĺpec14]]="",Tabuľka2[[#This Row],[Stĺpec10]]=""),0,Tabuľka2[[#This Row],[Stĺpec10]]/Tabuľka2[[#This Row],[Stĺpec14]]))</f>
        <v>0</v>
      </c>
      <c r="Y413" s="212">
        <f>IF(OR($Y$13="vyberte",$Y$13=""),0,IF(OR(Tabuľka2[[#This Row],[Stĺpec14]]="",Tabuľka2[[#This Row],[Stĺpec11]]=""),0,Tabuľka2[[#This Row],[Stĺpec11]]/Tabuľka2[[#This Row],[Stĺpec14]]))</f>
        <v>0</v>
      </c>
      <c r="Z413" s="212">
        <f>IF(OR(Tabuľka2[[#This Row],[Stĺpec14]]="",Tabuľka2[[#This Row],[Stĺpec12]]=""),0,Tabuľka2[[#This Row],[Stĺpec12]]/Tabuľka2[[#This Row],[Stĺpec14]])</f>
        <v>0</v>
      </c>
      <c r="AA413" s="194">
        <f>IF(OR(Tabuľka2[[#This Row],[Stĺpec14]]="",Tabuľka2[[#This Row],[Stĺpec13]]=""),0,Tabuľka2[[#This Row],[Stĺpec13]]/Tabuľka2[[#This Row],[Stĺpec14]])</f>
        <v>0</v>
      </c>
      <c r="AB413" s="193">
        <f>COUNTIF(Tabuľka2[[#This Row],[Stĺpec16]:[Stĺpec23]],"&gt;0,1")</f>
        <v>0</v>
      </c>
      <c r="AC413" s="198">
        <f>IF(OR($F$13="vyberte",$F$13=""),0,Tabuľka2[[#This Row],[Stĺpec14]]-Tabuľka2[[#This Row],[Stĺpec26]])</f>
        <v>0</v>
      </c>
      <c r="AD4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3" s="206">
        <f>IF('Bodovacie kritéria'!$F$15="01 A - BORSKÁ NÍŽINA",Tabuľka2[[#This Row],[Stĺpec25]]/Tabuľka2[[#This Row],[Stĺpec5]],0)</f>
        <v>0</v>
      </c>
      <c r="AF4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3" s="206">
        <f>IFERROR((Tabuľka2[[#This Row],[Stĺpec28]]+Tabuľka2[[#This Row],[Stĺpec25]])/Tabuľka2[[#This Row],[Stĺpec14]],0)</f>
        <v>0</v>
      </c>
      <c r="AH413" s="199">
        <f>Tabuľka2[[#This Row],[Stĺpec28]]+Tabuľka2[[#This Row],[Stĺpec25]]</f>
        <v>0</v>
      </c>
      <c r="AI413" s="206">
        <f>IFERROR(Tabuľka2[[#This Row],[Stĺpec25]]/Tabuľka2[[#This Row],[Stĺpec30]],0)</f>
        <v>0</v>
      </c>
      <c r="AJ413" s="191">
        <f>IFERROR(Tabuľka2[[#This Row],[Stĺpec145]]/Tabuľka2[[#This Row],[Stĺpec14]],0)</f>
        <v>0</v>
      </c>
      <c r="AK413" s="191">
        <f>IFERROR(Tabuľka2[[#This Row],[Stĺpec144]]/Tabuľka2[[#This Row],[Stĺpec14]],0)</f>
        <v>0</v>
      </c>
    </row>
    <row r="414" spans="1:37" x14ac:dyDescent="0.25">
      <c r="A414" s="251"/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17">
        <f>SUM(Činnosti!$F414:$M414)</f>
        <v>0</v>
      </c>
      <c r="O414" s="261"/>
      <c r="P414" s="269"/>
      <c r="Q414" s="267">
        <f>IF(AND(Tabuľka2[[#This Row],[Stĺpec5]]&gt;0,Tabuľka2[[#This Row],[Stĺpec1]]=""),1,0)</f>
        <v>0</v>
      </c>
      <c r="R414" s="237">
        <f>IF(AND(Tabuľka2[[#This Row],[Stĺpec14]]=0,OR(Tabuľka2[[#This Row],[Stĺpec145]]&gt;0,Tabuľka2[[#This Row],[Stĺpec144]]&gt;0)),1,0)</f>
        <v>0</v>
      </c>
      <c r="S4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4" s="212">
        <f>IF(OR($T$13="vyberte",$T$13=""),0,IF(OR(Tabuľka2[[#This Row],[Stĺpec14]]="",Tabuľka2[[#This Row],[Stĺpec6]]=""),0,Tabuľka2[[#This Row],[Stĺpec6]]/Tabuľka2[[#This Row],[Stĺpec14]]))</f>
        <v>0</v>
      </c>
      <c r="U414" s="212">
        <f>IF(OR($U$13="vyberte",$U$13=""),0,IF(OR(Tabuľka2[[#This Row],[Stĺpec14]]="",Tabuľka2[[#This Row],[Stĺpec7]]=""),0,Tabuľka2[[#This Row],[Stĺpec7]]/Tabuľka2[[#This Row],[Stĺpec14]]))</f>
        <v>0</v>
      </c>
      <c r="V414" s="212">
        <f>IF(OR($V$13="vyberte",$V$13=""),0,IF(OR(Tabuľka2[[#This Row],[Stĺpec14]]="",Tabuľka2[[#This Row],[Stĺpec8]]=0),0,Tabuľka2[[#This Row],[Stĺpec8]]/Tabuľka2[[#This Row],[Stĺpec14]]))</f>
        <v>0</v>
      </c>
      <c r="W414" s="212">
        <f>IF(OR($W$13="vyberte",$W$13=""),0,IF(OR(Tabuľka2[[#This Row],[Stĺpec14]]="",Tabuľka2[[#This Row],[Stĺpec9]]=""),0,Tabuľka2[[#This Row],[Stĺpec9]]/Tabuľka2[[#This Row],[Stĺpec14]]))</f>
        <v>0</v>
      </c>
      <c r="X414" s="212">
        <f>IF(OR($X$13="vyberte",$X$13=""),0,IF(OR(Tabuľka2[[#This Row],[Stĺpec14]]="",Tabuľka2[[#This Row],[Stĺpec10]]=""),0,Tabuľka2[[#This Row],[Stĺpec10]]/Tabuľka2[[#This Row],[Stĺpec14]]))</f>
        <v>0</v>
      </c>
      <c r="Y414" s="212">
        <f>IF(OR($Y$13="vyberte",$Y$13=""),0,IF(OR(Tabuľka2[[#This Row],[Stĺpec14]]="",Tabuľka2[[#This Row],[Stĺpec11]]=""),0,Tabuľka2[[#This Row],[Stĺpec11]]/Tabuľka2[[#This Row],[Stĺpec14]]))</f>
        <v>0</v>
      </c>
      <c r="Z414" s="212">
        <f>IF(OR(Tabuľka2[[#This Row],[Stĺpec14]]="",Tabuľka2[[#This Row],[Stĺpec12]]=""),0,Tabuľka2[[#This Row],[Stĺpec12]]/Tabuľka2[[#This Row],[Stĺpec14]])</f>
        <v>0</v>
      </c>
      <c r="AA414" s="194">
        <f>IF(OR(Tabuľka2[[#This Row],[Stĺpec14]]="",Tabuľka2[[#This Row],[Stĺpec13]]=""),0,Tabuľka2[[#This Row],[Stĺpec13]]/Tabuľka2[[#This Row],[Stĺpec14]])</f>
        <v>0</v>
      </c>
      <c r="AB414" s="193">
        <f>COUNTIF(Tabuľka2[[#This Row],[Stĺpec16]:[Stĺpec23]],"&gt;0,1")</f>
        <v>0</v>
      </c>
      <c r="AC414" s="198">
        <f>IF(OR($F$13="vyberte",$F$13=""),0,Tabuľka2[[#This Row],[Stĺpec14]]-Tabuľka2[[#This Row],[Stĺpec26]])</f>
        <v>0</v>
      </c>
      <c r="AD4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4" s="206">
        <f>IF('Bodovacie kritéria'!$F$15="01 A - BORSKÁ NÍŽINA",Tabuľka2[[#This Row],[Stĺpec25]]/Tabuľka2[[#This Row],[Stĺpec5]],0)</f>
        <v>0</v>
      </c>
      <c r="AF4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4" s="206">
        <f>IFERROR((Tabuľka2[[#This Row],[Stĺpec28]]+Tabuľka2[[#This Row],[Stĺpec25]])/Tabuľka2[[#This Row],[Stĺpec14]],0)</f>
        <v>0</v>
      </c>
      <c r="AH414" s="199">
        <f>Tabuľka2[[#This Row],[Stĺpec28]]+Tabuľka2[[#This Row],[Stĺpec25]]</f>
        <v>0</v>
      </c>
      <c r="AI414" s="206">
        <f>IFERROR(Tabuľka2[[#This Row],[Stĺpec25]]/Tabuľka2[[#This Row],[Stĺpec30]],0)</f>
        <v>0</v>
      </c>
      <c r="AJ414" s="191">
        <f>IFERROR(Tabuľka2[[#This Row],[Stĺpec145]]/Tabuľka2[[#This Row],[Stĺpec14]],0)</f>
        <v>0</v>
      </c>
      <c r="AK414" s="191">
        <f>IFERROR(Tabuľka2[[#This Row],[Stĺpec144]]/Tabuľka2[[#This Row],[Stĺpec14]],0)</f>
        <v>0</v>
      </c>
    </row>
    <row r="415" spans="1:37" x14ac:dyDescent="0.25">
      <c r="A415" s="252"/>
      <c r="B415" s="257"/>
      <c r="C415" s="257"/>
      <c r="D415" s="257"/>
      <c r="E415" s="257"/>
      <c r="F415" s="257"/>
      <c r="G415" s="257"/>
      <c r="H415" s="257"/>
      <c r="I415" s="257"/>
      <c r="J415" s="257"/>
      <c r="K415" s="257"/>
      <c r="L415" s="257"/>
      <c r="M415" s="257"/>
      <c r="N415" s="218">
        <f>SUM(Činnosti!$F415:$M415)</f>
        <v>0</v>
      </c>
      <c r="O415" s="262"/>
      <c r="P415" s="269"/>
      <c r="Q415" s="267">
        <f>IF(AND(Tabuľka2[[#This Row],[Stĺpec5]]&gt;0,Tabuľka2[[#This Row],[Stĺpec1]]=""),1,0)</f>
        <v>0</v>
      </c>
      <c r="R415" s="237">
        <f>IF(AND(Tabuľka2[[#This Row],[Stĺpec14]]=0,OR(Tabuľka2[[#This Row],[Stĺpec145]]&gt;0,Tabuľka2[[#This Row],[Stĺpec144]]&gt;0)),1,0)</f>
        <v>0</v>
      </c>
      <c r="S4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5" s="212">
        <f>IF(OR($T$13="vyberte",$T$13=""),0,IF(OR(Tabuľka2[[#This Row],[Stĺpec14]]="",Tabuľka2[[#This Row],[Stĺpec6]]=""),0,Tabuľka2[[#This Row],[Stĺpec6]]/Tabuľka2[[#This Row],[Stĺpec14]]))</f>
        <v>0</v>
      </c>
      <c r="U415" s="212">
        <f>IF(OR($U$13="vyberte",$U$13=""),0,IF(OR(Tabuľka2[[#This Row],[Stĺpec14]]="",Tabuľka2[[#This Row],[Stĺpec7]]=""),0,Tabuľka2[[#This Row],[Stĺpec7]]/Tabuľka2[[#This Row],[Stĺpec14]]))</f>
        <v>0</v>
      </c>
      <c r="V415" s="212">
        <f>IF(OR($V$13="vyberte",$V$13=""),0,IF(OR(Tabuľka2[[#This Row],[Stĺpec14]]="",Tabuľka2[[#This Row],[Stĺpec8]]=0),0,Tabuľka2[[#This Row],[Stĺpec8]]/Tabuľka2[[#This Row],[Stĺpec14]]))</f>
        <v>0</v>
      </c>
      <c r="W415" s="212">
        <f>IF(OR($W$13="vyberte",$W$13=""),0,IF(OR(Tabuľka2[[#This Row],[Stĺpec14]]="",Tabuľka2[[#This Row],[Stĺpec9]]=""),0,Tabuľka2[[#This Row],[Stĺpec9]]/Tabuľka2[[#This Row],[Stĺpec14]]))</f>
        <v>0</v>
      </c>
      <c r="X415" s="212">
        <f>IF(OR($X$13="vyberte",$X$13=""),0,IF(OR(Tabuľka2[[#This Row],[Stĺpec14]]="",Tabuľka2[[#This Row],[Stĺpec10]]=""),0,Tabuľka2[[#This Row],[Stĺpec10]]/Tabuľka2[[#This Row],[Stĺpec14]]))</f>
        <v>0</v>
      </c>
      <c r="Y415" s="212">
        <f>IF(OR($Y$13="vyberte",$Y$13=""),0,IF(OR(Tabuľka2[[#This Row],[Stĺpec14]]="",Tabuľka2[[#This Row],[Stĺpec11]]=""),0,Tabuľka2[[#This Row],[Stĺpec11]]/Tabuľka2[[#This Row],[Stĺpec14]]))</f>
        <v>0</v>
      </c>
      <c r="Z415" s="212">
        <f>IF(OR(Tabuľka2[[#This Row],[Stĺpec14]]="",Tabuľka2[[#This Row],[Stĺpec12]]=""),0,Tabuľka2[[#This Row],[Stĺpec12]]/Tabuľka2[[#This Row],[Stĺpec14]])</f>
        <v>0</v>
      </c>
      <c r="AA415" s="194">
        <f>IF(OR(Tabuľka2[[#This Row],[Stĺpec14]]="",Tabuľka2[[#This Row],[Stĺpec13]]=""),0,Tabuľka2[[#This Row],[Stĺpec13]]/Tabuľka2[[#This Row],[Stĺpec14]])</f>
        <v>0</v>
      </c>
      <c r="AB415" s="193">
        <f>COUNTIF(Tabuľka2[[#This Row],[Stĺpec16]:[Stĺpec23]],"&gt;0,1")</f>
        <v>0</v>
      </c>
      <c r="AC415" s="198">
        <f>IF(OR($F$13="vyberte",$F$13=""),0,Tabuľka2[[#This Row],[Stĺpec14]]-Tabuľka2[[#This Row],[Stĺpec26]])</f>
        <v>0</v>
      </c>
      <c r="AD4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5" s="206">
        <f>IF('Bodovacie kritéria'!$F$15="01 A - BORSKÁ NÍŽINA",Tabuľka2[[#This Row],[Stĺpec25]]/Tabuľka2[[#This Row],[Stĺpec5]],0)</f>
        <v>0</v>
      </c>
      <c r="AF4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5" s="206">
        <f>IFERROR((Tabuľka2[[#This Row],[Stĺpec28]]+Tabuľka2[[#This Row],[Stĺpec25]])/Tabuľka2[[#This Row],[Stĺpec14]],0)</f>
        <v>0</v>
      </c>
      <c r="AH415" s="199">
        <f>Tabuľka2[[#This Row],[Stĺpec28]]+Tabuľka2[[#This Row],[Stĺpec25]]</f>
        <v>0</v>
      </c>
      <c r="AI415" s="206">
        <f>IFERROR(Tabuľka2[[#This Row],[Stĺpec25]]/Tabuľka2[[#This Row],[Stĺpec30]],0)</f>
        <v>0</v>
      </c>
      <c r="AJ415" s="191">
        <f>IFERROR(Tabuľka2[[#This Row],[Stĺpec145]]/Tabuľka2[[#This Row],[Stĺpec14]],0)</f>
        <v>0</v>
      </c>
      <c r="AK415" s="191">
        <f>IFERROR(Tabuľka2[[#This Row],[Stĺpec144]]/Tabuľka2[[#This Row],[Stĺpec14]],0)</f>
        <v>0</v>
      </c>
    </row>
    <row r="416" spans="1:37" x14ac:dyDescent="0.25">
      <c r="A416" s="251"/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17">
        <f>SUM(Činnosti!$F416:$M416)</f>
        <v>0</v>
      </c>
      <c r="O416" s="261"/>
      <c r="P416" s="269"/>
      <c r="Q416" s="267">
        <f>IF(AND(Tabuľka2[[#This Row],[Stĺpec5]]&gt;0,Tabuľka2[[#This Row],[Stĺpec1]]=""),1,0)</f>
        <v>0</v>
      </c>
      <c r="R416" s="237">
        <f>IF(AND(Tabuľka2[[#This Row],[Stĺpec14]]=0,OR(Tabuľka2[[#This Row],[Stĺpec145]]&gt;0,Tabuľka2[[#This Row],[Stĺpec144]]&gt;0)),1,0)</f>
        <v>0</v>
      </c>
      <c r="S4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6" s="212">
        <f>IF(OR($T$13="vyberte",$T$13=""),0,IF(OR(Tabuľka2[[#This Row],[Stĺpec14]]="",Tabuľka2[[#This Row],[Stĺpec6]]=""),0,Tabuľka2[[#This Row],[Stĺpec6]]/Tabuľka2[[#This Row],[Stĺpec14]]))</f>
        <v>0</v>
      </c>
      <c r="U416" s="212">
        <f>IF(OR($U$13="vyberte",$U$13=""),0,IF(OR(Tabuľka2[[#This Row],[Stĺpec14]]="",Tabuľka2[[#This Row],[Stĺpec7]]=""),0,Tabuľka2[[#This Row],[Stĺpec7]]/Tabuľka2[[#This Row],[Stĺpec14]]))</f>
        <v>0</v>
      </c>
      <c r="V416" s="212">
        <f>IF(OR($V$13="vyberte",$V$13=""),0,IF(OR(Tabuľka2[[#This Row],[Stĺpec14]]="",Tabuľka2[[#This Row],[Stĺpec8]]=0),0,Tabuľka2[[#This Row],[Stĺpec8]]/Tabuľka2[[#This Row],[Stĺpec14]]))</f>
        <v>0</v>
      </c>
      <c r="W416" s="212">
        <f>IF(OR($W$13="vyberte",$W$13=""),0,IF(OR(Tabuľka2[[#This Row],[Stĺpec14]]="",Tabuľka2[[#This Row],[Stĺpec9]]=""),0,Tabuľka2[[#This Row],[Stĺpec9]]/Tabuľka2[[#This Row],[Stĺpec14]]))</f>
        <v>0</v>
      </c>
      <c r="X416" s="212">
        <f>IF(OR($X$13="vyberte",$X$13=""),0,IF(OR(Tabuľka2[[#This Row],[Stĺpec14]]="",Tabuľka2[[#This Row],[Stĺpec10]]=""),0,Tabuľka2[[#This Row],[Stĺpec10]]/Tabuľka2[[#This Row],[Stĺpec14]]))</f>
        <v>0</v>
      </c>
      <c r="Y416" s="212">
        <f>IF(OR($Y$13="vyberte",$Y$13=""),0,IF(OR(Tabuľka2[[#This Row],[Stĺpec14]]="",Tabuľka2[[#This Row],[Stĺpec11]]=""),0,Tabuľka2[[#This Row],[Stĺpec11]]/Tabuľka2[[#This Row],[Stĺpec14]]))</f>
        <v>0</v>
      </c>
      <c r="Z416" s="212">
        <f>IF(OR(Tabuľka2[[#This Row],[Stĺpec14]]="",Tabuľka2[[#This Row],[Stĺpec12]]=""),0,Tabuľka2[[#This Row],[Stĺpec12]]/Tabuľka2[[#This Row],[Stĺpec14]])</f>
        <v>0</v>
      </c>
      <c r="AA416" s="194">
        <f>IF(OR(Tabuľka2[[#This Row],[Stĺpec14]]="",Tabuľka2[[#This Row],[Stĺpec13]]=""),0,Tabuľka2[[#This Row],[Stĺpec13]]/Tabuľka2[[#This Row],[Stĺpec14]])</f>
        <v>0</v>
      </c>
      <c r="AB416" s="193">
        <f>COUNTIF(Tabuľka2[[#This Row],[Stĺpec16]:[Stĺpec23]],"&gt;0,1")</f>
        <v>0</v>
      </c>
      <c r="AC416" s="198">
        <f>IF(OR($F$13="vyberte",$F$13=""),0,Tabuľka2[[#This Row],[Stĺpec14]]-Tabuľka2[[#This Row],[Stĺpec26]])</f>
        <v>0</v>
      </c>
      <c r="AD4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6" s="206">
        <f>IF('Bodovacie kritéria'!$F$15="01 A - BORSKÁ NÍŽINA",Tabuľka2[[#This Row],[Stĺpec25]]/Tabuľka2[[#This Row],[Stĺpec5]],0)</f>
        <v>0</v>
      </c>
      <c r="AF4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6" s="206">
        <f>IFERROR((Tabuľka2[[#This Row],[Stĺpec28]]+Tabuľka2[[#This Row],[Stĺpec25]])/Tabuľka2[[#This Row],[Stĺpec14]],0)</f>
        <v>0</v>
      </c>
      <c r="AH416" s="199">
        <f>Tabuľka2[[#This Row],[Stĺpec28]]+Tabuľka2[[#This Row],[Stĺpec25]]</f>
        <v>0</v>
      </c>
      <c r="AI416" s="206">
        <f>IFERROR(Tabuľka2[[#This Row],[Stĺpec25]]/Tabuľka2[[#This Row],[Stĺpec30]],0)</f>
        <v>0</v>
      </c>
      <c r="AJ416" s="191">
        <f>IFERROR(Tabuľka2[[#This Row],[Stĺpec145]]/Tabuľka2[[#This Row],[Stĺpec14]],0)</f>
        <v>0</v>
      </c>
      <c r="AK416" s="191">
        <f>IFERROR(Tabuľka2[[#This Row],[Stĺpec144]]/Tabuľka2[[#This Row],[Stĺpec14]],0)</f>
        <v>0</v>
      </c>
    </row>
    <row r="417" spans="1:37" x14ac:dyDescent="0.25">
      <c r="A417" s="252"/>
      <c r="B417" s="257"/>
      <c r="C417" s="257"/>
      <c r="D417" s="257"/>
      <c r="E417" s="257"/>
      <c r="F417" s="257"/>
      <c r="G417" s="257"/>
      <c r="H417" s="257"/>
      <c r="I417" s="257"/>
      <c r="J417" s="257"/>
      <c r="K417" s="257"/>
      <c r="L417" s="257"/>
      <c r="M417" s="257"/>
      <c r="N417" s="218">
        <f>SUM(Činnosti!$F417:$M417)</f>
        <v>0</v>
      </c>
      <c r="O417" s="262"/>
      <c r="P417" s="269"/>
      <c r="Q417" s="267">
        <f>IF(AND(Tabuľka2[[#This Row],[Stĺpec5]]&gt;0,Tabuľka2[[#This Row],[Stĺpec1]]=""),1,0)</f>
        <v>0</v>
      </c>
      <c r="R417" s="237">
        <f>IF(AND(Tabuľka2[[#This Row],[Stĺpec14]]=0,OR(Tabuľka2[[#This Row],[Stĺpec145]]&gt;0,Tabuľka2[[#This Row],[Stĺpec144]]&gt;0)),1,0)</f>
        <v>0</v>
      </c>
      <c r="S4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7" s="212">
        <f>IF(OR($T$13="vyberte",$T$13=""),0,IF(OR(Tabuľka2[[#This Row],[Stĺpec14]]="",Tabuľka2[[#This Row],[Stĺpec6]]=""),0,Tabuľka2[[#This Row],[Stĺpec6]]/Tabuľka2[[#This Row],[Stĺpec14]]))</f>
        <v>0</v>
      </c>
      <c r="U417" s="212">
        <f>IF(OR($U$13="vyberte",$U$13=""),0,IF(OR(Tabuľka2[[#This Row],[Stĺpec14]]="",Tabuľka2[[#This Row],[Stĺpec7]]=""),0,Tabuľka2[[#This Row],[Stĺpec7]]/Tabuľka2[[#This Row],[Stĺpec14]]))</f>
        <v>0</v>
      </c>
      <c r="V417" s="212">
        <f>IF(OR($V$13="vyberte",$V$13=""),0,IF(OR(Tabuľka2[[#This Row],[Stĺpec14]]="",Tabuľka2[[#This Row],[Stĺpec8]]=0),0,Tabuľka2[[#This Row],[Stĺpec8]]/Tabuľka2[[#This Row],[Stĺpec14]]))</f>
        <v>0</v>
      </c>
      <c r="W417" s="212">
        <f>IF(OR($W$13="vyberte",$W$13=""),0,IF(OR(Tabuľka2[[#This Row],[Stĺpec14]]="",Tabuľka2[[#This Row],[Stĺpec9]]=""),0,Tabuľka2[[#This Row],[Stĺpec9]]/Tabuľka2[[#This Row],[Stĺpec14]]))</f>
        <v>0</v>
      </c>
      <c r="X417" s="212">
        <f>IF(OR($X$13="vyberte",$X$13=""),0,IF(OR(Tabuľka2[[#This Row],[Stĺpec14]]="",Tabuľka2[[#This Row],[Stĺpec10]]=""),0,Tabuľka2[[#This Row],[Stĺpec10]]/Tabuľka2[[#This Row],[Stĺpec14]]))</f>
        <v>0</v>
      </c>
      <c r="Y417" s="212">
        <f>IF(OR($Y$13="vyberte",$Y$13=""),0,IF(OR(Tabuľka2[[#This Row],[Stĺpec14]]="",Tabuľka2[[#This Row],[Stĺpec11]]=""),0,Tabuľka2[[#This Row],[Stĺpec11]]/Tabuľka2[[#This Row],[Stĺpec14]]))</f>
        <v>0</v>
      </c>
      <c r="Z417" s="212">
        <f>IF(OR(Tabuľka2[[#This Row],[Stĺpec14]]="",Tabuľka2[[#This Row],[Stĺpec12]]=""),0,Tabuľka2[[#This Row],[Stĺpec12]]/Tabuľka2[[#This Row],[Stĺpec14]])</f>
        <v>0</v>
      </c>
      <c r="AA417" s="194">
        <f>IF(OR(Tabuľka2[[#This Row],[Stĺpec14]]="",Tabuľka2[[#This Row],[Stĺpec13]]=""),0,Tabuľka2[[#This Row],[Stĺpec13]]/Tabuľka2[[#This Row],[Stĺpec14]])</f>
        <v>0</v>
      </c>
      <c r="AB417" s="193">
        <f>COUNTIF(Tabuľka2[[#This Row],[Stĺpec16]:[Stĺpec23]],"&gt;0,1")</f>
        <v>0</v>
      </c>
      <c r="AC417" s="198">
        <f>IF(OR($F$13="vyberte",$F$13=""),0,Tabuľka2[[#This Row],[Stĺpec14]]-Tabuľka2[[#This Row],[Stĺpec26]])</f>
        <v>0</v>
      </c>
      <c r="AD4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7" s="206">
        <f>IF('Bodovacie kritéria'!$F$15="01 A - BORSKÁ NÍŽINA",Tabuľka2[[#This Row],[Stĺpec25]]/Tabuľka2[[#This Row],[Stĺpec5]],0)</f>
        <v>0</v>
      </c>
      <c r="AF4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7" s="206">
        <f>IFERROR((Tabuľka2[[#This Row],[Stĺpec28]]+Tabuľka2[[#This Row],[Stĺpec25]])/Tabuľka2[[#This Row],[Stĺpec14]],0)</f>
        <v>0</v>
      </c>
      <c r="AH417" s="199">
        <f>Tabuľka2[[#This Row],[Stĺpec28]]+Tabuľka2[[#This Row],[Stĺpec25]]</f>
        <v>0</v>
      </c>
      <c r="AI417" s="206">
        <f>IFERROR(Tabuľka2[[#This Row],[Stĺpec25]]/Tabuľka2[[#This Row],[Stĺpec30]],0)</f>
        <v>0</v>
      </c>
      <c r="AJ417" s="191">
        <f>IFERROR(Tabuľka2[[#This Row],[Stĺpec145]]/Tabuľka2[[#This Row],[Stĺpec14]],0)</f>
        <v>0</v>
      </c>
      <c r="AK417" s="191">
        <f>IFERROR(Tabuľka2[[#This Row],[Stĺpec144]]/Tabuľka2[[#This Row],[Stĺpec14]],0)</f>
        <v>0</v>
      </c>
    </row>
    <row r="418" spans="1:37" x14ac:dyDescent="0.25">
      <c r="A418" s="251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17">
        <f>SUM(Činnosti!$F418:$M418)</f>
        <v>0</v>
      </c>
      <c r="O418" s="261"/>
      <c r="P418" s="269"/>
      <c r="Q418" s="267">
        <f>IF(AND(Tabuľka2[[#This Row],[Stĺpec5]]&gt;0,Tabuľka2[[#This Row],[Stĺpec1]]=""),1,0)</f>
        <v>0</v>
      </c>
      <c r="R418" s="237">
        <f>IF(AND(Tabuľka2[[#This Row],[Stĺpec14]]=0,OR(Tabuľka2[[#This Row],[Stĺpec145]]&gt;0,Tabuľka2[[#This Row],[Stĺpec144]]&gt;0)),1,0)</f>
        <v>0</v>
      </c>
      <c r="S4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8" s="212">
        <f>IF(OR($T$13="vyberte",$T$13=""),0,IF(OR(Tabuľka2[[#This Row],[Stĺpec14]]="",Tabuľka2[[#This Row],[Stĺpec6]]=""),0,Tabuľka2[[#This Row],[Stĺpec6]]/Tabuľka2[[#This Row],[Stĺpec14]]))</f>
        <v>0</v>
      </c>
      <c r="U418" s="212">
        <f>IF(OR($U$13="vyberte",$U$13=""),0,IF(OR(Tabuľka2[[#This Row],[Stĺpec14]]="",Tabuľka2[[#This Row],[Stĺpec7]]=""),0,Tabuľka2[[#This Row],[Stĺpec7]]/Tabuľka2[[#This Row],[Stĺpec14]]))</f>
        <v>0</v>
      </c>
      <c r="V418" s="212">
        <f>IF(OR($V$13="vyberte",$V$13=""),0,IF(OR(Tabuľka2[[#This Row],[Stĺpec14]]="",Tabuľka2[[#This Row],[Stĺpec8]]=0),0,Tabuľka2[[#This Row],[Stĺpec8]]/Tabuľka2[[#This Row],[Stĺpec14]]))</f>
        <v>0</v>
      </c>
      <c r="W418" s="212">
        <f>IF(OR($W$13="vyberte",$W$13=""),0,IF(OR(Tabuľka2[[#This Row],[Stĺpec14]]="",Tabuľka2[[#This Row],[Stĺpec9]]=""),0,Tabuľka2[[#This Row],[Stĺpec9]]/Tabuľka2[[#This Row],[Stĺpec14]]))</f>
        <v>0</v>
      </c>
      <c r="X418" s="212">
        <f>IF(OR($X$13="vyberte",$X$13=""),0,IF(OR(Tabuľka2[[#This Row],[Stĺpec14]]="",Tabuľka2[[#This Row],[Stĺpec10]]=""),0,Tabuľka2[[#This Row],[Stĺpec10]]/Tabuľka2[[#This Row],[Stĺpec14]]))</f>
        <v>0</v>
      </c>
      <c r="Y418" s="212">
        <f>IF(OR($Y$13="vyberte",$Y$13=""),0,IF(OR(Tabuľka2[[#This Row],[Stĺpec14]]="",Tabuľka2[[#This Row],[Stĺpec11]]=""),0,Tabuľka2[[#This Row],[Stĺpec11]]/Tabuľka2[[#This Row],[Stĺpec14]]))</f>
        <v>0</v>
      </c>
      <c r="Z418" s="212">
        <f>IF(OR(Tabuľka2[[#This Row],[Stĺpec14]]="",Tabuľka2[[#This Row],[Stĺpec12]]=""),0,Tabuľka2[[#This Row],[Stĺpec12]]/Tabuľka2[[#This Row],[Stĺpec14]])</f>
        <v>0</v>
      </c>
      <c r="AA418" s="194">
        <f>IF(OR(Tabuľka2[[#This Row],[Stĺpec14]]="",Tabuľka2[[#This Row],[Stĺpec13]]=""),0,Tabuľka2[[#This Row],[Stĺpec13]]/Tabuľka2[[#This Row],[Stĺpec14]])</f>
        <v>0</v>
      </c>
      <c r="AB418" s="193">
        <f>COUNTIF(Tabuľka2[[#This Row],[Stĺpec16]:[Stĺpec23]],"&gt;0,1")</f>
        <v>0</v>
      </c>
      <c r="AC418" s="198">
        <f>IF(OR($F$13="vyberte",$F$13=""),0,Tabuľka2[[#This Row],[Stĺpec14]]-Tabuľka2[[#This Row],[Stĺpec26]])</f>
        <v>0</v>
      </c>
      <c r="AD4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8" s="206">
        <f>IF('Bodovacie kritéria'!$F$15="01 A - BORSKÁ NÍŽINA",Tabuľka2[[#This Row],[Stĺpec25]]/Tabuľka2[[#This Row],[Stĺpec5]],0)</f>
        <v>0</v>
      </c>
      <c r="AF4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8" s="206">
        <f>IFERROR((Tabuľka2[[#This Row],[Stĺpec28]]+Tabuľka2[[#This Row],[Stĺpec25]])/Tabuľka2[[#This Row],[Stĺpec14]],0)</f>
        <v>0</v>
      </c>
      <c r="AH418" s="199">
        <f>Tabuľka2[[#This Row],[Stĺpec28]]+Tabuľka2[[#This Row],[Stĺpec25]]</f>
        <v>0</v>
      </c>
      <c r="AI418" s="206">
        <f>IFERROR(Tabuľka2[[#This Row],[Stĺpec25]]/Tabuľka2[[#This Row],[Stĺpec30]],0)</f>
        <v>0</v>
      </c>
      <c r="AJ418" s="191">
        <f>IFERROR(Tabuľka2[[#This Row],[Stĺpec145]]/Tabuľka2[[#This Row],[Stĺpec14]],0)</f>
        <v>0</v>
      </c>
      <c r="AK418" s="191">
        <f>IFERROR(Tabuľka2[[#This Row],[Stĺpec144]]/Tabuľka2[[#This Row],[Stĺpec14]],0)</f>
        <v>0</v>
      </c>
    </row>
    <row r="419" spans="1:37" x14ac:dyDescent="0.25">
      <c r="A419" s="252"/>
      <c r="B419" s="257"/>
      <c r="C419" s="257"/>
      <c r="D419" s="257"/>
      <c r="E419" s="257"/>
      <c r="F419" s="257"/>
      <c r="G419" s="257"/>
      <c r="H419" s="257"/>
      <c r="I419" s="257"/>
      <c r="J419" s="257"/>
      <c r="K419" s="257"/>
      <c r="L419" s="257"/>
      <c r="M419" s="257"/>
      <c r="N419" s="218">
        <f>SUM(Činnosti!$F419:$M419)</f>
        <v>0</v>
      </c>
      <c r="O419" s="262"/>
      <c r="P419" s="269"/>
      <c r="Q419" s="267">
        <f>IF(AND(Tabuľka2[[#This Row],[Stĺpec5]]&gt;0,Tabuľka2[[#This Row],[Stĺpec1]]=""),1,0)</f>
        <v>0</v>
      </c>
      <c r="R419" s="237">
        <f>IF(AND(Tabuľka2[[#This Row],[Stĺpec14]]=0,OR(Tabuľka2[[#This Row],[Stĺpec145]]&gt;0,Tabuľka2[[#This Row],[Stĺpec144]]&gt;0)),1,0)</f>
        <v>0</v>
      </c>
      <c r="S4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19" s="212">
        <f>IF(OR($T$13="vyberte",$T$13=""),0,IF(OR(Tabuľka2[[#This Row],[Stĺpec14]]="",Tabuľka2[[#This Row],[Stĺpec6]]=""),0,Tabuľka2[[#This Row],[Stĺpec6]]/Tabuľka2[[#This Row],[Stĺpec14]]))</f>
        <v>0</v>
      </c>
      <c r="U419" s="212">
        <f>IF(OR($U$13="vyberte",$U$13=""),0,IF(OR(Tabuľka2[[#This Row],[Stĺpec14]]="",Tabuľka2[[#This Row],[Stĺpec7]]=""),0,Tabuľka2[[#This Row],[Stĺpec7]]/Tabuľka2[[#This Row],[Stĺpec14]]))</f>
        <v>0</v>
      </c>
      <c r="V419" s="212">
        <f>IF(OR($V$13="vyberte",$V$13=""),0,IF(OR(Tabuľka2[[#This Row],[Stĺpec14]]="",Tabuľka2[[#This Row],[Stĺpec8]]=0),0,Tabuľka2[[#This Row],[Stĺpec8]]/Tabuľka2[[#This Row],[Stĺpec14]]))</f>
        <v>0</v>
      </c>
      <c r="W419" s="212">
        <f>IF(OR($W$13="vyberte",$W$13=""),0,IF(OR(Tabuľka2[[#This Row],[Stĺpec14]]="",Tabuľka2[[#This Row],[Stĺpec9]]=""),0,Tabuľka2[[#This Row],[Stĺpec9]]/Tabuľka2[[#This Row],[Stĺpec14]]))</f>
        <v>0</v>
      </c>
      <c r="X419" s="212">
        <f>IF(OR($X$13="vyberte",$X$13=""),0,IF(OR(Tabuľka2[[#This Row],[Stĺpec14]]="",Tabuľka2[[#This Row],[Stĺpec10]]=""),0,Tabuľka2[[#This Row],[Stĺpec10]]/Tabuľka2[[#This Row],[Stĺpec14]]))</f>
        <v>0</v>
      </c>
      <c r="Y419" s="212">
        <f>IF(OR($Y$13="vyberte",$Y$13=""),0,IF(OR(Tabuľka2[[#This Row],[Stĺpec14]]="",Tabuľka2[[#This Row],[Stĺpec11]]=""),0,Tabuľka2[[#This Row],[Stĺpec11]]/Tabuľka2[[#This Row],[Stĺpec14]]))</f>
        <v>0</v>
      </c>
      <c r="Z419" s="212">
        <f>IF(OR(Tabuľka2[[#This Row],[Stĺpec14]]="",Tabuľka2[[#This Row],[Stĺpec12]]=""),0,Tabuľka2[[#This Row],[Stĺpec12]]/Tabuľka2[[#This Row],[Stĺpec14]])</f>
        <v>0</v>
      </c>
      <c r="AA419" s="194">
        <f>IF(OR(Tabuľka2[[#This Row],[Stĺpec14]]="",Tabuľka2[[#This Row],[Stĺpec13]]=""),0,Tabuľka2[[#This Row],[Stĺpec13]]/Tabuľka2[[#This Row],[Stĺpec14]])</f>
        <v>0</v>
      </c>
      <c r="AB419" s="193">
        <f>COUNTIF(Tabuľka2[[#This Row],[Stĺpec16]:[Stĺpec23]],"&gt;0,1")</f>
        <v>0</v>
      </c>
      <c r="AC419" s="198">
        <f>IF(OR($F$13="vyberte",$F$13=""),0,Tabuľka2[[#This Row],[Stĺpec14]]-Tabuľka2[[#This Row],[Stĺpec26]])</f>
        <v>0</v>
      </c>
      <c r="AD4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19" s="206">
        <f>IF('Bodovacie kritéria'!$F$15="01 A - BORSKÁ NÍŽINA",Tabuľka2[[#This Row],[Stĺpec25]]/Tabuľka2[[#This Row],[Stĺpec5]],0)</f>
        <v>0</v>
      </c>
      <c r="AF4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19" s="206">
        <f>IFERROR((Tabuľka2[[#This Row],[Stĺpec28]]+Tabuľka2[[#This Row],[Stĺpec25]])/Tabuľka2[[#This Row],[Stĺpec14]],0)</f>
        <v>0</v>
      </c>
      <c r="AH419" s="199">
        <f>Tabuľka2[[#This Row],[Stĺpec28]]+Tabuľka2[[#This Row],[Stĺpec25]]</f>
        <v>0</v>
      </c>
      <c r="AI419" s="206">
        <f>IFERROR(Tabuľka2[[#This Row],[Stĺpec25]]/Tabuľka2[[#This Row],[Stĺpec30]],0)</f>
        <v>0</v>
      </c>
      <c r="AJ419" s="191">
        <f>IFERROR(Tabuľka2[[#This Row],[Stĺpec145]]/Tabuľka2[[#This Row],[Stĺpec14]],0)</f>
        <v>0</v>
      </c>
      <c r="AK419" s="191">
        <f>IFERROR(Tabuľka2[[#This Row],[Stĺpec144]]/Tabuľka2[[#This Row],[Stĺpec14]],0)</f>
        <v>0</v>
      </c>
    </row>
    <row r="420" spans="1:37" x14ac:dyDescent="0.25">
      <c r="A420" s="251"/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17">
        <f>SUM(Činnosti!$F420:$M420)</f>
        <v>0</v>
      </c>
      <c r="O420" s="261"/>
      <c r="P420" s="269"/>
      <c r="Q420" s="267">
        <f>IF(AND(Tabuľka2[[#This Row],[Stĺpec5]]&gt;0,Tabuľka2[[#This Row],[Stĺpec1]]=""),1,0)</f>
        <v>0</v>
      </c>
      <c r="R420" s="237">
        <f>IF(AND(Tabuľka2[[#This Row],[Stĺpec14]]=0,OR(Tabuľka2[[#This Row],[Stĺpec145]]&gt;0,Tabuľka2[[#This Row],[Stĺpec144]]&gt;0)),1,0)</f>
        <v>0</v>
      </c>
      <c r="S4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0" s="212">
        <f>IF(OR($T$13="vyberte",$T$13=""),0,IF(OR(Tabuľka2[[#This Row],[Stĺpec14]]="",Tabuľka2[[#This Row],[Stĺpec6]]=""),0,Tabuľka2[[#This Row],[Stĺpec6]]/Tabuľka2[[#This Row],[Stĺpec14]]))</f>
        <v>0</v>
      </c>
      <c r="U420" s="212">
        <f>IF(OR($U$13="vyberte",$U$13=""),0,IF(OR(Tabuľka2[[#This Row],[Stĺpec14]]="",Tabuľka2[[#This Row],[Stĺpec7]]=""),0,Tabuľka2[[#This Row],[Stĺpec7]]/Tabuľka2[[#This Row],[Stĺpec14]]))</f>
        <v>0</v>
      </c>
      <c r="V420" s="212">
        <f>IF(OR($V$13="vyberte",$V$13=""),0,IF(OR(Tabuľka2[[#This Row],[Stĺpec14]]="",Tabuľka2[[#This Row],[Stĺpec8]]=0),0,Tabuľka2[[#This Row],[Stĺpec8]]/Tabuľka2[[#This Row],[Stĺpec14]]))</f>
        <v>0</v>
      </c>
      <c r="W420" s="212">
        <f>IF(OR($W$13="vyberte",$W$13=""),0,IF(OR(Tabuľka2[[#This Row],[Stĺpec14]]="",Tabuľka2[[#This Row],[Stĺpec9]]=""),0,Tabuľka2[[#This Row],[Stĺpec9]]/Tabuľka2[[#This Row],[Stĺpec14]]))</f>
        <v>0</v>
      </c>
      <c r="X420" s="212">
        <f>IF(OR($X$13="vyberte",$X$13=""),0,IF(OR(Tabuľka2[[#This Row],[Stĺpec14]]="",Tabuľka2[[#This Row],[Stĺpec10]]=""),0,Tabuľka2[[#This Row],[Stĺpec10]]/Tabuľka2[[#This Row],[Stĺpec14]]))</f>
        <v>0</v>
      </c>
      <c r="Y420" s="212">
        <f>IF(OR($Y$13="vyberte",$Y$13=""),0,IF(OR(Tabuľka2[[#This Row],[Stĺpec14]]="",Tabuľka2[[#This Row],[Stĺpec11]]=""),0,Tabuľka2[[#This Row],[Stĺpec11]]/Tabuľka2[[#This Row],[Stĺpec14]]))</f>
        <v>0</v>
      </c>
      <c r="Z420" s="212">
        <f>IF(OR(Tabuľka2[[#This Row],[Stĺpec14]]="",Tabuľka2[[#This Row],[Stĺpec12]]=""),0,Tabuľka2[[#This Row],[Stĺpec12]]/Tabuľka2[[#This Row],[Stĺpec14]])</f>
        <v>0</v>
      </c>
      <c r="AA420" s="194">
        <f>IF(OR(Tabuľka2[[#This Row],[Stĺpec14]]="",Tabuľka2[[#This Row],[Stĺpec13]]=""),0,Tabuľka2[[#This Row],[Stĺpec13]]/Tabuľka2[[#This Row],[Stĺpec14]])</f>
        <v>0</v>
      </c>
      <c r="AB420" s="193">
        <f>COUNTIF(Tabuľka2[[#This Row],[Stĺpec16]:[Stĺpec23]],"&gt;0,1")</f>
        <v>0</v>
      </c>
      <c r="AC420" s="198">
        <f>IF(OR($F$13="vyberte",$F$13=""),0,Tabuľka2[[#This Row],[Stĺpec14]]-Tabuľka2[[#This Row],[Stĺpec26]])</f>
        <v>0</v>
      </c>
      <c r="AD4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0" s="206">
        <f>IF('Bodovacie kritéria'!$F$15="01 A - BORSKÁ NÍŽINA",Tabuľka2[[#This Row],[Stĺpec25]]/Tabuľka2[[#This Row],[Stĺpec5]],0)</f>
        <v>0</v>
      </c>
      <c r="AF4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0" s="206">
        <f>IFERROR((Tabuľka2[[#This Row],[Stĺpec28]]+Tabuľka2[[#This Row],[Stĺpec25]])/Tabuľka2[[#This Row],[Stĺpec14]],0)</f>
        <v>0</v>
      </c>
      <c r="AH420" s="199">
        <f>Tabuľka2[[#This Row],[Stĺpec28]]+Tabuľka2[[#This Row],[Stĺpec25]]</f>
        <v>0</v>
      </c>
      <c r="AI420" s="206">
        <f>IFERROR(Tabuľka2[[#This Row],[Stĺpec25]]/Tabuľka2[[#This Row],[Stĺpec30]],0)</f>
        <v>0</v>
      </c>
      <c r="AJ420" s="191">
        <f>IFERROR(Tabuľka2[[#This Row],[Stĺpec145]]/Tabuľka2[[#This Row],[Stĺpec14]],0)</f>
        <v>0</v>
      </c>
      <c r="AK420" s="191">
        <f>IFERROR(Tabuľka2[[#This Row],[Stĺpec144]]/Tabuľka2[[#This Row],[Stĺpec14]],0)</f>
        <v>0</v>
      </c>
    </row>
    <row r="421" spans="1:37" x14ac:dyDescent="0.25">
      <c r="A421" s="252"/>
      <c r="B421" s="257"/>
      <c r="C421" s="257"/>
      <c r="D421" s="257"/>
      <c r="E421" s="257"/>
      <c r="F421" s="257"/>
      <c r="G421" s="257"/>
      <c r="H421" s="257"/>
      <c r="I421" s="257"/>
      <c r="J421" s="257"/>
      <c r="K421" s="257"/>
      <c r="L421" s="257"/>
      <c r="M421" s="257"/>
      <c r="N421" s="218">
        <f>SUM(Činnosti!$F421:$M421)</f>
        <v>0</v>
      </c>
      <c r="O421" s="262"/>
      <c r="P421" s="269"/>
      <c r="Q421" s="267">
        <f>IF(AND(Tabuľka2[[#This Row],[Stĺpec5]]&gt;0,Tabuľka2[[#This Row],[Stĺpec1]]=""),1,0)</f>
        <v>0</v>
      </c>
      <c r="R421" s="237">
        <f>IF(AND(Tabuľka2[[#This Row],[Stĺpec14]]=0,OR(Tabuľka2[[#This Row],[Stĺpec145]]&gt;0,Tabuľka2[[#This Row],[Stĺpec144]]&gt;0)),1,0)</f>
        <v>0</v>
      </c>
      <c r="S4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1" s="212">
        <f>IF(OR($T$13="vyberte",$T$13=""),0,IF(OR(Tabuľka2[[#This Row],[Stĺpec14]]="",Tabuľka2[[#This Row],[Stĺpec6]]=""),0,Tabuľka2[[#This Row],[Stĺpec6]]/Tabuľka2[[#This Row],[Stĺpec14]]))</f>
        <v>0</v>
      </c>
      <c r="U421" s="212">
        <f>IF(OR($U$13="vyberte",$U$13=""),0,IF(OR(Tabuľka2[[#This Row],[Stĺpec14]]="",Tabuľka2[[#This Row],[Stĺpec7]]=""),0,Tabuľka2[[#This Row],[Stĺpec7]]/Tabuľka2[[#This Row],[Stĺpec14]]))</f>
        <v>0</v>
      </c>
      <c r="V421" s="212">
        <f>IF(OR($V$13="vyberte",$V$13=""),0,IF(OR(Tabuľka2[[#This Row],[Stĺpec14]]="",Tabuľka2[[#This Row],[Stĺpec8]]=0),0,Tabuľka2[[#This Row],[Stĺpec8]]/Tabuľka2[[#This Row],[Stĺpec14]]))</f>
        <v>0</v>
      </c>
      <c r="W421" s="212">
        <f>IF(OR($W$13="vyberte",$W$13=""),0,IF(OR(Tabuľka2[[#This Row],[Stĺpec14]]="",Tabuľka2[[#This Row],[Stĺpec9]]=""),0,Tabuľka2[[#This Row],[Stĺpec9]]/Tabuľka2[[#This Row],[Stĺpec14]]))</f>
        <v>0</v>
      </c>
      <c r="X421" s="212">
        <f>IF(OR($X$13="vyberte",$X$13=""),0,IF(OR(Tabuľka2[[#This Row],[Stĺpec14]]="",Tabuľka2[[#This Row],[Stĺpec10]]=""),0,Tabuľka2[[#This Row],[Stĺpec10]]/Tabuľka2[[#This Row],[Stĺpec14]]))</f>
        <v>0</v>
      </c>
      <c r="Y421" s="212">
        <f>IF(OR($Y$13="vyberte",$Y$13=""),0,IF(OR(Tabuľka2[[#This Row],[Stĺpec14]]="",Tabuľka2[[#This Row],[Stĺpec11]]=""),0,Tabuľka2[[#This Row],[Stĺpec11]]/Tabuľka2[[#This Row],[Stĺpec14]]))</f>
        <v>0</v>
      </c>
      <c r="Z421" s="212">
        <f>IF(OR(Tabuľka2[[#This Row],[Stĺpec14]]="",Tabuľka2[[#This Row],[Stĺpec12]]=""),0,Tabuľka2[[#This Row],[Stĺpec12]]/Tabuľka2[[#This Row],[Stĺpec14]])</f>
        <v>0</v>
      </c>
      <c r="AA421" s="194">
        <f>IF(OR(Tabuľka2[[#This Row],[Stĺpec14]]="",Tabuľka2[[#This Row],[Stĺpec13]]=""),0,Tabuľka2[[#This Row],[Stĺpec13]]/Tabuľka2[[#This Row],[Stĺpec14]])</f>
        <v>0</v>
      </c>
      <c r="AB421" s="193">
        <f>COUNTIF(Tabuľka2[[#This Row],[Stĺpec16]:[Stĺpec23]],"&gt;0,1")</f>
        <v>0</v>
      </c>
      <c r="AC421" s="198">
        <f>IF(OR($F$13="vyberte",$F$13=""),0,Tabuľka2[[#This Row],[Stĺpec14]]-Tabuľka2[[#This Row],[Stĺpec26]])</f>
        <v>0</v>
      </c>
      <c r="AD4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1" s="206">
        <f>IF('Bodovacie kritéria'!$F$15="01 A - BORSKÁ NÍŽINA",Tabuľka2[[#This Row],[Stĺpec25]]/Tabuľka2[[#This Row],[Stĺpec5]],0)</f>
        <v>0</v>
      </c>
      <c r="AF4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1" s="206">
        <f>IFERROR((Tabuľka2[[#This Row],[Stĺpec28]]+Tabuľka2[[#This Row],[Stĺpec25]])/Tabuľka2[[#This Row],[Stĺpec14]],0)</f>
        <v>0</v>
      </c>
      <c r="AH421" s="199">
        <f>Tabuľka2[[#This Row],[Stĺpec28]]+Tabuľka2[[#This Row],[Stĺpec25]]</f>
        <v>0</v>
      </c>
      <c r="AI421" s="206">
        <f>IFERROR(Tabuľka2[[#This Row],[Stĺpec25]]/Tabuľka2[[#This Row],[Stĺpec30]],0)</f>
        <v>0</v>
      </c>
      <c r="AJ421" s="191">
        <f>IFERROR(Tabuľka2[[#This Row],[Stĺpec145]]/Tabuľka2[[#This Row],[Stĺpec14]],0)</f>
        <v>0</v>
      </c>
      <c r="AK421" s="191">
        <f>IFERROR(Tabuľka2[[#This Row],[Stĺpec144]]/Tabuľka2[[#This Row],[Stĺpec14]],0)</f>
        <v>0</v>
      </c>
    </row>
    <row r="422" spans="1:37" x14ac:dyDescent="0.25">
      <c r="A422" s="251"/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17">
        <f>SUM(Činnosti!$F422:$M422)</f>
        <v>0</v>
      </c>
      <c r="O422" s="261"/>
      <c r="P422" s="269"/>
      <c r="Q422" s="267">
        <f>IF(AND(Tabuľka2[[#This Row],[Stĺpec5]]&gt;0,Tabuľka2[[#This Row],[Stĺpec1]]=""),1,0)</f>
        <v>0</v>
      </c>
      <c r="R422" s="237">
        <f>IF(AND(Tabuľka2[[#This Row],[Stĺpec14]]=0,OR(Tabuľka2[[#This Row],[Stĺpec145]]&gt;0,Tabuľka2[[#This Row],[Stĺpec144]]&gt;0)),1,0)</f>
        <v>0</v>
      </c>
      <c r="S4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2" s="212">
        <f>IF(OR($T$13="vyberte",$T$13=""),0,IF(OR(Tabuľka2[[#This Row],[Stĺpec14]]="",Tabuľka2[[#This Row],[Stĺpec6]]=""),0,Tabuľka2[[#This Row],[Stĺpec6]]/Tabuľka2[[#This Row],[Stĺpec14]]))</f>
        <v>0</v>
      </c>
      <c r="U422" s="212">
        <f>IF(OR($U$13="vyberte",$U$13=""),0,IF(OR(Tabuľka2[[#This Row],[Stĺpec14]]="",Tabuľka2[[#This Row],[Stĺpec7]]=""),0,Tabuľka2[[#This Row],[Stĺpec7]]/Tabuľka2[[#This Row],[Stĺpec14]]))</f>
        <v>0</v>
      </c>
      <c r="V422" s="212">
        <f>IF(OR($V$13="vyberte",$V$13=""),0,IF(OR(Tabuľka2[[#This Row],[Stĺpec14]]="",Tabuľka2[[#This Row],[Stĺpec8]]=0),0,Tabuľka2[[#This Row],[Stĺpec8]]/Tabuľka2[[#This Row],[Stĺpec14]]))</f>
        <v>0</v>
      </c>
      <c r="W422" s="212">
        <f>IF(OR($W$13="vyberte",$W$13=""),0,IF(OR(Tabuľka2[[#This Row],[Stĺpec14]]="",Tabuľka2[[#This Row],[Stĺpec9]]=""),0,Tabuľka2[[#This Row],[Stĺpec9]]/Tabuľka2[[#This Row],[Stĺpec14]]))</f>
        <v>0</v>
      </c>
      <c r="X422" s="212">
        <f>IF(OR($X$13="vyberte",$X$13=""),0,IF(OR(Tabuľka2[[#This Row],[Stĺpec14]]="",Tabuľka2[[#This Row],[Stĺpec10]]=""),0,Tabuľka2[[#This Row],[Stĺpec10]]/Tabuľka2[[#This Row],[Stĺpec14]]))</f>
        <v>0</v>
      </c>
      <c r="Y422" s="212">
        <f>IF(OR($Y$13="vyberte",$Y$13=""),0,IF(OR(Tabuľka2[[#This Row],[Stĺpec14]]="",Tabuľka2[[#This Row],[Stĺpec11]]=""),0,Tabuľka2[[#This Row],[Stĺpec11]]/Tabuľka2[[#This Row],[Stĺpec14]]))</f>
        <v>0</v>
      </c>
      <c r="Z422" s="212">
        <f>IF(OR(Tabuľka2[[#This Row],[Stĺpec14]]="",Tabuľka2[[#This Row],[Stĺpec12]]=""),0,Tabuľka2[[#This Row],[Stĺpec12]]/Tabuľka2[[#This Row],[Stĺpec14]])</f>
        <v>0</v>
      </c>
      <c r="AA422" s="194">
        <f>IF(OR(Tabuľka2[[#This Row],[Stĺpec14]]="",Tabuľka2[[#This Row],[Stĺpec13]]=""),0,Tabuľka2[[#This Row],[Stĺpec13]]/Tabuľka2[[#This Row],[Stĺpec14]])</f>
        <v>0</v>
      </c>
      <c r="AB422" s="193">
        <f>COUNTIF(Tabuľka2[[#This Row],[Stĺpec16]:[Stĺpec23]],"&gt;0,1")</f>
        <v>0</v>
      </c>
      <c r="AC422" s="198">
        <f>IF(OR($F$13="vyberte",$F$13=""),0,Tabuľka2[[#This Row],[Stĺpec14]]-Tabuľka2[[#This Row],[Stĺpec26]])</f>
        <v>0</v>
      </c>
      <c r="AD4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2" s="206">
        <f>IF('Bodovacie kritéria'!$F$15="01 A - BORSKÁ NÍŽINA",Tabuľka2[[#This Row],[Stĺpec25]]/Tabuľka2[[#This Row],[Stĺpec5]],0)</f>
        <v>0</v>
      </c>
      <c r="AF4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2" s="206">
        <f>IFERROR((Tabuľka2[[#This Row],[Stĺpec28]]+Tabuľka2[[#This Row],[Stĺpec25]])/Tabuľka2[[#This Row],[Stĺpec14]],0)</f>
        <v>0</v>
      </c>
      <c r="AH422" s="199">
        <f>Tabuľka2[[#This Row],[Stĺpec28]]+Tabuľka2[[#This Row],[Stĺpec25]]</f>
        <v>0</v>
      </c>
      <c r="AI422" s="206">
        <f>IFERROR(Tabuľka2[[#This Row],[Stĺpec25]]/Tabuľka2[[#This Row],[Stĺpec30]],0)</f>
        <v>0</v>
      </c>
      <c r="AJ422" s="191">
        <f>IFERROR(Tabuľka2[[#This Row],[Stĺpec145]]/Tabuľka2[[#This Row],[Stĺpec14]],0)</f>
        <v>0</v>
      </c>
      <c r="AK422" s="191">
        <f>IFERROR(Tabuľka2[[#This Row],[Stĺpec144]]/Tabuľka2[[#This Row],[Stĺpec14]],0)</f>
        <v>0</v>
      </c>
    </row>
    <row r="423" spans="1:37" x14ac:dyDescent="0.25">
      <c r="A423" s="252"/>
      <c r="B423" s="257"/>
      <c r="C423" s="257"/>
      <c r="D423" s="257"/>
      <c r="E423" s="257"/>
      <c r="F423" s="257"/>
      <c r="G423" s="257"/>
      <c r="H423" s="257"/>
      <c r="I423" s="257"/>
      <c r="J423" s="257"/>
      <c r="K423" s="257"/>
      <c r="L423" s="257"/>
      <c r="M423" s="257"/>
      <c r="N423" s="218">
        <f>SUM(Činnosti!$F423:$M423)</f>
        <v>0</v>
      </c>
      <c r="O423" s="262"/>
      <c r="P423" s="269"/>
      <c r="Q423" s="267">
        <f>IF(AND(Tabuľka2[[#This Row],[Stĺpec5]]&gt;0,Tabuľka2[[#This Row],[Stĺpec1]]=""),1,0)</f>
        <v>0</v>
      </c>
      <c r="R423" s="237">
        <f>IF(AND(Tabuľka2[[#This Row],[Stĺpec14]]=0,OR(Tabuľka2[[#This Row],[Stĺpec145]]&gt;0,Tabuľka2[[#This Row],[Stĺpec144]]&gt;0)),1,0)</f>
        <v>0</v>
      </c>
      <c r="S4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3" s="212">
        <f>IF(OR($T$13="vyberte",$T$13=""),0,IF(OR(Tabuľka2[[#This Row],[Stĺpec14]]="",Tabuľka2[[#This Row],[Stĺpec6]]=""),0,Tabuľka2[[#This Row],[Stĺpec6]]/Tabuľka2[[#This Row],[Stĺpec14]]))</f>
        <v>0</v>
      </c>
      <c r="U423" s="212">
        <f>IF(OR($U$13="vyberte",$U$13=""),0,IF(OR(Tabuľka2[[#This Row],[Stĺpec14]]="",Tabuľka2[[#This Row],[Stĺpec7]]=""),0,Tabuľka2[[#This Row],[Stĺpec7]]/Tabuľka2[[#This Row],[Stĺpec14]]))</f>
        <v>0</v>
      </c>
      <c r="V423" s="212">
        <f>IF(OR($V$13="vyberte",$V$13=""),0,IF(OR(Tabuľka2[[#This Row],[Stĺpec14]]="",Tabuľka2[[#This Row],[Stĺpec8]]=0),0,Tabuľka2[[#This Row],[Stĺpec8]]/Tabuľka2[[#This Row],[Stĺpec14]]))</f>
        <v>0</v>
      </c>
      <c r="W423" s="212">
        <f>IF(OR($W$13="vyberte",$W$13=""),0,IF(OR(Tabuľka2[[#This Row],[Stĺpec14]]="",Tabuľka2[[#This Row],[Stĺpec9]]=""),0,Tabuľka2[[#This Row],[Stĺpec9]]/Tabuľka2[[#This Row],[Stĺpec14]]))</f>
        <v>0</v>
      </c>
      <c r="X423" s="212">
        <f>IF(OR($X$13="vyberte",$X$13=""),0,IF(OR(Tabuľka2[[#This Row],[Stĺpec14]]="",Tabuľka2[[#This Row],[Stĺpec10]]=""),0,Tabuľka2[[#This Row],[Stĺpec10]]/Tabuľka2[[#This Row],[Stĺpec14]]))</f>
        <v>0</v>
      </c>
      <c r="Y423" s="212">
        <f>IF(OR($Y$13="vyberte",$Y$13=""),0,IF(OR(Tabuľka2[[#This Row],[Stĺpec14]]="",Tabuľka2[[#This Row],[Stĺpec11]]=""),0,Tabuľka2[[#This Row],[Stĺpec11]]/Tabuľka2[[#This Row],[Stĺpec14]]))</f>
        <v>0</v>
      </c>
      <c r="Z423" s="212">
        <f>IF(OR(Tabuľka2[[#This Row],[Stĺpec14]]="",Tabuľka2[[#This Row],[Stĺpec12]]=""),0,Tabuľka2[[#This Row],[Stĺpec12]]/Tabuľka2[[#This Row],[Stĺpec14]])</f>
        <v>0</v>
      </c>
      <c r="AA423" s="194">
        <f>IF(OR(Tabuľka2[[#This Row],[Stĺpec14]]="",Tabuľka2[[#This Row],[Stĺpec13]]=""),0,Tabuľka2[[#This Row],[Stĺpec13]]/Tabuľka2[[#This Row],[Stĺpec14]])</f>
        <v>0</v>
      </c>
      <c r="AB423" s="193">
        <f>COUNTIF(Tabuľka2[[#This Row],[Stĺpec16]:[Stĺpec23]],"&gt;0,1")</f>
        <v>0</v>
      </c>
      <c r="AC423" s="198">
        <f>IF(OR($F$13="vyberte",$F$13=""),0,Tabuľka2[[#This Row],[Stĺpec14]]-Tabuľka2[[#This Row],[Stĺpec26]])</f>
        <v>0</v>
      </c>
      <c r="AD4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3" s="206">
        <f>IF('Bodovacie kritéria'!$F$15="01 A - BORSKÁ NÍŽINA",Tabuľka2[[#This Row],[Stĺpec25]]/Tabuľka2[[#This Row],[Stĺpec5]],0)</f>
        <v>0</v>
      </c>
      <c r="AF4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3" s="206">
        <f>IFERROR((Tabuľka2[[#This Row],[Stĺpec28]]+Tabuľka2[[#This Row],[Stĺpec25]])/Tabuľka2[[#This Row],[Stĺpec14]],0)</f>
        <v>0</v>
      </c>
      <c r="AH423" s="199">
        <f>Tabuľka2[[#This Row],[Stĺpec28]]+Tabuľka2[[#This Row],[Stĺpec25]]</f>
        <v>0</v>
      </c>
      <c r="AI423" s="206">
        <f>IFERROR(Tabuľka2[[#This Row],[Stĺpec25]]/Tabuľka2[[#This Row],[Stĺpec30]],0)</f>
        <v>0</v>
      </c>
      <c r="AJ423" s="191">
        <f>IFERROR(Tabuľka2[[#This Row],[Stĺpec145]]/Tabuľka2[[#This Row],[Stĺpec14]],0)</f>
        <v>0</v>
      </c>
      <c r="AK423" s="191">
        <f>IFERROR(Tabuľka2[[#This Row],[Stĺpec144]]/Tabuľka2[[#This Row],[Stĺpec14]],0)</f>
        <v>0</v>
      </c>
    </row>
    <row r="424" spans="1:37" x14ac:dyDescent="0.25">
      <c r="A424" s="251"/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17">
        <f>SUM(Činnosti!$F424:$M424)</f>
        <v>0</v>
      </c>
      <c r="O424" s="261"/>
      <c r="P424" s="269"/>
      <c r="Q424" s="267">
        <f>IF(AND(Tabuľka2[[#This Row],[Stĺpec5]]&gt;0,Tabuľka2[[#This Row],[Stĺpec1]]=""),1,0)</f>
        <v>0</v>
      </c>
      <c r="R424" s="237">
        <f>IF(AND(Tabuľka2[[#This Row],[Stĺpec14]]=0,OR(Tabuľka2[[#This Row],[Stĺpec145]]&gt;0,Tabuľka2[[#This Row],[Stĺpec144]]&gt;0)),1,0)</f>
        <v>0</v>
      </c>
      <c r="S4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4" s="212">
        <f>IF(OR($T$13="vyberte",$T$13=""),0,IF(OR(Tabuľka2[[#This Row],[Stĺpec14]]="",Tabuľka2[[#This Row],[Stĺpec6]]=""),0,Tabuľka2[[#This Row],[Stĺpec6]]/Tabuľka2[[#This Row],[Stĺpec14]]))</f>
        <v>0</v>
      </c>
      <c r="U424" s="212">
        <f>IF(OR($U$13="vyberte",$U$13=""),0,IF(OR(Tabuľka2[[#This Row],[Stĺpec14]]="",Tabuľka2[[#This Row],[Stĺpec7]]=""),0,Tabuľka2[[#This Row],[Stĺpec7]]/Tabuľka2[[#This Row],[Stĺpec14]]))</f>
        <v>0</v>
      </c>
      <c r="V424" s="212">
        <f>IF(OR($V$13="vyberte",$V$13=""),0,IF(OR(Tabuľka2[[#This Row],[Stĺpec14]]="",Tabuľka2[[#This Row],[Stĺpec8]]=0),0,Tabuľka2[[#This Row],[Stĺpec8]]/Tabuľka2[[#This Row],[Stĺpec14]]))</f>
        <v>0</v>
      </c>
      <c r="W424" s="212">
        <f>IF(OR($W$13="vyberte",$W$13=""),0,IF(OR(Tabuľka2[[#This Row],[Stĺpec14]]="",Tabuľka2[[#This Row],[Stĺpec9]]=""),0,Tabuľka2[[#This Row],[Stĺpec9]]/Tabuľka2[[#This Row],[Stĺpec14]]))</f>
        <v>0</v>
      </c>
      <c r="X424" s="212">
        <f>IF(OR($X$13="vyberte",$X$13=""),0,IF(OR(Tabuľka2[[#This Row],[Stĺpec14]]="",Tabuľka2[[#This Row],[Stĺpec10]]=""),0,Tabuľka2[[#This Row],[Stĺpec10]]/Tabuľka2[[#This Row],[Stĺpec14]]))</f>
        <v>0</v>
      </c>
      <c r="Y424" s="212">
        <f>IF(OR($Y$13="vyberte",$Y$13=""),0,IF(OR(Tabuľka2[[#This Row],[Stĺpec14]]="",Tabuľka2[[#This Row],[Stĺpec11]]=""),0,Tabuľka2[[#This Row],[Stĺpec11]]/Tabuľka2[[#This Row],[Stĺpec14]]))</f>
        <v>0</v>
      </c>
      <c r="Z424" s="212">
        <f>IF(OR(Tabuľka2[[#This Row],[Stĺpec14]]="",Tabuľka2[[#This Row],[Stĺpec12]]=""),0,Tabuľka2[[#This Row],[Stĺpec12]]/Tabuľka2[[#This Row],[Stĺpec14]])</f>
        <v>0</v>
      </c>
      <c r="AA424" s="194">
        <f>IF(OR(Tabuľka2[[#This Row],[Stĺpec14]]="",Tabuľka2[[#This Row],[Stĺpec13]]=""),0,Tabuľka2[[#This Row],[Stĺpec13]]/Tabuľka2[[#This Row],[Stĺpec14]])</f>
        <v>0</v>
      </c>
      <c r="AB424" s="193">
        <f>COUNTIF(Tabuľka2[[#This Row],[Stĺpec16]:[Stĺpec23]],"&gt;0,1")</f>
        <v>0</v>
      </c>
      <c r="AC424" s="198">
        <f>IF(OR($F$13="vyberte",$F$13=""),0,Tabuľka2[[#This Row],[Stĺpec14]]-Tabuľka2[[#This Row],[Stĺpec26]])</f>
        <v>0</v>
      </c>
      <c r="AD4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4" s="206">
        <f>IF('Bodovacie kritéria'!$F$15="01 A - BORSKÁ NÍŽINA",Tabuľka2[[#This Row],[Stĺpec25]]/Tabuľka2[[#This Row],[Stĺpec5]],0)</f>
        <v>0</v>
      </c>
      <c r="AF4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4" s="206">
        <f>IFERROR((Tabuľka2[[#This Row],[Stĺpec28]]+Tabuľka2[[#This Row],[Stĺpec25]])/Tabuľka2[[#This Row],[Stĺpec14]],0)</f>
        <v>0</v>
      </c>
      <c r="AH424" s="199">
        <f>Tabuľka2[[#This Row],[Stĺpec28]]+Tabuľka2[[#This Row],[Stĺpec25]]</f>
        <v>0</v>
      </c>
      <c r="AI424" s="206">
        <f>IFERROR(Tabuľka2[[#This Row],[Stĺpec25]]/Tabuľka2[[#This Row],[Stĺpec30]],0)</f>
        <v>0</v>
      </c>
      <c r="AJ424" s="191">
        <f>IFERROR(Tabuľka2[[#This Row],[Stĺpec145]]/Tabuľka2[[#This Row],[Stĺpec14]],0)</f>
        <v>0</v>
      </c>
      <c r="AK424" s="191">
        <f>IFERROR(Tabuľka2[[#This Row],[Stĺpec144]]/Tabuľka2[[#This Row],[Stĺpec14]],0)</f>
        <v>0</v>
      </c>
    </row>
    <row r="425" spans="1:37" x14ac:dyDescent="0.25">
      <c r="A425" s="252"/>
      <c r="B425" s="257"/>
      <c r="C425" s="257"/>
      <c r="D425" s="257"/>
      <c r="E425" s="257"/>
      <c r="F425" s="257"/>
      <c r="G425" s="257"/>
      <c r="H425" s="257"/>
      <c r="I425" s="257"/>
      <c r="J425" s="257"/>
      <c r="K425" s="257"/>
      <c r="L425" s="257"/>
      <c r="M425" s="257"/>
      <c r="N425" s="218">
        <f>SUM(Činnosti!$F425:$M425)</f>
        <v>0</v>
      </c>
      <c r="O425" s="262"/>
      <c r="P425" s="269"/>
      <c r="Q425" s="267">
        <f>IF(AND(Tabuľka2[[#This Row],[Stĺpec5]]&gt;0,Tabuľka2[[#This Row],[Stĺpec1]]=""),1,0)</f>
        <v>0</v>
      </c>
      <c r="R425" s="237">
        <f>IF(AND(Tabuľka2[[#This Row],[Stĺpec14]]=0,OR(Tabuľka2[[#This Row],[Stĺpec145]]&gt;0,Tabuľka2[[#This Row],[Stĺpec144]]&gt;0)),1,0)</f>
        <v>0</v>
      </c>
      <c r="S4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5" s="212">
        <f>IF(OR($T$13="vyberte",$T$13=""),0,IF(OR(Tabuľka2[[#This Row],[Stĺpec14]]="",Tabuľka2[[#This Row],[Stĺpec6]]=""),0,Tabuľka2[[#This Row],[Stĺpec6]]/Tabuľka2[[#This Row],[Stĺpec14]]))</f>
        <v>0</v>
      </c>
      <c r="U425" s="212">
        <f>IF(OR($U$13="vyberte",$U$13=""),0,IF(OR(Tabuľka2[[#This Row],[Stĺpec14]]="",Tabuľka2[[#This Row],[Stĺpec7]]=""),0,Tabuľka2[[#This Row],[Stĺpec7]]/Tabuľka2[[#This Row],[Stĺpec14]]))</f>
        <v>0</v>
      </c>
      <c r="V425" s="212">
        <f>IF(OR($V$13="vyberte",$V$13=""),0,IF(OR(Tabuľka2[[#This Row],[Stĺpec14]]="",Tabuľka2[[#This Row],[Stĺpec8]]=0),0,Tabuľka2[[#This Row],[Stĺpec8]]/Tabuľka2[[#This Row],[Stĺpec14]]))</f>
        <v>0</v>
      </c>
      <c r="W425" s="212">
        <f>IF(OR($W$13="vyberte",$W$13=""),0,IF(OR(Tabuľka2[[#This Row],[Stĺpec14]]="",Tabuľka2[[#This Row],[Stĺpec9]]=""),0,Tabuľka2[[#This Row],[Stĺpec9]]/Tabuľka2[[#This Row],[Stĺpec14]]))</f>
        <v>0</v>
      </c>
      <c r="X425" s="212">
        <f>IF(OR($X$13="vyberte",$X$13=""),0,IF(OR(Tabuľka2[[#This Row],[Stĺpec14]]="",Tabuľka2[[#This Row],[Stĺpec10]]=""),0,Tabuľka2[[#This Row],[Stĺpec10]]/Tabuľka2[[#This Row],[Stĺpec14]]))</f>
        <v>0</v>
      </c>
      <c r="Y425" s="212">
        <f>IF(OR($Y$13="vyberte",$Y$13=""),0,IF(OR(Tabuľka2[[#This Row],[Stĺpec14]]="",Tabuľka2[[#This Row],[Stĺpec11]]=""),0,Tabuľka2[[#This Row],[Stĺpec11]]/Tabuľka2[[#This Row],[Stĺpec14]]))</f>
        <v>0</v>
      </c>
      <c r="Z425" s="212">
        <f>IF(OR(Tabuľka2[[#This Row],[Stĺpec14]]="",Tabuľka2[[#This Row],[Stĺpec12]]=""),0,Tabuľka2[[#This Row],[Stĺpec12]]/Tabuľka2[[#This Row],[Stĺpec14]])</f>
        <v>0</v>
      </c>
      <c r="AA425" s="194">
        <f>IF(OR(Tabuľka2[[#This Row],[Stĺpec14]]="",Tabuľka2[[#This Row],[Stĺpec13]]=""),0,Tabuľka2[[#This Row],[Stĺpec13]]/Tabuľka2[[#This Row],[Stĺpec14]])</f>
        <v>0</v>
      </c>
      <c r="AB425" s="193">
        <f>COUNTIF(Tabuľka2[[#This Row],[Stĺpec16]:[Stĺpec23]],"&gt;0,1")</f>
        <v>0</v>
      </c>
      <c r="AC425" s="198">
        <f>IF(OR($F$13="vyberte",$F$13=""),0,Tabuľka2[[#This Row],[Stĺpec14]]-Tabuľka2[[#This Row],[Stĺpec26]])</f>
        <v>0</v>
      </c>
      <c r="AD4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5" s="206">
        <f>IF('Bodovacie kritéria'!$F$15="01 A - BORSKÁ NÍŽINA",Tabuľka2[[#This Row],[Stĺpec25]]/Tabuľka2[[#This Row],[Stĺpec5]],0)</f>
        <v>0</v>
      </c>
      <c r="AF4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5" s="206">
        <f>IFERROR((Tabuľka2[[#This Row],[Stĺpec28]]+Tabuľka2[[#This Row],[Stĺpec25]])/Tabuľka2[[#This Row],[Stĺpec14]],0)</f>
        <v>0</v>
      </c>
      <c r="AH425" s="199">
        <f>Tabuľka2[[#This Row],[Stĺpec28]]+Tabuľka2[[#This Row],[Stĺpec25]]</f>
        <v>0</v>
      </c>
      <c r="AI425" s="206">
        <f>IFERROR(Tabuľka2[[#This Row],[Stĺpec25]]/Tabuľka2[[#This Row],[Stĺpec30]],0)</f>
        <v>0</v>
      </c>
      <c r="AJ425" s="191">
        <f>IFERROR(Tabuľka2[[#This Row],[Stĺpec145]]/Tabuľka2[[#This Row],[Stĺpec14]],0)</f>
        <v>0</v>
      </c>
      <c r="AK425" s="191">
        <f>IFERROR(Tabuľka2[[#This Row],[Stĺpec144]]/Tabuľka2[[#This Row],[Stĺpec14]],0)</f>
        <v>0</v>
      </c>
    </row>
    <row r="426" spans="1:37" x14ac:dyDescent="0.25">
      <c r="A426" s="251"/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17">
        <f>SUM(Činnosti!$F426:$M426)</f>
        <v>0</v>
      </c>
      <c r="O426" s="261"/>
      <c r="P426" s="269"/>
      <c r="Q426" s="267">
        <f>IF(AND(Tabuľka2[[#This Row],[Stĺpec5]]&gt;0,Tabuľka2[[#This Row],[Stĺpec1]]=""),1,0)</f>
        <v>0</v>
      </c>
      <c r="R426" s="237">
        <f>IF(AND(Tabuľka2[[#This Row],[Stĺpec14]]=0,OR(Tabuľka2[[#This Row],[Stĺpec145]]&gt;0,Tabuľka2[[#This Row],[Stĺpec144]]&gt;0)),1,0)</f>
        <v>0</v>
      </c>
      <c r="S4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6" s="212">
        <f>IF(OR($T$13="vyberte",$T$13=""),0,IF(OR(Tabuľka2[[#This Row],[Stĺpec14]]="",Tabuľka2[[#This Row],[Stĺpec6]]=""),0,Tabuľka2[[#This Row],[Stĺpec6]]/Tabuľka2[[#This Row],[Stĺpec14]]))</f>
        <v>0</v>
      </c>
      <c r="U426" s="212">
        <f>IF(OR($U$13="vyberte",$U$13=""),0,IF(OR(Tabuľka2[[#This Row],[Stĺpec14]]="",Tabuľka2[[#This Row],[Stĺpec7]]=""),0,Tabuľka2[[#This Row],[Stĺpec7]]/Tabuľka2[[#This Row],[Stĺpec14]]))</f>
        <v>0</v>
      </c>
      <c r="V426" s="212">
        <f>IF(OR($V$13="vyberte",$V$13=""),0,IF(OR(Tabuľka2[[#This Row],[Stĺpec14]]="",Tabuľka2[[#This Row],[Stĺpec8]]=0),0,Tabuľka2[[#This Row],[Stĺpec8]]/Tabuľka2[[#This Row],[Stĺpec14]]))</f>
        <v>0</v>
      </c>
      <c r="W426" s="212">
        <f>IF(OR($W$13="vyberte",$W$13=""),0,IF(OR(Tabuľka2[[#This Row],[Stĺpec14]]="",Tabuľka2[[#This Row],[Stĺpec9]]=""),0,Tabuľka2[[#This Row],[Stĺpec9]]/Tabuľka2[[#This Row],[Stĺpec14]]))</f>
        <v>0</v>
      </c>
      <c r="X426" s="212">
        <f>IF(OR($X$13="vyberte",$X$13=""),0,IF(OR(Tabuľka2[[#This Row],[Stĺpec14]]="",Tabuľka2[[#This Row],[Stĺpec10]]=""),0,Tabuľka2[[#This Row],[Stĺpec10]]/Tabuľka2[[#This Row],[Stĺpec14]]))</f>
        <v>0</v>
      </c>
      <c r="Y426" s="212">
        <f>IF(OR($Y$13="vyberte",$Y$13=""),0,IF(OR(Tabuľka2[[#This Row],[Stĺpec14]]="",Tabuľka2[[#This Row],[Stĺpec11]]=""),0,Tabuľka2[[#This Row],[Stĺpec11]]/Tabuľka2[[#This Row],[Stĺpec14]]))</f>
        <v>0</v>
      </c>
      <c r="Z426" s="212">
        <f>IF(OR(Tabuľka2[[#This Row],[Stĺpec14]]="",Tabuľka2[[#This Row],[Stĺpec12]]=""),0,Tabuľka2[[#This Row],[Stĺpec12]]/Tabuľka2[[#This Row],[Stĺpec14]])</f>
        <v>0</v>
      </c>
      <c r="AA426" s="194">
        <f>IF(OR(Tabuľka2[[#This Row],[Stĺpec14]]="",Tabuľka2[[#This Row],[Stĺpec13]]=""),0,Tabuľka2[[#This Row],[Stĺpec13]]/Tabuľka2[[#This Row],[Stĺpec14]])</f>
        <v>0</v>
      </c>
      <c r="AB426" s="193">
        <f>COUNTIF(Tabuľka2[[#This Row],[Stĺpec16]:[Stĺpec23]],"&gt;0,1")</f>
        <v>0</v>
      </c>
      <c r="AC426" s="198">
        <f>IF(OR($F$13="vyberte",$F$13=""),0,Tabuľka2[[#This Row],[Stĺpec14]]-Tabuľka2[[#This Row],[Stĺpec26]])</f>
        <v>0</v>
      </c>
      <c r="AD4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6" s="206">
        <f>IF('Bodovacie kritéria'!$F$15="01 A - BORSKÁ NÍŽINA",Tabuľka2[[#This Row],[Stĺpec25]]/Tabuľka2[[#This Row],[Stĺpec5]],0)</f>
        <v>0</v>
      </c>
      <c r="AF4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6" s="206">
        <f>IFERROR((Tabuľka2[[#This Row],[Stĺpec28]]+Tabuľka2[[#This Row],[Stĺpec25]])/Tabuľka2[[#This Row],[Stĺpec14]],0)</f>
        <v>0</v>
      </c>
      <c r="AH426" s="199">
        <f>Tabuľka2[[#This Row],[Stĺpec28]]+Tabuľka2[[#This Row],[Stĺpec25]]</f>
        <v>0</v>
      </c>
      <c r="AI426" s="206">
        <f>IFERROR(Tabuľka2[[#This Row],[Stĺpec25]]/Tabuľka2[[#This Row],[Stĺpec30]],0)</f>
        <v>0</v>
      </c>
      <c r="AJ426" s="191">
        <f>IFERROR(Tabuľka2[[#This Row],[Stĺpec145]]/Tabuľka2[[#This Row],[Stĺpec14]],0)</f>
        <v>0</v>
      </c>
      <c r="AK426" s="191">
        <f>IFERROR(Tabuľka2[[#This Row],[Stĺpec144]]/Tabuľka2[[#This Row],[Stĺpec14]],0)</f>
        <v>0</v>
      </c>
    </row>
    <row r="427" spans="1:37" x14ac:dyDescent="0.25">
      <c r="A427" s="252"/>
      <c r="B427" s="257"/>
      <c r="C427" s="257"/>
      <c r="D427" s="257"/>
      <c r="E427" s="257"/>
      <c r="F427" s="257"/>
      <c r="G427" s="257"/>
      <c r="H427" s="257"/>
      <c r="I427" s="257"/>
      <c r="J427" s="257"/>
      <c r="K427" s="257"/>
      <c r="L427" s="257"/>
      <c r="M427" s="257"/>
      <c r="N427" s="218">
        <f>SUM(Činnosti!$F427:$M427)</f>
        <v>0</v>
      </c>
      <c r="O427" s="262"/>
      <c r="P427" s="269"/>
      <c r="Q427" s="267">
        <f>IF(AND(Tabuľka2[[#This Row],[Stĺpec5]]&gt;0,Tabuľka2[[#This Row],[Stĺpec1]]=""),1,0)</f>
        <v>0</v>
      </c>
      <c r="R427" s="237">
        <f>IF(AND(Tabuľka2[[#This Row],[Stĺpec14]]=0,OR(Tabuľka2[[#This Row],[Stĺpec145]]&gt;0,Tabuľka2[[#This Row],[Stĺpec144]]&gt;0)),1,0)</f>
        <v>0</v>
      </c>
      <c r="S4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7" s="212">
        <f>IF(OR($T$13="vyberte",$T$13=""),0,IF(OR(Tabuľka2[[#This Row],[Stĺpec14]]="",Tabuľka2[[#This Row],[Stĺpec6]]=""),0,Tabuľka2[[#This Row],[Stĺpec6]]/Tabuľka2[[#This Row],[Stĺpec14]]))</f>
        <v>0</v>
      </c>
      <c r="U427" s="212">
        <f>IF(OR($U$13="vyberte",$U$13=""),0,IF(OR(Tabuľka2[[#This Row],[Stĺpec14]]="",Tabuľka2[[#This Row],[Stĺpec7]]=""),0,Tabuľka2[[#This Row],[Stĺpec7]]/Tabuľka2[[#This Row],[Stĺpec14]]))</f>
        <v>0</v>
      </c>
      <c r="V427" s="212">
        <f>IF(OR($V$13="vyberte",$V$13=""),0,IF(OR(Tabuľka2[[#This Row],[Stĺpec14]]="",Tabuľka2[[#This Row],[Stĺpec8]]=0),0,Tabuľka2[[#This Row],[Stĺpec8]]/Tabuľka2[[#This Row],[Stĺpec14]]))</f>
        <v>0</v>
      </c>
      <c r="W427" s="212">
        <f>IF(OR($W$13="vyberte",$W$13=""),0,IF(OR(Tabuľka2[[#This Row],[Stĺpec14]]="",Tabuľka2[[#This Row],[Stĺpec9]]=""),0,Tabuľka2[[#This Row],[Stĺpec9]]/Tabuľka2[[#This Row],[Stĺpec14]]))</f>
        <v>0</v>
      </c>
      <c r="X427" s="212">
        <f>IF(OR($X$13="vyberte",$X$13=""),0,IF(OR(Tabuľka2[[#This Row],[Stĺpec14]]="",Tabuľka2[[#This Row],[Stĺpec10]]=""),0,Tabuľka2[[#This Row],[Stĺpec10]]/Tabuľka2[[#This Row],[Stĺpec14]]))</f>
        <v>0</v>
      </c>
      <c r="Y427" s="212">
        <f>IF(OR($Y$13="vyberte",$Y$13=""),0,IF(OR(Tabuľka2[[#This Row],[Stĺpec14]]="",Tabuľka2[[#This Row],[Stĺpec11]]=""),0,Tabuľka2[[#This Row],[Stĺpec11]]/Tabuľka2[[#This Row],[Stĺpec14]]))</f>
        <v>0</v>
      </c>
      <c r="Z427" s="212">
        <f>IF(OR(Tabuľka2[[#This Row],[Stĺpec14]]="",Tabuľka2[[#This Row],[Stĺpec12]]=""),0,Tabuľka2[[#This Row],[Stĺpec12]]/Tabuľka2[[#This Row],[Stĺpec14]])</f>
        <v>0</v>
      </c>
      <c r="AA427" s="194">
        <f>IF(OR(Tabuľka2[[#This Row],[Stĺpec14]]="",Tabuľka2[[#This Row],[Stĺpec13]]=""),0,Tabuľka2[[#This Row],[Stĺpec13]]/Tabuľka2[[#This Row],[Stĺpec14]])</f>
        <v>0</v>
      </c>
      <c r="AB427" s="193">
        <f>COUNTIF(Tabuľka2[[#This Row],[Stĺpec16]:[Stĺpec23]],"&gt;0,1")</f>
        <v>0</v>
      </c>
      <c r="AC427" s="198">
        <f>IF(OR($F$13="vyberte",$F$13=""),0,Tabuľka2[[#This Row],[Stĺpec14]]-Tabuľka2[[#This Row],[Stĺpec26]])</f>
        <v>0</v>
      </c>
      <c r="AD4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7" s="206">
        <f>IF('Bodovacie kritéria'!$F$15="01 A - BORSKÁ NÍŽINA",Tabuľka2[[#This Row],[Stĺpec25]]/Tabuľka2[[#This Row],[Stĺpec5]],0)</f>
        <v>0</v>
      </c>
      <c r="AF4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7" s="206">
        <f>IFERROR((Tabuľka2[[#This Row],[Stĺpec28]]+Tabuľka2[[#This Row],[Stĺpec25]])/Tabuľka2[[#This Row],[Stĺpec14]],0)</f>
        <v>0</v>
      </c>
      <c r="AH427" s="199">
        <f>Tabuľka2[[#This Row],[Stĺpec28]]+Tabuľka2[[#This Row],[Stĺpec25]]</f>
        <v>0</v>
      </c>
      <c r="AI427" s="206">
        <f>IFERROR(Tabuľka2[[#This Row],[Stĺpec25]]/Tabuľka2[[#This Row],[Stĺpec30]],0)</f>
        <v>0</v>
      </c>
      <c r="AJ427" s="191">
        <f>IFERROR(Tabuľka2[[#This Row],[Stĺpec145]]/Tabuľka2[[#This Row],[Stĺpec14]],0)</f>
        <v>0</v>
      </c>
      <c r="AK427" s="191">
        <f>IFERROR(Tabuľka2[[#This Row],[Stĺpec144]]/Tabuľka2[[#This Row],[Stĺpec14]],0)</f>
        <v>0</v>
      </c>
    </row>
    <row r="428" spans="1:37" x14ac:dyDescent="0.25">
      <c r="A428" s="251"/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17">
        <f>SUM(Činnosti!$F428:$M428)</f>
        <v>0</v>
      </c>
      <c r="O428" s="261"/>
      <c r="P428" s="269"/>
      <c r="Q428" s="267">
        <f>IF(AND(Tabuľka2[[#This Row],[Stĺpec5]]&gt;0,Tabuľka2[[#This Row],[Stĺpec1]]=""),1,0)</f>
        <v>0</v>
      </c>
      <c r="R428" s="237">
        <f>IF(AND(Tabuľka2[[#This Row],[Stĺpec14]]=0,OR(Tabuľka2[[#This Row],[Stĺpec145]]&gt;0,Tabuľka2[[#This Row],[Stĺpec144]]&gt;0)),1,0)</f>
        <v>0</v>
      </c>
      <c r="S4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8" s="212">
        <f>IF(OR($T$13="vyberte",$T$13=""),0,IF(OR(Tabuľka2[[#This Row],[Stĺpec14]]="",Tabuľka2[[#This Row],[Stĺpec6]]=""),0,Tabuľka2[[#This Row],[Stĺpec6]]/Tabuľka2[[#This Row],[Stĺpec14]]))</f>
        <v>0</v>
      </c>
      <c r="U428" s="212">
        <f>IF(OR($U$13="vyberte",$U$13=""),0,IF(OR(Tabuľka2[[#This Row],[Stĺpec14]]="",Tabuľka2[[#This Row],[Stĺpec7]]=""),0,Tabuľka2[[#This Row],[Stĺpec7]]/Tabuľka2[[#This Row],[Stĺpec14]]))</f>
        <v>0</v>
      </c>
      <c r="V428" s="212">
        <f>IF(OR($V$13="vyberte",$V$13=""),0,IF(OR(Tabuľka2[[#This Row],[Stĺpec14]]="",Tabuľka2[[#This Row],[Stĺpec8]]=0),0,Tabuľka2[[#This Row],[Stĺpec8]]/Tabuľka2[[#This Row],[Stĺpec14]]))</f>
        <v>0</v>
      </c>
      <c r="W428" s="212">
        <f>IF(OR($W$13="vyberte",$W$13=""),0,IF(OR(Tabuľka2[[#This Row],[Stĺpec14]]="",Tabuľka2[[#This Row],[Stĺpec9]]=""),0,Tabuľka2[[#This Row],[Stĺpec9]]/Tabuľka2[[#This Row],[Stĺpec14]]))</f>
        <v>0</v>
      </c>
      <c r="X428" s="212">
        <f>IF(OR($X$13="vyberte",$X$13=""),0,IF(OR(Tabuľka2[[#This Row],[Stĺpec14]]="",Tabuľka2[[#This Row],[Stĺpec10]]=""),0,Tabuľka2[[#This Row],[Stĺpec10]]/Tabuľka2[[#This Row],[Stĺpec14]]))</f>
        <v>0</v>
      </c>
      <c r="Y428" s="212">
        <f>IF(OR($Y$13="vyberte",$Y$13=""),0,IF(OR(Tabuľka2[[#This Row],[Stĺpec14]]="",Tabuľka2[[#This Row],[Stĺpec11]]=""),0,Tabuľka2[[#This Row],[Stĺpec11]]/Tabuľka2[[#This Row],[Stĺpec14]]))</f>
        <v>0</v>
      </c>
      <c r="Z428" s="212">
        <f>IF(OR(Tabuľka2[[#This Row],[Stĺpec14]]="",Tabuľka2[[#This Row],[Stĺpec12]]=""),0,Tabuľka2[[#This Row],[Stĺpec12]]/Tabuľka2[[#This Row],[Stĺpec14]])</f>
        <v>0</v>
      </c>
      <c r="AA428" s="194">
        <f>IF(OR(Tabuľka2[[#This Row],[Stĺpec14]]="",Tabuľka2[[#This Row],[Stĺpec13]]=""),0,Tabuľka2[[#This Row],[Stĺpec13]]/Tabuľka2[[#This Row],[Stĺpec14]])</f>
        <v>0</v>
      </c>
      <c r="AB428" s="193">
        <f>COUNTIF(Tabuľka2[[#This Row],[Stĺpec16]:[Stĺpec23]],"&gt;0,1")</f>
        <v>0</v>
      </c>
      <c r="AC428" s="198">
        <f>IF(OR($F$13="vyberte",$F$13=""),0,Tabuľka2[[#This Row],[Stĺpec14]]-Tabuľka2[[#This Row],[Stĺpec26]])</f>
        <v>0</v>
      </c>
      <c r="AD4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8" s="206">
        <f>IF('Bodovacie kritéria'!$F$15="01 A - BORSKÁ NÍŽINA",Tabuľka2[[#This Row],[Stĺpec25]]/Tabuľka2[[#This Row],[Stĺpec5]],0)</f>
        <v>0</v>
      </c>
      <c r="AF4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8" s="206">
        <f>IFERROR((Tabuľka2[[#This Row],[Stĺpec28]]+Tabuľka2[[#This Row],[Stĺpec25]])/Tabuľka2[[#This Row],[Stĺpec14]],0)</f>
        <v>0</v>
      </c>
      <c r="AH428" s="199">
        <f>Tabuľka2[[#This Row],[Stĺpec28]]+Tabuľka2[[#This Row],[Stĺpec25]]</f>
        <v>0</v>
      </c>
      <c r="AI428" s="206">
        <f>IFERROR(Tabuľka2[[#This Row],[Stĺpec25]]/Tabuľka2[[#This Row],[Stĺpec30]],0)</f>
        <v>0</v>
      </c>
      <c r="AJ428" s="191">
        <f>IFERROR(Tabuľka2[[#This Row],[Stĺpec145]]/Tabuľka2[[#This Row],[Stĺpec14]],0)</f>
        <v>0</v>
      </c>
      <c r="AK428" s="191">
        <f>IFERROR(Tabuľka2[[#This Row],[Stĺpec144]]/Tabuľka2[[#This Row],[Stĺpec14]],0)</f>
        <v>0</v>
      </c>
    </row>
    <row r="429" spans="1:37" x14ac:dyDescent="0.25">
      <c r="A429" s="252"/>
      <c r="B429" s="257"/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18">
        <f>SUM(Činnosti!$F429:$M429)</f>
        <v>0</v>
      </c>
      <c r="O429" s="262"/>
      <c r="P429" s="269"/>
      <c r="Q429" s="267">
        <f>IF(AND(Tabuľka2[[#This Row],[Stĺpec5]]&gt;0,Tabuľka2[[#This Row],[Stĺpec1]]=""),1,0)</f>
        <v>0</v>
      </c>
      <c r="R429" s="237">
        <f>IF(AND(Tabuľka2[[#This Row],[Stĺpec14]]=0,OR(Tabuľka2[[#This Row],[Stĺpec145]]&gt;0,Tabuľka2[[#This Row],[Stĺpec144]]&gt;0)),1,0)</f>
        <v>0</v>
      </c>
      <c r="S4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29" s="212">
        <f>IF(OR($T$13="vyberte",$T$13=""),0,IF(OR(Tabuľka2[[#This Row],[Stĺpec14]]="",Tabuľka2[[#This Row],[Stĺpec6]]=""),0,Tabuľka2[[#This Row],[Stĺpec6]]/Tabuľka2[[#This Row],[Stĺpec14]]))</f>
        <v>0</v>
      </c>
      <c r="U429" s="212">
        <f>IF(OR($U$13="vyberte",$U$13=""),0,IF(OR(Tabuľka2[[#This Row],[Stĺpec14]]="",Tabuľka2[[#This Row],[Stĺpec7]]=""),0,Tabuľka2[[#This Row],[Stĺpec7]]/Tabuľka2[[#This Row],[Stĺpec14]]))</f>
        <v>0</v>
      </c>
      <c r="V429" s="212">
        <f>IF(OR($V$13="vyberte",$V$13=""),0,IF(OR(Tabuľka2[[#This Row],[Stĺpec14]]="",Tabuľka2[[#This Row],[Stĺpec8]]=0),0,Tabuľka2[[#This Row],[Stĺpec8]]/Tabuľka2[[#This Row],[Stĺpec14]]))</f>
        <v>0</v>
      </c>
      <c r="W429" s="212">
        <f>IF(OR($W$13="vyberte",$W$13=""),0,IF(OR(Tabuľka2[[#This Row],[Stĺpec14]]="",Tabuľka2[[#This Row],[Stĺpec9]]=""),0,Tabuľka2[[#This Row],[Stĺpec9]]/Tabuľka2[[#This Row],[Stĺpec14]]))</f>
        <v>0</v>
      </c>
      <c r="X429" s="212">
        <f>IF(OR($X$13="vyberte",$X$13=""),0,IF(OR(Tabuľka2[[#This Row],[Stĺpec14]]="",Tabuľka2[[#This Row],[Stĺpec10]]=""),0,Tabuľka2[[#This Row],[Stĺpec10]]/Tabuľka2[[#This Row],[Stĺpec14]]))</f>
        <v>0</v>
      </c>
      <c r="Y429" s="212">
        <f>IF(OR($Y$13="vyberte",$Y$13=""),0,IF(OR(Tabuľka2[[#This Row],[Stĺpec14]]="",Tabuľka2[[#This Row],[Stĺpec11]]=""),0,Tabuľka2[[#This Row],[Stĺpec11]]/Tabuľka2[[#This Row],[Stĺpec14]]))</f>
        <v>0</v>
      </c>
      <c r="Z429" s="212">
        <f>IF(OR(Tabuľka2[[#This Row],[Stĺpec14]]="",Tabuľka2[[#This Row],[Stĺpec12]]=""),0,Tabuľka2[[#This Row],[Stĺpec12]]/Tabuľka2[[#This Row],[Stĺpec14]])</f>
        <v>0</v>
      </c>
      <c r="AA429" s="194">
        <f>IF(OR(Tabuľka2[[#This Row],[Stĺpec14]]="",Tabuľka2[[#This Row],[Stĺpec13]]=""),0,Tabuľka2[[#This Row],[Stĺpec13]]/Tabuľka2[[#This Row],[Stĺpec14]])</f>
        <v>0</v>
      </c>
      <c r="AB429" s="193">
        <f>COUNTIF(Tabuľka2[[#This Row],[Stĺpec16]:[Stĺpec23]],"&gt;0,1")</f>
        <v>0</v>
      </c>
      <c r="AC429" s="198">
        <f>IF(OR($F$13="vyberte",$F$13=""),0,Tabuľka2[[#This Row],[Stĺpec14]]-Tabuľka2[[#This Row],[Stĺpec26]])</f>
        <v>0</v>
      </c>
      <c r="AD4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29" s="206">
        <f>IF('Bodovacie kritéria'!$F$15="01 A - BORSKÁ NÍŽINA",Tabuľka2[[#This Row],[Stĺpec25]]/Tabuľka2[[#This Row],[Stĺpec5]],0)</f>
        <v>0</v>
      </c>
      <c r="AF4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29" s="206">
        <f>IFERROR((Tabuľka2[[#This Row],[Stĺpec28]]+Tabuľka2[[#This Row],[Stĺpec25]])/Tabuľka2[[#This Row],[Stĺpec14]],0)</f>
        <v>0</v>
      </c>
      <c r="AH429" s="199">
        <f>Tabuľka2[[#This Row],[Stĺpec28]]+Tabuľka2[[#This Row],[Stĺpec25]]</f>
        <v>0</v>
      </c>
      <c r="AI429" s="206">
        <f>IFERROR(Tabuľka2[[#This Row],[Stĺpec25]]/Tabuľka2[[#This Row],[Stĺpec30]],0)</f>
        <v>0</v>
      </c>
      <c r="AJ429" s="191">
        <f>IFERROR(Tabuľka2[[#This Row],[Stĺpec145]]/Tabuľka2[[#This Row],[Stĺpec14]],0)</f>
        <v>0</v>
      </c>
      <c r="AK429" s="191">
        <f>IFERROR(Tabuľka2[[#This Row],[Stĺpec144]]/Tabuľka2[[#This Row],[Stĺpec14]],0)</f>
        <v>0</v>
      </c>
    </row>
    <row r="430" spans="1:37" x14ac:dyDescent="0.25">
      <c r="A430" s="251"/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17">
        <f>SUM(Činnosti!$F430:$M430)</f>
        <v>0</v>
      </c>
      <c r="O430" s="261"/>
      <c r="P430" s="269"/>
      <c r="Q430" s="267">
        <f>IF(AND(Tabuľka2[[#This Row],[Stĺpec5]]&gt;0,Tabuľka2[[#This Row],[Stĺpec1]]=""),1,0)</f>
        <v>0</v>
      </c>
      <c r="R430" s="237">
        <f>IF(AND(Tabuľka2[[#This Row],[Stĺpec14]]=0,OR(Tabuľka2[[#This Row],[Stĺpec145]]&gt;0,Tabuľka2[[#This Row],[Stĺpec144]]&gt;0)),1,0)</f>
        <v>0</v>
      </c>
      <c r="S4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0" s="212">
        <f>IF(OR($T$13="vyberte",$T$13=""),0,IF(OR(Tabuľka2[[#This Row],[Stĺpec14]]="",Tabuľka2[[#This Row],[Stĺpec6]]=""),0,Tabuľka2[[#This Row],[Stĺpec6]]/Tabuľka2[[#This Row],[Stĺpec14]]))</f>
        <v>0</v>
      </c>
      <c r="U430" s="212">
        <f>IF(OR($U$13="vyberte",$U$13=""),0,IF(OR(Tabuľka2[[#This Row],[Stĺpec14]]="",Tabuľka2[[#This Row],[Stĺpec7]]=""),0,Tabuľka2[[#This Row],[Stĺpec7]]/Tabuľka2[[#This Row],[Stĺpec14]]))</f>
        <v>0</v>
      </c>
      <c r="V430" s="212">
        <f>IF(OR($V$13="vyberte",$V$13=""),0,IF(OR(Tabuľka2[[#This Row],[Stĺpec14]]="",Tabuľka2[[#This Row],[Stĺpec8]]=0),0,Tabuľka2[[#This Row],[Stĺpec8]]/Tabuľka2[[#This Row],[Stĺpec14]]))</f>
        <v>0</v>
      </c>
      <c r="W430" s="212">
        <f>IF(OR($W$13="vyberte",$W$13=""),0,IF(OR(Tabuľka2[[#This Row],[Stĺpec14]]="",Tabuľka2[[#This Row],[Stĺpec9]]=""),0,Tabuľka2[[#This Row],[Stĺpec9]]/Tabuľka2[[#This Row],[Stĺpec14]]))</f>
        <v>0</v>
      </c>
      <c r="X430" s="212">
        <f>IF(OR($X$13="vyberte",$X$13=""),0,IF(OR(Tabuľka2[[#This Row],[Stĺpec14]]="",Tabuľka2[[#This Row],[Stĺpec10]]=""),0,Tabuľka2[[#This Row],[Stĺpec10]]/Tabuľka2[[#This Row],[Stĺpec14]]))</f>
        <v>0</v>
      </c>
      <c r="Y430" s="212">
        <f>IF(OR($Y$13="vyberte",$Y$13=""),0,IF(OR(Tabuľka2[[#This Row],[Stĺpec14]]="",Tabuľka2[[#This Row],[Stĺpec11]]=""),0,Tabuľka2[[#This Row],[Stĺpec11]]/Tabuľka2[[#This Row],[Stĺpec14]]))</f>
        <v>0</v>
      </c>
      <c r="Z430" s="212">
        <f>IF(OR(Tabuľka2[[#This Row],[Stĺpec14]]="",Tabuľka2[[#This Row],[Stĺpec12]]=""),0,Tabuľka2[[#This Row],[Stĺpec12]]/Tabuľka2[[#This Row],[Stĺpec14]])</f>
        <v>0</v>
      </c>
      <c r="AA430" s="194">
        <f>IF(OR(Tabuľka2[[#This Row],[Stĺpec14]]="",Tabuľka2[[#This Row],[Stĺpec13]]=""),0,Tabuľka2[[#This Row],[Stĺpec13]]/Tabuľka2[[#This Row],[Stĺpec14]])</f>
        <v>0</v>
      </c>
      <c r="AB430" s="193">
        <f>COUNTIF(Tabuľka2[[#This Row],[Stĺpec16]:[Stĺpec23]],"&gt;0,1")</f>
        <v>0</v>
      </c>
      <c r="AC430" s="198">
        <f>IF(OR($F$13="vyberte",$F$13=""),0,Tabuľka2[[#This Row],[Stĺpec14]]-Tabuľka2[[#This Row],[Stĺpec26]])</f>
        <v>0</v>
      </c>
      <c r="AD4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0" s="206">
        <f>IF('Bodovacie kritéria'!$F$15="01 A - BORSKÁ NÍŽINA",Tabuľka2[[#This Row],[Stĺpec25]]/Tabuľka2[[#This Row],[Stĺpec5]],0)</f>
        <v>0</v>
      </c>
      <c r="AF4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0" s="206">
        <f>IFERROR((Tabuľka2[[#This Row],[Stĺpec28]]+Tabuľka2[[#This Row],[Stĺpec25]])/Tabuľka2[[#This Row],[Stĺpec14]],0)</f>
        <v>0</v>
      </c>
      <c r="AH430" s="199">
        <f>Tabuľka2[[#This Row],[Stĺpec28]]+Tabuľka2[[#This Row],[Stĺpec25]]</f>
        <v>0</v>
      </c>
      <c r="AI430" s="206">
        <f>IFERROR(Tabuľka2[[#This Row],[Stĺpec25]]/Tabuľka2[[#This Row],[Stĺpec30]],0)</f>
        <v>0</v>
      </c>
      <c r="AJ430" s="191">
        <f>IFERROR(Tabuľka2[[#This Row],[Stĺpec145]]/Tabuľka2[[#This Row],[Stĺpec14]],0)</f>
        <v>0</v>
      </c>
      <c r="AK430" s="191">
        <f>IFERROR(Tabuľka2[[#This Row],[Stĺpec144]]/Tabuľka2[[#This Row],[Stĺpec14]],0)</f>
        <v>0</v>
      </c>
    </row>
    <row r="431" spans="1:37" x14ac:dyDescent="0.25">
      <c r="A431" s="252"/>
      <c r="B431" s="257"/>
      <c r="C431" s="257"/>
      <c r="D431" s="257"/>
      <c r="E431" s="257"/>
      <c r="F431" s="257"/>
      <c r="G431" s="257"/>
      <c r="H431" s="257"/>
      <c r="I431" s="257"/>
      <c r="J431" s="257"/>
      <c r="K431" s="257"/>
      <c r="L431" s="257"/>
      <c r="M431" s="257"/>
      <c r="N431" s="218">
        <f>SUM(Činnosti!$F431:$M431)</f>
        <v>0</v>
      </c>
      <c r="O431" s="262"/>
      <c r="P431" s="269"/>
      <c r="Q431" s="267">
        <f>IF(AND(Tabuľka2[[#This Row],[Stĺpec5]]&gt;0,Tabuľka2[[#This Row],[Stĺpec1]]=""),1,0)</f>
        <v>0</v>
      </c>
      <c r="R431" s="237">
        <f>IF(AND(Tabuľka2[[#This Row],[Stĺpec14]]=0,OR(Tabuľka2[[#This Row],[Stĺpec145]]&gt;0,Tabuľka2[[#This Row],[Stĺpec144]]&gt;0)),1,0)</f>
        <v>0</v>
      </c>
      <c r="S4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1" s="212">
        <f>IF(OR($T$13="vyberte",$T$13=""),0,IF(OR(Tabuľka2[[#This Row],[Stĺpec14]]="",Tabuľka2[[#This Row],[Stĺpec6]]=""),0,Tabuľka2[[#This Row],[Stĺpec6]]/Tabuľka2[[#This Row],[Stĺpec14]]))</f>
        <v>0</v>
      </c>
      <c r="U431" s="212">
        <f>IF(OR($U$13="vyberte",$U$13=""),0,IF(OR(Tabuľka2[[#This Row],[Stĺpec14]]="",Tabuľka2[[#This Row],[Stĺpec7]]=""),0,Tabuľka2[[#This Row],[Stĺpec7]]/Tabuľka2[[#This Row],[Stĺpec14]]))</f>
        <v>0</v>
      </c>
      <c r="V431" s="212">
        <f>IF(OR($V$13="vyberte",$V$13=""),0,IF(OR(Tabuľka2[[#This Row],[Stĺpec14]]="",Tabuľka2[[#This Row],[Stĺpec8]]=0),0,Tabuľka2[[#This Row],[Stĺpec8]]/Tabuľka2[[#This Row],[Stĺpec14]]))</f>
        <v>0</v>
      </c>
      <c r="W431" s="212">
        <f>IF(OR($W$13="vyberte",$W$13=""),0,IF(OR(Tabuľka2[[#This Row],[Stĺpec14]]="",Tabuľka2[[#This Row],[Stĺpec9]]=""),0,Tabuľka2[[#This Row],[Stĺpec9]]/Tabuľka2[[#This Row],[Stĺpec14]]))</f>
        <v>0</v>
      </c>
      <c r="X431" s="212">
        <f>IF(OR($X$13="vyberte",$X$13=""),0,IF(OR(Tabuľka2[[#This Row],[Stĺpec14]]="",Tabuľka2[[#This Row],[Stĺpec10]]=""),0,Tabuľka2[[#This Row],[Stĺpec10]]/Tabuľka2[[#This Row],[Stĺpec14]]))</f>
        <v>0</v>
      </c>
      <c r="Y431" s="212">
        <f>IF(OR($Y$13="vyberte",$Y$13=""),0,IF(OR(Tabuľka2[[#This Row],[Stĺpec14]]="",Tabuľka2[[#This Row],[Stĺpec11]]=""),0,Tabuľka2[[#This Row],[Stĺpec11]]/Tabuľka2[[#This Row],[Stĺpec14]]))</f>
        <v>0</v>
      </c>
      <c r="Z431" s="212">
        <f>IF(OR(Tabuľka2[[#This Row],[Stĺpec14]]="",Tabuľka2[[#This Row],[Stĺpec12]]=""),0,Tabuľka2[[#This Row],[Stĺpec12]]/Tabuľka2[[#This Row],[Stĺpec14]])</f>
        <v>0</v>
      </c>
      <c r="AA431" s="194">
        <f>IF(OR(Tabuľka2[[#This Row],[Stĺpec14]]="",Tabuľka2[[#This Row],[Stĺpec13]]=""),0,Tabuľka2[[#This Row],[Stĺpec13]]/Tabuľka2[[#This Row],[Stĺpec14]])</f>
        <v>0</v>
      </c>
      <c r="AB431" s="193">
        <f>COUNTIF(Tabuľka2[[#This Row],[Stĺpec16]:[Stĺpec23]],"&gt;0,1")</f>
        <v>0</v>
      </c>
      <c r="AC431" s="198">
        <f>IF(OR($F$13="vyberte",$F$13=""),0,Tabuľka2[[#This Row],[Stĺpec14]]-Tabuľka2[[#This Row],[Stĺpec26]])</f>
        <v>0</v>
      </c>
      <c r="AD4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1" s="206">
        <f>IF('Bodovacie kritéria'!$F$15="01 A - BORSKÁ NÍŽINA",Tabuľka2[[#This Row],[Stĺpec25]]/Tabuľka2[[#This Row],[Stĺpec5]],0)</f>
        <v>0</v>
      </c>
      <c r="AF4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1" s="206">
        <f>IFERROR((Tabuľka2[[#This Row],[Stĺpec28]]+Tabuľka2[[#This Row],[Stĺpec25]])/Tabuľka2[[#This Row],[Stĺpec14]],0)</f>
        <v>0</v>
      </c>
      <c r="AH431" s="199">
        <f>Tabuľka2[[#This Row],[Stĺpec28]]+Tabuľka2[[#This Row],[Stĺpec25]]</f>
        <v>0</v>
      </c>
      <c r="AI431" s="206">
        <f>IFERROR(Tabuľka2[[#This Row],[Stĺpec25]]/Tabuľka2[[#This Row],[Stĺpec30]],0)</f>
        <v>0</v>
      </c>
      <c r="AJ431" s="191">
        <f>IFERROR(Tabuľka2[[#This Row],[Stĺpec145]]/Tabuľka2[[#This Row],[Stĺpec14]],0)</f>
        <v>0</v>
      </c>
      <c r="AK431" s="191">
        <f>IFERROR(Tabuľka2[[#This Row],[Stĺpec144]]/Tabuľka2[[#This Row],[Stĺpec14]],0)</f>
        <v>0</v>
      </c>
    </row>
    <row r="432" spans="1:37" x14ac:dyDescent="0.25">
      <c r="A432" s="251"/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17">
        <f>SUM(Činnosti!$F432:$M432)</f>
        <v>0</v>
      </c>
      <c r="O432" s="261"/>
      <c r="P432" s="269"/>
      <c r="Q432" s="267">
        <f>IF(AND(Tabuľka2[[#This Row],[Stĺpec5]]&gt;0,Tabuľka2[[#This Row],[Stĺpec1]]=""),1,0)</f>
        <v>0</v>
      </c>
      <c r="R432" s="237">
        <f>IF(AND(Tabuľka2[[#This Row],[Stĺpec14]]=0,OR(Tabuľka2[[#This Row],[Stĺpec145]]&gt;0,Tabuľka2[[#This Row],[Stĺpec144]]&gt;0)),1,0)</f>
        <v>0</v>
      </c>
      <c r="S4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2" s="212">
        <f>IF(OR($T$13="vyberte",$T$13=""),0,IF(OR(Tabuľka2[[#This Row],[Stĺpec14]]="",Tabuľka2[[#This Row],[Stĺpec6]]=""),0,Tabuľka2[[#This Row],[Stĺpec6]]/Tabuľka2[[#This Row],[Stĺpec14]]))</f>
        <v>0</v>
      </c>
      <c r="U432" s="212">
        <f>IF(OR($U$13="vyberte",$U$13=""),0,IF(OR(Tabuľka2[[#This Row],[Stĺpec14]]="",Tabuľka2[[#This Row],[Stĺpec7]]=""),0,Tabuľka2[[#This Row],[Stĺpec7]]/Tabuľka2[[#This Row],[Stĺpec14]]))</f>
        <v>0</v>
      </c>
      <c r="V432" s="212">
        <f>IF(OR($V$13="vyberte",$V$13=""),0,IF(OR(Tabuľka2[[#This Row],[Stĺpec14]]="",Tabuľka2[[#This Row],[Stĺpec8]]=0),0,Tabuľka2[[#This Row],[Stĺpec8]]/Tabuľka2[[#This Row],[Stĺpec14]]))</f>
        <v>0</v>
      </c>
      <c r="W432" s="212">
        <f>IF(OR($W$13="vyberte",$W$13=""),0,IF(OR(Tabuľka2[[#This Row],[Stĺpec14]]="",Tabuľka2[[#This Row],[Stĺpec9]]=""),0,Tabuľka2[[#This Row],[Stĺpec9]]/Tabuľka2[[#This Row],[Stĺpec14]]))</f>
        <v>0</v>
      </c>
      <c r="X432" s="212">
        <f>IF(OR($X$13="vyberte",$X$13=""),0,IF(OR(Tabuľka2[[#This Row],[Stĺpec14]]="",Tabuľka2[[#This Row],[Stĺpec10]]=""),0,Tabuľka2[[#This Row],[Stĺpec10]]/Tabuľka2[[#This Row],[Stĺpec14]]))</f>
        <v>0</v>
      </c>
      <c r="Y432" s="212">
        <f>IF(OR($Y$13="vyberte",$Y$13=""),0,IF(OR(Tabuľka2[[#This Row],[Stĺpec14]]="",Tabuľka2[[#This Row],[Stĺpec11]]=""),0,Tabuľka2[[#This Row],[Stĺpec11]]/Tabuľka2[[#This Row],[Stĺpec14]]))</f>
        <v>0</v>
      </c>
      <c r="Z432" s="212">
        <f>IF(OR(Tabuľka2[[#This Row],[Stĺpec14]]="",Tabuľka2[[#This Row],[Stĺpec12]]=""),0,Tabuľka2[[#This Row],[Stĺpec12]]/Tabuľka2[[#This Row],[Stĺpec14]])</f>
        <v>0</v>
      </c>
      <c r="AA432" s="194">
        <f>IF(OR(Tabuľka2[[#This Row],[Stĺpec14]]="",Tabuľka2[[#This Row],[Stĺpec13]]=""),0,Tabuľka2[[#This Row],[Stĺpec13]]/Tabuľka2[[#This Row],[Stĺpec14]])</f>
        <v>0</v>
      </c>
      <c r="AB432" s="193">
        <f>COUNTIF(Tabuľka2[[#This Row],[Stĺpec16]:[Stĺpec23]],"&gt;0,1")</f>
        <v>0</v>
      </c>
      <c r="AC432" s="198">
        <f>IF(OR($F$13="vyberte",$F$13=""),0,Tabuľka2[[#This Row],[Stĺpec14]]-Tabuľka2[[#This Row],[Stĺpec26]])</f>
        <v>0</v>
      </c>
      <c r="AD4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2" s="206">
        <f>IF('Bodovacie kritéria'!$F$15="01 A - BORSKÁ NÍŽINA",Tabuľka2[[#This Row],[Stĺpec25]]/Tabuľka2[[#This Row],[Stĺpec5]],0)</f>
        <v>0</v>
      </c>
      <c r="AF4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2" s="206">
        <f>IFERROR((Tabuľka2[[#This Row],[Stĺpec28]]+Tabuľka2[[#This Row],[Stĺpec25]])/Tabuľka2[[#This Row],[Stĺpec14]],0)</f>
        <v>0</v>
      </c>
      <c r="AH432" s="199">
        <f>Tabuľka2[[#This Row],[Stĺpec28]]+Tabuľka2[[#This Row],[Stĺpec25]]</f>
        <v>0</v>
      </c>
      <c r="AI432" s="206">
        <f>IFERROR(Tabuľka2[[#This Row],[Stĺpec25]]/Tabuľka2[[#This Row],[Stĺpec30]],0)</f>
        <v>0</v>
      </c>
      <c r="AJ432" s="191">
        <f>IFERROR(Tabuľka2[[#This Row],[Stĺpec145]]/Tabuľka2[[#This Row],[Stĺpec14]],0)</f>
        <v>0</v>
      </c>
      <c r="AK432" s="191">
        <f>IFERROR(Tabuľka2[[#This Row],[Stĺpec144]]/Tabuľka2[[#This Row],[Stĺpec14]],0)</f>
        <v>0</v>
      </c>
    </row>
    <row r="433" spans="1:37" x14ac:dyDescent="0.25">
      <c r="A433" s="252"/>
      <c r="B433" s="257"/>
      <c r="C433" s="257"/>
      <c r="D433" s="257"/>
      <c r="E433" s="257"/>
      <c r="F433" s="257"/>
      <c r="G433" s="257"/>
      <c r="H433" s="257"/>
      <c r="I433" s="257"/>
      <c r="J433" s="257"/>
      <c r="K433" s="257"/>
      <c r="L433" s="257"/>
      <c r="M433" s="257"/>
      <c r="N433" s="218">
        <f>SUM(Činnosti!$F433:$M433)</f>
        <v>0</v>
      </c>
      <c r="O433" s="262"/>
      <c r="P433" s="269"/>
      <c r="Q433" s="267">
        <f>IF(AND(Tabuľka2[[#This Row],[Stĺpec5]]&gt;0,Tabuľka2[[#This Row],[Stĺpec1]]=""),1,0)</f>
        <v>0</v>
      </c>
      <c r="R433" s="237">
        <f>IF(AND(Tabuľka2[[#This Row],[Stĺpec14]]=0,OR(Tabuľka2[[#This Row],[Stĺpec145]]&gt;0,Tabuľka2[[#This Row],[Stĺpec144]]&gt;0)),1,0)</f>
        <v>0</v>
      </c>
      <c r="S4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3" s="212">
        <f>IF(OR($T$13="vyberte",$T$13=""),0,IF(OR(Tabuľka2[[#This Row],[Stĺpec14]]="",Tabuľka2[[#This Row],[Stĺpec6]]=""),0,Tabuľka2[[#This Row],[Stĺpec6]]/Tabuľka2[[#This Row],[Stĺpec14]]))</f>
        <v>0</v>
      </c>
      <c r="U433" s="212">
        <f>IF(OR($U$13="vyberte",$U$13=""),0,IF(OR(Tabuľka2[[#This Row],[Stĺpec14]]="",Tabuľka2[[#This Row],[Stĺpec7]]=""),0,Tabuľka2[[#This Row],[Stĺpec7]]/Tabuľka2[[#This Row],[Stĺpec14]]))</f>
        <v>0</v>
      </c>
      <c r="V433" s="212">
        <f>IF(OR($V$13="vyberte",$V$13=""),0,IF(OR(Tabuľka2[[#This Row],[Stĺpec14]]="",Tabuľka2[[#This Row],[Stĺpec8]]=0),0,Tabuľka2[[#This Row],[Stĺpec8]]/Tabuľka2[[#This Row],[Stĺpec14]]))</f>
        <v>0</v>
      </c>
      <c r="W433" s="212">
        <f>IF(OR($W$13="vyberte",$W$13=""),0,IF(OR(Tabuľka2[[#This Row],[Stĺpec14]]="",Tabuľka2[[#This Row],[Stĺpec9]]=""),0,Tabuľka2[[#This Row],[Stĺpec9]]/Tabuľka2[[#This Row],[Stĺpec14]]))</f>
        <v>0</v>
      </c>
      <c r="X433" s="212">
        <f>IF(OR($X$13="vyberte",$X$13=""),0,IF(OR(Tabuľka2[[#This Row],[Stĺpec14]]="",Tabuľka2[[#This Row],[Stĺpec10]]=""),0,Tabuľka2[[#This Row],[Stĺpec10]]/Tabuľka2[[#This Row],[Stĺpec14]]))</f>
        <v>0</v>
      </c>
      <c r="Y433" s="212">
        <f>IF(OR($Y$13="vyberte",$Y$13=""),0,IF(OR(Tabuľka2[[#This Row],[Stĺpec14]]="",Tabuľka2[[#This Row],[Stĺpec11]]=""),0,Tabuľka2[[#This Row],[Stĺpec11]]/Tabuľka2[[#This Row],[Stĺpec14]]))</f>
        <v>0</v>
      </c>
      <c r="Z433" s="212">
        <f>IF(OR(Tabuľka2[[#This Row],[Stĺpec14]]="",Tabuľka2[[#This Row],[Stĺpec12]]=""),0,Tabuľka2[[#This Row],[Stĺpec12]]/Tabuľka2[[#This Row],[Stĺpec14]])</f>
        <v>0</v>
      </c>
      <c r="AA433" s="194">
        <f>IF(OR(Tabuľka2[[#This Row],[Stĺpec14]]="",Tabuľka2[[#This Row],[Stĺpec13]]=""),0,Tabuľka2[[#This Row],[Stĺpec13]]/Tabuľka2[[#This Row],[Stĺpec14]])</f>
        <v>0</v>
      </c>
      <c r="AB433" s="193">
        <f>COUNTIF(Tabuľka2[[#This Row],[Stĺpec16]:[Stĺpec23]],"&gt;0,1")</f>
        <v>0</v>
      </c>
      <c r="AC433" s="198">
        <f>IF(OR($F$13="vyberte",$F$13=""),0,Tabuľka2[[#This Row],[Stĺpec14]]-Tabuľka2[[#This Row],[Stĺpec26]])</f>
        <v>0</v>
      </c>
      <c r="AD4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3" s="206">
        <f>IF('Bodovacie kritéria'!$F$15="01 A - BORSKÁ NÍŽINA",Tabuľka2[[#This Row],[Stĺpec25]]/Tabuľka2[[#This Row],[Stĺpec5]],0)</f>
        <v>0</v>
      </c>
      <c r="AF4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3" s="206">
        <f>IFERROR((Tabuľka2[[#This Row],[Stĺpec28]]+Tabuľka2[[#This Row],[Stĺpec25]])/Tabuľka2[[#This Row],[Stĺpec14]],0)</f>
        <v>0</v>
      </c>
      <c r="AH433" s="199">
        <f>Tabuľka2[[#This Row],[Stĺpec28]]+Tabuľka2[[#This Row],[Stĺpec25]]</f>
        <v>0</v>
      </c>
      <c r="AI433" s="206">
        <f>IFERROR(Tabuľka2[[#This Row],[Stĺpec25]]/Tabuľka2[[#This Row],[Stĺpec30]],0)</f>
        <v>0</v>
      </c>
      <c r="AJ433" s="191">
        <f>IFERROR(Tabuľka2[[#This Row],[Stĺpec145]]/Tabuľka2[[#This Row],[Stĺpec14]],0)</f>
        <v>0</v>
      </c>
      <c r="AK433" s="191">
        <f>IFERROR(Tabuľka2[[#This Row],[Stĺpec144]]/Tabuľka2[[#This Row],[Stĺpec14]],0)</f>
        <v>0</v>
      </c>
    </row>
    <row r="434" spans="1:37" x14ac:dyDescent="0.25">
      <c r="A434" s="251"/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17">
        <f>SUM(Činnosti!$F434:$M434)</f>
        <v>0</v>
      </c>
      <c r="O434" s="261"/>
      <c r="P434" s="269"/>
      <c r="Q434" s="267">
        <f>IF(AND(Tabuľka2[[#This Row],[Stĺpec5]]&gt;0,Tabuľka2[[#This Row],[Stĺpec1]]=""),1,0)</f>
        <v>0</v>
      </c>
      <c r="R434" s="237">
        <f>IF(AND(Tabuľka2[[#This Row],[Stĺpec14]]=0,OR(Tabuľka2[[#This Row],[Stĺpec145]]&gt;0,Tabuľka2[[#This Row],[Stĺpec144]]&gt;0)),1,0)</f>
        <v>0</v>
      </c>
      <c r="S4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4" s="212">
        <f>IF(OR($T$13="vyberte",$T$13=""),0,IF(OR(Tabuľka2[[#This Row],[Stĺpec14]]="",Tabuľka2[[#This Row],[Stĺpec6]]=""),0,Tabuľka2[[#This Row],[Stĺpec6]]/Tabuľka2[[#This Row],[Stĺpec14]]))</f>
        <v>0</v>
      </c>
      <c r="U434" s="212">
        <f>IF(OR($U$13="vyberte",$U$13=""),0,IF(OR(Tabuľka2[[#This Row],[Stĺpec14]]="",Tabuľka2[[#This Row],[Stĺpec7]]=""),0,Tabuľka2[[#This Row],[Stĺpec7]]/Tabuľka2[[#This Row],[Stĺpec14]]))</f>
        <v>0</v>
      </c>
      <c r="V434" s="212">
        <f>IF(OR($V$13="vyberte",$V$13=""),0,IF(OR(Tabuľka2[[#This Row],[Stĺpec14]]="",Tabuľka2[[#This Row],[Stĺpec8]]=0),0,Tabuľka2[[#This Row],[Stĺpec8]]/Tabuľka2[[#This Row],[Stĺpec14]]))</f>
        <v>0</v>
      </c>
      <c r="W434" s="212">
        <f>IF(OR($W$13="vyberte",$W$13=""),0,IF(OR(Tabuľka2[[#This Row],[Stĺpec14]]="",Tabuľka2[[#This Row],[Stĺpec9]]=""),0,Tabuľka2[[#This Row],[Stĺpec9]]/Tabuľka2[[#This Row],[Stĺpec14]]))</f>
        <v>0</v>
      </c>
      <c r="X434" s="212">
        <f>IF(OR($X$13="vyberte",$X$13=""),0,IF(OR(Tabuľka2[[#This Row],[Stĺpec14]]="",Tabuľka2[[#This Row],[Stĺpec10]]=""),0,Tabuľka2[[#This Row],[Stĺpec10]]/Tabuľka2[[#This Row],[Stĺpec14]]))</f>
        <v>0</v>
      </c>
      <c r="Y434" s="212">
        <f>IF(OR($Y$13="vyberte",$Y$13=""),0,IF(OR(Tabuľka2[[#This Row],[Stĺpec14]]="",Tabuľka2[[#This Row],[Stĺpec11]]=""),0,Tabuľka2[[#This Row],[Stĺpec11]]/Tabuľka2[[#This Row],[Stĺpec14]]))</f>
        <v>0</v>
      </c>
      <c r="Z434" s="212">
        <f>IF(OR(Tabuľka2[[#This Row],[Stĺpec14]]="",Tabuľka2[[#This Row],[Stĺpec12]]=""),0,Tabuľka2[[#This Row],[Stĺpec12]]/Tabuľka2[[#This Row],[Stĺpec14]])</f>
        <v>0</v>
      </c>
      <c r="AA434" s="194">
        <f>IF(OR(Tabuľka2[[#This Row],[Stĺpec14]]="",Tabuľka2[[#This Row],[Stĺpec13]]=""),0,Tabuľka2[[#This Row],[Stĺpec13]]/Tabuľka2[[#This Row],[Stĺpec14]])</f>
        <v>0</v>
      </c>
      <c r="AB434" s="193">
        <f>COUNTIF(Tabuľka2[[#This Row],[Stĺpec16]:[Stĺpec23]],"&gt;0,1")</f>
        <v>0</v>
      </c>
      <c r="AC434" s="198">
        <f>IF(OR($F$13="vyberte",$F$13=""),0,Tabuľka2[[#This Row],[Stĺpec14]]-Tabuľka2[[#This Row],[Stĺpec26]])</f>
        <v>0</v>
      </c>
      <c r="AD4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4" s="206">
        <f>IF('Bodovacie kritéria'!$F$15="01 A - BORSKÁ NÍŽINA",Tabuľka2[[#This Row],[Stĺpec25]]/Tabuľka2[[#This Row],[Stĺpec5]],0)</f>
        <v>0</v>
      </c>
      <c r="AF4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4" s="206">
        <f>IFERROR((Tabuľka2[[#This Row],[Stĺpec28]]+Tabuľka2[[#This Row],[Stĺpec25]])/Tabuľka2[[#This Row],[Stĺpec14]],0)</f>
        <v>0</v>
      </c>
      <c r="AH434" s="199">
        <f>Tabuľka2[[#This Row],[Stĺpec28]]+Tabuľka2[[#This Row],[Stĺpec25]]</f>
        <v>0</v>
      </c>
      <c r="AI434" s="206">
        <f>IFERROR(Tabuľka2[[#This Row],[Stĺpec25]]/Tabuľka2[[#This Row],[Stĺpec30]],0)</f>
        <v>0</v>
      </c>
      <c r="AJ434" s="191">
        <f>IFERROR(Tabuľka2[[#This Row],[Stĺpec145]]/Tabuľka2[[#This Row],[Stĺpec14]],0)</f>
        <v>0</v>
      </c>
      <c r="AK434" s="191">
        <f>IFERROR(Tabuľka2[[#This Row],[Stĺpec144]]/Tabuľka2[[#This Row],[Stĺpec14]],0)</f>
        <v>0</v>
      </c>
    </row>
    <row r="435" spans="1:37" x14ac:dyDescent="0.25">
      <c r="A435" s="252"/>
      <c r="B435" s="257"/>
      <c r="C435" s="257"/>
      <c r="D435" s="257"/>
      <c r="E435" s="257"/>
      <c r="F435" s="257"/>
      <c r="G435" s="257"/>
      <c r="H435" s="257"/>
      <c r="I435" s="257"/>
      <c r="J435" s="257"/>
      <c r="K435" s="257"/>
      <c r="L435" s="257"/>
      <c r="M435" s="257"/>
      <c r="N435" s="218">
        <f>SUM(Činnosti!$F435:$M435)</f>
        <v>0</v>
      </c>
      <c r="O435" s="262"/>
      <c r="P435" s="269"/>
      <c r="Q435" s="267">
        <f>IF(AND(Tabuľka2[[#This Row],[Stĺpec5]]&gt;0,Tabuľka2[[#This Row],[Stĺpec1]]=""),1,0)</f>
        <v>0</v>
      </c>
      <c r="R435" s="237">
        <f>IF(AND(Tabuľka2[[#This Row],[Stĺpec14]]=0,OR(Tabuľka2[[#This Row],[Stĺpec145]]&gt;0,Tabuľka2[[#This Row],[Stĺpec144]]&gt;0)),1,0)</f>
        <v>0</v>
      </c>
      <c r="S4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5" s="212">
        <f>IF(OR($T$13="vyberte",$T$13=""),0,IF(OR(Tabuľka2[[#This Row],[Stĺpec14]]="",Tabuľka2[[#This Row],[Stĺpec6]]=""),0,Tabuľka2[[#This Row],[Stĺpec6]]/Tabuľka2[[#This Row],[Stĺpec14]]))</f>
        <v>0</v>
      </c>
      <c r="U435" s="212">
        <f>IF(OR($U$13="vyberte",$U$13=""),0,IF(OR(Tabuľka2[[#This Row],[Stĺpec14]]="",Tabuľka2[[#This Row],[Stĺpec7]]=""),0,Tabuľka2[[#This Row],[Stĺpec7]]/Tabuľka2[[#This Row],[Stĺpec14]]))</f>
        <v>0</v>
      </c>
      <c r="V435" s="212">
        <f>IF(OR($V$13="vyberte",$V$13=""),0,IF(OR(Tabuľka2[[#This Row],[Stĺpec14]]="",Tabuľka2[[#This Row],[Stĺpec8]]=0),0,Tabuľka2[[#This Row],[Stĺpec8]]/Tabuľka2[[#This Row],[Stĺpec14]]))</f>
        <v>0</v>
      </c>
      <c r="W435" s="212">
        <f>IF(OR($W$13="vyberte",$W$13=""),0,IF(OR(Tabuľka2[[#This Row],[Stĺpec14]]="",Tabuľka2[[#This Row],[Stĺpec9]]=""),0,Tabuľka2[[#This Row],[Stĺpec9]]/Tabuľka2[[#This Row],[Stĺpec14]]))</f>
        <v>0</v>
      </c>
      <c r="X435" s="212">
        <f>IF(OR($X$13="vyberte",$X$13=""),0,IF(OR(Tabuľka2[[#This Row],[Stĺpec14]]="",Tabuľka2[[#This Row],[Stĺpec10]]=""),0,Tabuľka2[[#This Row],[Stĺpec10]]/Tabuľka2[[#This Row],[Stĺpec14]]))</f>
        <v>0</v>
      </c>
      <c r="Y435" s="212">
        <f>IF(OR($Y$13="vyberte",$Y$13=""),0,IF(OR(Tabuľka2[[#This Row],[Stĺpec14]]="",Tabuľka2[[#This Row],[Stĺpec11]]=""),0,Tabuľka2[[#This Row],[Stĺpec11]]/Tabuľka2[[#This Row],[Stĺpec14]]))</f>
        <v>0</v>
      </c>
      <c r="Z435" s="212">
        <f>IF(OR(Tabuľka2[[#This Row],[Stĺpec14]]="",Tabuľka2[[#This Row],[Stĺpec12]]=""),0,Tabuľka2[[#This Row],[Stĺpec12]]/Tabuľka2[[#This Row],[Stĺpec14]])</f>
        <v>0</v>
      </c>
      <c r="AA435" s="194">
        <f>IF(OR(Tabuľka2[[#This Row],[Stĺpec14]]="",Tabuľka2[[#This Row],[Stĺpec13]]=""),0,Tabuľka2[[#This Row],[Stĺpec13]]/Tabuľka2[[#This Row],[Stĺpec14]])</f>
        <v>0</v>
      </c>
      <c r="AB435" s="193">
        <f>COUNTIF(Tabuľka2[[#This Row],[Stĺpec16]:[Stĺpec23]],"&gt;0,1")</f>
        <v>0</v>
      </c>
      <c r="AC435" s="198">
        <f>IF(OR($F$13="vyberte",$F$13=""),0,Tabuľka2[[#This Row],[Stĺpec14]]-Tabuľka2[[#This Row],[Stĺpec26]])</f>
        <v>0</v>
      </c>
      <c r="AD4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5" s="206">
        <f>IF('Bodovacie kritéria'!$F$15="01 A - BORSKÁ NÍŽINA",Tabuľka2[[#This Row],[Stĺpec25]]/Tabuľka2[[#This Row],[Stĺpec5]],0)</f>
        <v>0</v>
      </c>
      <c r="AF4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5" s="206">
        <f>IFERROR((Tabuľka2[[#This Row],[Stĺpec28]]+Tabuľka2[[#This Row],[Stĺpec25]])/Tabuľka2[[#This Row],[Stĺpec14]],0)</f>
        <v>0</v>
      </c>
      <c r="AH435" s="199">
        <f>Tabuľka2[[#This Row],[Stĺpec28]]+Tabuľka2[[#This Row],[Stĺpec25]]</f>
        <v>0</v>
      </c>
      <c r="AI435" s="206">
        <f>IFERROR(Tabuľka2[[#This Row],[Stĺpec25]]/Tabuľka2[[#This Row],[Stĺpec30]],0)</f>
        <v>0</v>
      </c>
      <c r="AJ435" s="191">
        <f>IFERROR(Tabuľka2[[#This Row],[Stĺpec145]]/Tabuľka2[[#This Row],[Stĺpec14]],0)</f>
        <v>0</v>
      </c>
      <c r="AK435" s="191">
        <f>IFERROR(Tabuľka2[[#This Row],[Stĺpec144]]/Tabuľka2[[#This Row],[Stĺpec14]],0)</f>
        <v>0</v>
      </c>
    </row>
    <row r="436" spans="1:37" x14ac:dyDescent="0.25">
      <c r="A436" s="251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17">
        <f>SUM(Činnosti!$F436:$M436)</f>
        <v>0</v>
      </c>
      <c r="O436" s="261"/>
      <c r="P436" s="269"/>
      <c r="Q436" s="267">
        <f>IF(AND(Tabuľka2[[#This Row],[Stĺpec5]]&gt;0,Tabuľka2[[#This Row],[Stĺpec1]]=""),1,0)</f>
        <v>0</v>
      </c>
      <c r="R436" s="237">
        <f>IF(AND(Tabuľka2[[#This Row],[Stĺpec14]]=0,OR(Tabuľka2[[#This Row],[Stĺpec145]]&gt;0,Tabuľka2[[#This Row],[Stĺpec144]]&gt;0)),1,0)</f>
        <v>0</v>
      </c>
      <c r="S4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6" s="212">
        <f>IF(OR($T$13="vyberte",$T$13=""),0,IF(OR(Tabuľka2[[#This Row],[Stĺpec14]]="",Tabuľka2[[#This Row],[Stĺpec6]]=""),0,Tabuľka2[[#This Row],[Stĺpec6]]/Tabuľka2[[#This Row],[Stĺpec14]]))</f>
        <v>0</v>
      </c>
      <c r="U436" s="212">
        <f>IF(OR($U$13="vyberte",$U$13=""),0,IF(OR(Tabuľka2[[#This Row],[Stĺpec14]]="",Tabuľka2[[#This Row],[Stĺpec7]]=""),0,Tabuľka2[[#This Row],[Stĺpec7]]/Tabuľka2[[#This Row],[Stĺpec14]]))</f>
        <v>0</v>
      </c>
      <c r="V436" s="212">
        <f>IF(OR($V$13="vyberte",$V$13=""),0,IF(OR(Tabuľka2[[#This Row],[Stĺpec14]]="",Tabuľka2[[#This Row],[Stĺpec8]]=0),0,Tabuľka2[[#This Row],[Stĺpec8]]/Tabuľka2[[#This Row],[Stĺpec14]]))</f>
        <v>0</v>
      </c>
      <c r="W436" s="212">
        <f>IF(OR($W$13="vyberte",$W$13=""),0,IF(OR(Tabuľka2[[#This Row],[Stĺpec14]]="",Tabuľka2[[#This Row],[Stĺpec9]]=""),0,Tabuľka2[[#This Row],[Stĺpec9]]/Tabuľka2[[#This Row],[Stĺpec14]]))</f>
        <v>0</v>
      </c>
      <c r="X436" s="212">
        <f>IF(OR($X$13="vyberte",$X$13=""),0,IF(OR(Tabuľka2[[#This Row],[Stĺpec14]]="",Tabuľka2[[#This Row],[Stĺpec10]]=""),0,Tabuľka2[[#This Row],[Stĺpec10]]/Tabuľka2[[#This Row],[Stĺpec14]]))</f>
        <v>0</v>
      </c>
      <c r="Y436" s="212">
        <f>IF(OR($Y$13="vyberte",$Y$13=""),0,IF(OR(Tabuľka2[[#This Row],[Stĺpec14]]="",Tabuľka2[[#This Row],[Stĺpec11]]=""),0,Tabuľka2[[#This Row],[Stĺpec11]]/Tabuľka2[[#This Row],[Stĺpec14]]))</f>
        <v>0</v>
      </c>
      <c r="Z436" s="212">
        <f>IF(OR(Tabuľka2[[#This Row],[Stĺpec14]]="",Tabuľka2[[#This Row],[Stĺpec12]]=""),0,Tabuľka2[[#This Row],[Stĺpec12]]/Tabuľka2[[#This Row],[Stĺpec14]])</f>
        <v>0</v>
      </c>
      <c r="AA436" s="194">
        <f>IF(OR(Tabuľka2[[#This Row],[Stĺpec14]]="",Tabuľka2[[#This Row],[Stĺpec13]]=""),0,Tabuľka2[[#This Row],[Stĺpec13]]/Tabuľka2[[#This Row],[Stĺpec14]])</f>
        <v>0</v>
      </c>
      <c r="AB436" s="193">
        <f>COUNTIF(Tabuľka2[[#This Row],[Stĺpec16]:[Stĺpec23]],"&gt;0,1")</f>
        <v>0</v>
      </c>
      <c r="AC436" s="198">
        <f>IF(OR($F$13="vyberte",$F$13=""),0,Tabuľka2[[#This Row],[Stĺpec14]]-Tabuľka2[[#This Row],[Stĺpec26]])</f>
        <v>0</v>
      </c>
      <c r="AD4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6" s="206">
        <f>IF('Bodovacie kritéria'!$F$15="01 A - BORSKÁ NÍŽINA",Tabuľka2[[#This Row],[Stĺpec25]]/Tabuľka2[[#This Row],[Stĺpec5]],0)</f>
        <v>0</v>
      </c>
      <c r="AF4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6" s="206">
        <f>IFERROR((Tabuľka2[[#This Row],[Stĺpec28]]+Tabuľka2[[#This Row],[Stĺpec25]])/Tabuľka2[[#This Row],[Stĺpec14]],0)</f>
        <v>0</v>
      </c>
      <c r="AH436" s="199">
        <f>Tabuľka2[[#This Row],[Stĺpec28]]+Tabuľka2[[#This Row],[Stĺpec25]]</f>
        <v>0</v>
      </c>
      <c r="AI436" s="206">
        <f>IFERROR(Tabuľka2[[#This Row],[Stĺpec25]]/Tabuľka2[[#This Row],[Stĺpec30]],0)</f>
        <v>0</v>
      </c>
      <c r="AJ436" s="191">
        <f>IFERROR(Tabuľka2[[#This Row],[Stĺpec145]]/Tabuľka2[[#This Row],[Stĺpec14]],0)</f>
        <v>0</v>
      </c>
      <c r="AK436" s="191">
        <f>IFERROR(Tabuľka2[[#This Row],[Stĺpec144]]/Tabuľka2[[#This Row],[Stĺpec14]],0)</f>
        <v>0</v>
      </c>
    </row>
    <row r="437" spans="1:37" x14ac:dyDescent="0.25">
      <c r="A437" s="252"/>
      <c r="B437" s="257"/>
      <c r="C437" s="257"/>
      <c r="D437" s="257"/>
      <c r="E437" s="257"/>
      <c r="F437" s="257"/>
      <c r="G437" s="257"/>
      <c r="H437" s="257"/>
      <c r="I437" s="257"/>
      <c r="J437" s="257"/>
      <c r="K437" s="257"/>
      <c r="L437" s="257"/>
      <c r="M437" s="257"/>
      <c r="N437" s="218">
        <f>SUM(Činnosti!$F437:$M437)</f>
        <v>0</v>
      </c>
      <c r="O437" s="262"/>
      <c r="P437" s="269"/>
      <c r="Q437" s="267">
        <f>IF(AND(Tabuľka2[[#This Row],[Stĺpec5]]&gt;0,Tabuľka2[[#This Row],[Stĺpec1]]=""),1,0)</f>
        <v>0</v>
      </c>
      <c r="R437" s="237">
        <f>IF(AND(Tabuľka2[[#This Row],[Stĺpec14]]=0,OR(Tabuľka2[[#This Row],[Stĺpec145]]&gt;0,Tabuľka2[[#This Row],[Stĺpec144]]&gt;0)),1,0)</f>
        <v>0</v>
      </c>
      <c r="S4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7" s="212">
        <f>IF(OR($T$13="vyberte",$T$13=""),0,IF(OR(Tabuľka2[[#This Row],[Stĺpec14]]="",Tabuľka2[[#This Row],[Stĺpec6]]=""),0,Tabuľka2[[#This Row],[Stĺpec6]]/Tabuľka2[[#This Row],[Stĺpec14]]))</f>
        <v>0</v>
      </c>
      <c r="U437" s="212">
        <f>IF(OR($U$13="vyberte",$U$13=""),0,IF(OR(Tabuľka2[[#This Row],[Stĺpec14]]="",Tabuľka2[[#This Row],[Stĺpec7]]=""),0,Tabuľka2[[#This Row],[Stĺpec7]]/Tabuľka2[[#This Row],[Stĺpec14]]))</f>
        <v>0</v>
      </c>
      <c r="V437" s="212">
        <f>IF(OR($V$13="vyberte",$V$13=""),0,IF(OR(Tabuľka2[[#This Row],[Stĺpec14]]="",Tabuľka2[[#This Row],[Stĺpec8]]=0),0,Tabuľka2[[#This Row],[Stĺpec8]]/Tabuľka2[[#This Row],[Stĺpec14]]))</f>
        <v>0</v>
      </c>
      <c r="W437" s="212">
        <f>IF(OR($W$13="vyberte",$W$13=""),0,IF(OR(Tabuľka2[[#This Row],[Stĺpec14]]="",Tabuľka2[[#This Row],[Stĺpec9]]=""),0,Tabuľka2[[#This Row],[Stĺpec9]]/Tabuľka2[[#This Row],[Stĺpec14]]))</f>
        <v>0</v>
      </c>
      <c r="X437" s="212">
        <f>IF(OR($X$13="vyberte",$X$13=""),0,IF(OR(Tabuľka2[[#This Row],[Stĺpec14]]="",Tabuľka2[[#This Row],[Stĺpec10]]=""),0,Tabuľka2[[#This Row],[Stĺpec10]]/Tabuľka2[[#This Row],[Stĺpec14]]))</f>
        <v>0</v>
      </c>
      <c r="Y437" s="212">
        <f>IF(OR($Y$13="vyberte",$Y$13=""),0,IF(OR(Tabuľka2[[#This Row],[Stĺpec14]]="",Tabuľka2[[#This Row],[Stĺpec11]]=""),0,Tabuľka2[[#This Row],[Stĺpec11]]/Tabuľka2[[#This Row],[Stĺpec14]]))</f>
        <v>0</v>
      </c>
      <c r="Z437" s="212">
        <f>IF(OR(Tabuľka2[[#This Row],[Stĺpec14]]="",Tabuľka2[[#This Row],[Stĺpec12]]=""),0,Tabuľka2[[#This Row],[Stĺpec12]]/Tabuľka2[[#This Row],[Stĺpec14]])</f>
        <v>0</v>
      </c>
      <c r="AA437" s="194">
        <f>IF(OR(Tabuľka2[[#This Row],[Stĺpec14]]="",Tabuľka2[[#This Row],[Stĺpec13]]=""),0,Tabuľka2[[#This Row],[Stĺpec13]]/Tabuľka2[[#This Row],[Stĺpec14]])</f>
        <v>0</v>
      </c>
      <c r="AB437" s="193">
        <f>COUNTIF(Tabuľka2[[#This Row],[Stĺpec16]:[Stĺpec23]],"&gt;0,1")</f>
        <v>0</v>
      </c>
      <c r="AC437" s="198">
        <f>IF(OR($F$13="vyberte",$F$13=""),0,Tabuľka2[[#This Row],[Stĺpec14]]-Tabuľka2[[#This Row],[Stĺpec26]])</f>
        <v>0</v>
      </c>
      <c r="AD4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7" s="206">
        <f>IF('Bodovacie kritéria'!$F$15="01 A - BORSKÁ NÍŽINA",Tabuľka2[[#This Row],[Stĺpec25]]/Tabuľka2[[#This Row],[Stĺpec5]],0)</f>
        <v>0</v>
      </c>
      <c r="AF4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7" s="206">
        <f>IFERROR((Tabuľka2[[#This Row],[Stĺpec28]]+Tabuľka2[[#This Row],[Stĺpec25]])/Tabuľka2[[#This Row],[Stĺpec14]],0)</f>
        <v>0</v>
      </c>
      <c r="AH437" s="199">
        <f>Tabuľka2[[#This Row],[Stĺpec28]]+Tabuľka2[[#This Row],[Stĺpec25]]</f>
        <v>0</v>
      </c>
      <c r="AI437" s="206">
        <f>IFERROR(Tabuľka2[[#This Row],[Stĺpec25]]/Tabuľka2[[#This Row],[Stĺpec30]],0)</f>
        <v>0</v>
      </c>
      <c r="AJ437" s="191">
        <f>IFERROR(Tabuľka2[[#This Row],[Stĺpec145]]/Tabuľka2[[#This Row],[Stĺpec14]],0)</f>
        <v>0</v>
      </c>
      <c r="AK437" s="191">
        <f>IFERROR(Tabuľka2[[#This Row],[Stĺpec144]]/Tabuľka2[[#This Row],[Stĺpec14]],0)</f>
        <v>0</v>
      </c>
    </row>
    <row r="438" spans="1:37" x14ac:dyDescent="0.25">
      <c r="A438" s="251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17">
        <f>SUM(Činnosti!$F438:$M438)</f>
        <v>0</v>
      </c>
      <c r="O438" s="261"/>
      <c r="P438" s="269"/>
      <c r="Q438" s="267">
        <f>IF(AND(Tabuľka2[[#This Row],[Stĺpec5]]&gt;0,Tabuľka2[[#This Row],[Stĺpec1]]=""),1,0)</f>
        <v>0</v>
      </c>
      <c r="R438" s="237">
        <f>IF(AND(Tabuľka2[[#This Row],[Stĺpec14]]=0,OR(Tabuľka2[[#This Row],[Stĺpec145]]&gt;0,Tabuľka2[[#This Row],[Stĺpec144]]&gt;0)),1,0)</f>
        <v>0</v>
      </c>
      <c r="S4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8" s="212">
        <f>IF(OR($T$13="vyberte",$T$13=""),0,IF(OR(Tabuľka2[[#This Row],[Stĺpec14]]="",Tabuľka2[[#This Row],[Stĺpec6]]=""),0,Tabuľka2[[#This Row],[Stĺpec6]]/Tabuľka2[[#This Row],[Stĺpec14]]))</f>
        <v>0</v>
      </c>
      <c r="U438" s="212">
        <f>IF(OR($U$13="vyberte",$U$13=""),0,IF(OR(Tabuľka2[[#This Row],[Stĺpec14]]="",Tabuľka2[[#This Row],[Stĺpec7]]=""),0,Tabuľka2[[#This Row],[Stĺpec7]]/Tabuľka2[[#This Row],[Stĺpec14]]))</f>
        <v>0</v>
      </c>
      <c r="V438" s="212">
        <f>IF(OR($V$13="vyberte",$V$13=""),0,IF(OR(Tabuľka2[[#This Row],[Stĺpec14]]="",Tabuľka2[[#This Row],[Stĺpec8]]=0),0,Tabuľka2[[#This Row],[Stĺpec8]]/Tabuľka2[[#This Row],[Stĺpec14]]))</f>
        <v>0</v>
      </c>
      <c r="W438" s="212">
        <f>IF(OR($W$13="vyberte",$W$13=""),0,IF(OR(Tabuľka2[[#This Row],[Stĺpec14]]="",Tabuľka2[[#This Row],[Stĺpec9]]=""),0,Tabuľka2[[#This Row],[Stĺpec9]]/Tabuľka2[[#This Row],[Stĺpec14]]))</f>
        <v>0</v>
      </c>
      <c r="X438" s="212">
        <f>IF(OR($X$13="vyberte",$X$13=""),0,IF(OR(Tabuľka2[[#This Row],[Stĺpec14]]="",Tabuľka2[[#This Row],[Stĺpec10]]=""),0,Tabuľka2[[#This Row],[Stĺpec10]]/Tabuľka2[[#This Row],[Stĺpec14]]))</f>
        <v>0</v>
      </c>
      <c r="Y438" s="212">
        <f>IF(OR($Y$13="vyberte",$Y$13=""),0,IF(OR(Tabuľka2[[#This Row],[Stĺpec14]]="",Tabuľka2[[#This Row],[Stĺpec11]]=""),0,Tabuľka2[[#This Row],[Stĺpec11]]/Tabuľka2[[#This Row],[Stĺpec14]]))</f>
        <v>0</v>
      </c>
      <c r="Z438" s="212">
        <f>IF(OR(Tabuľka2[[#This Row],[Stĺpec14]]="",Tabuľka2[[#This Row],[Stĺpec12]]=""),0,Tabuľka2[[#This Row],[Stĺpec12]]/Tabuľka2[[#This Row],[Stĺpec14]])</f>
        <v>0</v>
      </c>
      <c r="AA438" s="194">
        <f>IF(OR(Tabuľka2[[#This Row],[Stĺpec14]]="",Tabuľka2[[#This Row],[Stĺpec13]]=""),0,Tabuľka2[[#This Row],[Stĺpec13]]/Tabuľka2[[#This Row],[Stĺpec14]])</f>
        <v>0</v>
      </c>
      <c r="AB438" s="193">
        <f>COUNTIF(Tabuľka2[[#This Row],[Stĺpec16]:[Stĺpec23]],"&gt;0,1")</f>
        <v>0</v>
      </c>
      <c r="AC438" s="198">
        <f>IF(OR($F$13="vyberte",$F$13=""),0,Tabuľka2[[#This Row],[Stĺpec14]]-Tabuľka2[[#This Row],[Stĺpec26]])</f>
        <v>0</v>
      </c>
      <c r="AD4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8" s="206">
        <f>IF('Bodovacie kritéria'!$F$15="01 A - BORSKÁ NÍŽINA",Tabuľka2[[#This Row],[Stĺpec25]]/Tabuľka2[[#This Row],[Stĺpec5]],0)</f>
        <v>0</v>
      </c>
      <c r="AF4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8" s="206">
        <f>IFERROR((Tabuľka2[[#This Row],[Stĺpec28]]+Tabuľka2[[#This Row],[Stĺpec25]])/Tabuľka2[[#This Row],[Stĺpec14]],0)</f>
        <v>0</v>
      </c>
      <c r="AH438" s="199">
        <f>Tabuľka2[[#This Row],[Stĺpec28]]+Tabuľka2[[#This Row],[Stĺpec25]]</f>
        <v>0</v>
      </c>
      <c r="AI438" s="206">
        <f>IFERROR(Tabuľka2[[#This Row],[Stĺpec25]]/Tabuľka2[[#This Row],[Stĺpec30]],0)</f>
        <v>0</v>
      </c>
      <c r="AJ438" s="191">
        <f>IFERROR(Tabuľka2[[#This Row],[Stĺpec145]]/Tabuľka2[[#This Row],[Stĺpec14]],0)</f>
        <v>0</v>
      </c>
      <c r="AK438" s="191">
        <f>IFERROR(Tabuľka2[[#This Row],[Stĺpec144]]/Tabuľka2[[#This Row],[Stĺpec14]],0)</f>
        <v>0</v>
      </c>
    </row>
    <row r="439" spans="1:37" x14ac:dyDescent="0.25">
      <c r="A439" s="252"/>
      <c r="B439" s="257"/>
      <c r="C439" s="257"/>
      <c r="D439" s="257"/>
      <c r="E439" s="257"/>
      <c r="F439" s="257"/>
      <c r="G439" s="257"/>
      <c r="H439" s="257"/>
      <c r="I439" s="257"/>
      <c r="J439" s="257"/>
      <c r="K439" s="257"/>
      <c r="L439" s="257"/>
      <c r="M439" s="257"/>
      <c r="N439" s="218">
        <f>SUM(Činnosti!$F439:$M439)</f>
        <v>0</v>
      </c>
      <c r="O439" s="262"/>
      <c r="P439" s="269"/>
      <c r="Q439" s="267">
        <f>IF(AND(Tabuľka2[[#This Row],[Stĺpec5]]&gt;0,Tabuľka2[[#This Row],[Stĺpec1]]=""),1,0)</f>
        <v>0</v>
      </c>
      <c r="R439" s="237">
        <f>IF(AND(Tabuľka2[[#This Row],[Stĺpec14]]=0,OR(Tabuľka2[[#This Row],[Stĺpec145]]&gt;0,Tabuľka2[[#This Row],[Stĺpec144]]&gt;0)),1,0)</f>
        <v>0</v>
      </c>
      <c r="S4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39" s="212">
        <f>IF(OR($T$13="vyberte",$T$13=""),0,IF(OR(Tabuľka2[[#This Row],[Stĺpec14]]="",Tabuľka2[[#This Row],[Stĺpec6]]=""),0,Tabuľka2[[#This Row],[Stĺpec6]]/Tabuľka2[[#This Row],[Stĺpec14]]))</f>
        <v>0</v>
      </c>
      <c r="U439" s="212">
        <f>IF(OR($U$13="vyberte",$U$13=""),0,IF(OR(Tabuľka2[[#This Row],[Stĺpec14]]="",Tabuľka2[[#This Row],[Stĺpec7]]=""),0,Tabuľka2[[#This Row],[Stĺpec7]]/Tabuľka2[[#This Row],[Stĺpec14]]))</f>
        <v>0</v>
      </c>
      <c r="V439" s="212">
        <f>IF(OR($V$13="vyberte",$V$13=""),0,IF(OR(Tabuľka2[[#This Row],[Stĺpec14]]="",Tabuľka2[[#This Row],[Stĺpec8]]=0),0,Tabuľka2[[#This Row],[Stĺpec8]]/Tabuľka2[[#This Row],[Stĺpec14]]))</f>
        <v>0</v>
      </c>
      <c r="W439" s="212">
        <f>IF(OR($W$13="vyberte",$W$13=""),0,IF(OR(Tabuľka2[[#This Row],[Stĺpec14]]="",Tabuľka2[[#This Row],[Stĺpec9]]=""),0,Tabuľka2[[#This Row],[Stĺpec9]]/Tabuľka2[[#This Row],[Stĺpec14]]))</f>
        <v>0</v>
      </c>
      <c r="X439" s="212">
        <f>IF(OR($X$13="vyberte",$X$13=""),0,IF(OR(Tabuľka2[[#This Row],[Stĺpec14]]="",Tabuľka2[[#This Row],[Stĺpec10]]=""),0,Tabuľka2[[#This Row],[Stĺpec10]]/Tabuľka2[[#This Row],[Stĺpec14]]))</f>
        <v>0</v>
      </c>
      <c r="Y439" s="212">
        <f>IF(OR($Y$13="vyberte",$Y$13=""),0,IF(OR(Tabuľka2[[#This Row],[Stĺpec14]]="",Tabuľka2[[#This Row],[Stĺpec11]]=""),0,Tabuľka2[[#This Row],[Stĺpec11]]/Tabuľka2[[#This Row],[Stĺpec14]]))</f>
        <v>0</v>
      </c>
      <c r="Z439" s="212">
        <f>IF(OR(Tabuľka2[[#This Row],[Stĺpec14]]="",Tabuľka2[[#This Row],[Stĺpec12]]=""),0,Tabuľka2[[#This Row],[Stĺpec12]]/Tabuľka2[[#This Row],[Stĺpec14]])</f>
        <v>0</v>
      </c>
      <c r="AA439" s="194">
        <f>IF(OR(Tabuľka2[[#This Row],[Stĺpec14]]="",Tabuľka2[[#This Row],[Stĺpec13]]=""),0,Tabuľka2[[#This Row],[Stĺpec13]]/Tabuľka2[[#This Row],[Stĺpec14]])</f>
        <v>0</v>
      </c>
      <c r="AB439" s="193">
        <f>COUNTIF(Tabuľka2[[#This Row],[Stĺpec16]:[Stĺpec23]],"&gt;0,1")</f>
        <v>0</v>
      </c>
      <c r="AC439" s="198">
        <f>IF(OR($F$13="vyberte",$F$13=""),0,Tabuľka2[[#This Row],[Stĺpec14]]-Tabuľka2[[#This Row],[Stĺpec26]])</f>
        <v>0</v>
      </c>
      <c r="AD4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39" s="206">
        <f>IF('Bodovacie kritéria'!$F$15="01 A - BORSKÁ NÍŽINA",Tabuľka2[[#This Row],[Stĺpec25]]/Tabuľka2[[#This Row],[Stĺpec5]],0)</f>
        <v>0</v>
      </c>
      <c r="AF4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39" s="206">
        <f>IFERROR((Tabuľka2[[#This Row],[Stĺpec28]]+Tabuľka2[[#This Row],[Stĺpec25]])/Tabuľka2[[#This Row],[Stĺpec14]],0)</f>
        <v>0</v>
      </c>
      <c r="AH439" s="199">
        <f>Tabuľka2[[#This Row],[Stĺpec28]]+Tabuľka2[[#This Row],[Stĺpec25]]</f>
        <v>0</v>
      </c>
      <c r="AI439" s="206">
        <f>IFERROR(Tabuľka2[[#This Row],[Stĺpec25]]/Tabuľka2[[#This Row],[Stĺpec30]],0)</f>
        <v>0</v>
      </c>
      <c r="AJ439" s="191">
        <f>IFERROR(Tabuľka2[[#This Row],[Stĺpec145]]/Tabuľka2[[#This Row],[Stĺpec14]],0)</f>
        <v>0</v>
      </c>
      <c r="AK439" s="191">
        <f>IFERROR(Tabuľka2[[#This Row],[Stĺpec144]]/Tabuľka2[[#This Row],[Stĺpec14]],0)</f>
        <v>0</v>
      </c>
    </row>
    <row r="440" spans="1:37" x14ac:dyDescent="0.25">
      <c r="A440" s="251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17">
        <f>SUM(Činnosti!$F440:$M440)</f>
        <v>0</v>
      </c>
      <c r="O440" s="261"/>
      <c r="P440" s="269"/>
      <c r="Q440" s="267">
        <f>IF(AND(Tabuľka2[[#This Row],[Stĺpec5]]&gt;0,Tabuľka2[[#This Row],[Stĺpec1]]=""),1,0)</f>
        <v>0</v>
      </c>
      <c r="R440" s="237">
        <f>IF(AND(Tabuľka2[[#This Row],[Stĺpec14]]=0,OR(Tabuľka2[[#This Row],[Stĺpec145]]&gt;0,Tabuľka2[[#This Row],[Stĺpec144]]&gt;0)),1,0)</f>
        <v>0</v>
      </c>
      <c r="S4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0" s="212">
        <f>IF(OR($T$13="vyberte",$T$13=""),0,IF(OR(Tabuľka2[[#This Row],[Stĺpec14]]="",Tabuľka2[[#This Row],[Stĺpec6]]=""),0,Tabuľka2[[#This Row],[Stĺpec6]]/Tabuľka2[[#This Row],[Stĺpec14]]))</f>
        <v>0</v>
      </c>
      <c r="U440" s="212">
        <f>IF(OR($U$13="vyberte",$U$13=""),0,IF(OR(Tabuľka2[[#This Row],[Stĺpec14]]="",Tabuľka2[[#This Row],[Stĺpec7]]=""),0,Tabuľka2[[#This Row],[Stĺpec7]]/Tabuľka2[[#This Row],[Stĺpec14]]))</f>
        <v>0</v>
      </c>
      <c r="V440" s="212">
        <f>IF(OR($V$13="vyberte",$V$13=""),0,IF(OR(Tabuľka2[[#This Row],[Stĺpec14]]="",Tabuľka2[[#This Row],[Stĺpec8]]=0),0,Tabuľka2[[#This Row],[Stĺpec8]]/Tabuľka2[[#This Row],[Stĺpec14]]))</f>
        <v>0</v>
      </c>
      <c r="W440" s="212">
        <f>IF(OR($W$13="vyberte",$W$13=""),0,IF(OR(Tabuľka2[[#This Row],[Stĺpec14]]="",Tabuľka2[[#This Row],[Stĺpec9]]=""),0,Tabuľka2[[#This Row],[Stĺpec9]]/Tabuľka2[[#This Row],[Stĺpec14]]))</f>
        <v>0</v>
      </c>
      <c r="X440" s="212">
        <f>IF(OR($X$13="vyberte",$X$13=""),0,IF(OR(Tabuľka2[[#This Row],[Stĺpec14]]="",Tabuľka2[[#This Row],[Stĺpec10]]=""),0,Tabuľka2[[#This Row],[Stĺpec10]]/Tabuľka2[[#This Row],[Stĺpec14]]))</f>
        <v>0</v>
      </c>
      <c r="Y440" s="212">
        <f>IF(OR($Y$13="vyberte",$Y$13=""),0,IF(OR(Tabuľka2[[#This Row],[Stĺpec14]]="",Tabuľka2[[#This Row],[Stĺpec11]]=""),0,Tabuľka2[[#This Row],[Stĺpec11]]/Tabuľka2[[#This Row],[Stĺpec14]]))</f>
        <v>0</v>
      </c>
      <c r="Z440" s="212">
        <f>IF(OR(Tabuľka2[[#This Row],[Stĺpec14]]="",Tabuľka2[[#This Row],[Stĺpec12]]=""),0,Tabuľka2[[#This Row],[Stĺpec12]]/Tabuľka2[[#This Row],[Stĺpec14]])</f>
        <v>0</v>
      </c>
      <c r="AA440" s="194">
        <f>IF(OR(Tabuľka2[[#This Row],[Stĺpec14]]="",Tabuľka2[[#This Row],[Stĺpec13]]=""),0,Tabuľka2[[#This Row],[Stĺpec13]]/Tabuľka2[[#This Row],[Stĺpec14]])</f>
        <v>0</v>
      </c>
      <c r="AB440" s="193">
        <f>COUNTIF(Tabuľka2[[#This Row],[Stĺpec16]:[Stĺpec23]],"&gt;0,1")</f>
        <v>0</v>
      </c>
      <c r="AC440" s="198">
        <f>IF(OR($F$13="vyberte",$F$13=""),0,Tabuľka2[[#This Row],[Stĺpec14]]-Tabuľka2[[#This Row],[Stĺpec26]])</f>
        <v>0</v>
      </c>
      <c r="AD4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0" s="206">
        <f>IF('Bodovacie kritéria'!$F$15="01 A - BORSKÁ NÍŽINA",Tabuľka2[[#This Row],[Stĺpec25]]/Tabuľka2[[#This Row],[Stĺpec5]],0)</f>
        <v>0</v>
      </c>
      <c r="AF4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0" s="206">
        <f>IFERROR((Tabuľka2[[#This Row],[Stĺpec28]]+Tabuľka2[[#This Row],[Stĺpec25]])/Tabuľka2[[#This Row],[Stĺpec14]],0)</f>
        <v>0</v>
      </c>
      <c r="AH440" s="199">
        <f>Tabuľka2[[#This Row],[Stĺpec28]]+Tabuľka2[[#This Row],[Stĺpec25]]</f>
        <v>0</v>
      </c>
      <c r="AI440" s="206">
        <f>IFERROR(Tabuľka2[[#This Row],[Stĺpec25]]/Tabuľka2[[#This Row],[Stĺpec30]],0)</f>
        <v>0</v>
      </c>
      <c r="AJ440" s="191">
        <f>IFERROR(Tabuľka2[[#This Row],[Stĺpec145]]/Tabuľka2[[#This Row],[Stĺpec14]],0)</f>
        <v>0</v>
      </c>
      <c r="AK440" s="191">
        <f>IFERROR(Tabuľka2[[#This Row],[Stĺpec144]]/Tabuľka2[[#This Row],[Stĺpec14]],0)</f>
        <v>0</v>
      </c>
    </row>
    <row r="441" spans="1:37" x14ac:dyDescent="0.25">
      <c r="A441" s="252"/>
      <c r="B441" s="257"/>
      <c r="C441" s="257"/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18">
        <f>SUM(Činnosti!$F441:$M441)</f>
        <v>0</v>
      </c>
      <c r="O441" s="262"/>
      <c r="P441" s="269"/>
      <c r="Q441" s="267">
        <f>IF(AND(Tabuľka2[[#This Row],[Stĺpec5]]&gt;0,Tabuľka2[[#This Row],[Stĺpec1]]=""),1,0)</f>
        <v>0</v>
      </c>
      <c r="R441" s="237">
        <f>IF(AND(Tabuľka2[[#This Row],[Stĺpec14]]=0,OR(Tabuľka2[[#This Row],[Stĺpec145]]&gt;0,Tabuľka2[[#This Row],[Stĺpec144]]&gt;0)),1,0)</f>
        <v>0</v>
      </c>
      <c r="S4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1" s="212">
        <f>IF(OR($T$13="vyberte",$T$13=""),0,IF(OR(Tabuľka2[[#This Row],[Stĺpec14]]="",Tabuľka2[[#This Row],[Stĺpec6]]=""),0,Tabuľka2[[#This Row],[Stĺpec6]]/Tabuľka2[[#This Row],[Stĺpec14]]))</f>
        <v>0</v>
      </c>
      <c r="U441" s="212">
        <f>IF(OR($U$13="vyberte",$U$13=""),0,IF(OR(Tabuľka2[[#This Row],[Stĺpec14]]="",Tabuľka2[[#This Row],[Stĺpec7]]=""),0,Tabuľka2[[#This Row],[Stĺpec7]]/Tabuľka2[[#This Row],[Stĺpec14]]))</f>
        <v>0</v>
      </c>
      <c r="V441" s="212">
        <f>IF(OR($V$13="vyberte",$V$13=""),0,IF(OR(Tabuľka2[[#This Row],[Stĺpec14]]="",Tabuľka2[[#This Row],[Stĺpec8]]=0),0,Tabuľka2[[#This Row],[Stĺpec8]]/Tabuľka2[[#This Row],[Stĺpec14]]))</f>
        <v>0</v>
      </c>
      <c r="W441" s="212">
        <f>IF(OR($W$13="vyberte",$W$13=""),0,IF(OR(Tabuľka2[[#This Row],[Stĺpec14]]="",Tabuľka2[[#This Row],[Stĺpec9]]=""),0,Tabuľka2[[#This Row],[Stĺpec9]]/Tabuľka2[[#This Row],[Stĺpec14]]))</f>
        <v>0</v>
      </c>
      <c r="X441" s="212">
        <f>IF(OR($X$13="vyberte",$X$13=""),0,IF(OR(Tabuľka2[[#This Row],[Stĺpec14]]="",Tabuľka2[[#This Row],[Stĺpec10]]=""),0,Tabuľka2[[#This Row],[Stĺpec10]]/Tabuľka2[[#This Row],[Stĺpec14]]))</f>
        <v>0</v>
      </c>
      <c r="Y441" s="212">
        <f>IF(OR($Y$13="vyberte",$Y$13=""),0,IF(OR(Tabuľka2[[#This Row],[Stĺpec14]]="",Tabuľka2[[#This Row],[Stĺpec11]]=""),0,Tabuľka2[[#This Row],[Stĺpec11]]/Tabuľka2[[#This Row],[Stĺpec14]]))</f>
        <v>0</v>
      </c>
      <c r="Z441" s="212">
        <f>IF(OR(Tabuľka2[[#This Row],[Stĺpec14]]="",Tabuľka2[[#This Row],[Stĺpec12]]=""),0,Tabuľka2[[#This Row],[Stĺpec12]]/Tabuľka2[[#This Row],[Stĺpec14]])</f>
        <v>0</v>
      </c>
      <c r="AA441" s="194">
        <f>IF(OR(Tabuľka2[[#This Row],[Stĺpec14]]="",Tabuľka2[[#This Row],[Stĺpec13]]=""),0,Tabuľka2[[#This Row],[Stĺpec13]]/Tabuľka2[[#This Row],[Stĺpec14]])</f>
        <v>0</v>
      </c>
      <c r="AB441" s="193">
        <f>COUNTIF(Tabuľka2[[#This Row],[Stĺpec16]:[Stĺpec23]],"&gt;0,1")</f>
        <v>0</v>
      </c>
      <c r="AC441" s="198">
        <f>IF(OR($F$13="vyberte",$F$13=""),0,Tabuľka2[[#This Row],[Stĺpec14]]-Tabuľka2[[#This Row],[Stĺpec26]])</f>
        <v>0</v>
      </c>
      <c r="AD4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1" s="206">
        <f>IF('Bodovacie kritéria'!$F$15="01 A - BORSKÁ NÍŽINA",Tabuľka2[[#This Row],[Stĺpec25]]/Tabuľka2[[#This Row],[Stĺpec5]],0)</f>
        <v>0</v>
      </c>
      <c r="AF4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1" s="206">
        <f>IFERROR((Tabuľka2[[#This Row],[Stĺpec28]]+Tabuľka2[[#This Row],[Stĺpec25]])/Tabuľka2[[#This Row],[Stĺpec14]],0)</f>
        <v>0</v>
      </c>
      <c r="AH441" s="199">
        <f>Tabuľka2[[#This Row],[Stĺpec28]]+Tabuľka2[[#This Row],[Stĺpec25]]</f>
        <v>0</v>
      </c>
      <c r="AI441" s="206">
        <f>IFERROR(Tabuľka2[[#This Row],[Stĺpec25]]/Tabuľka2[[#This Row],[Stĺpec30]],0)</f>
        <v>0</v>
      </c>
      <c r="AJ441" s="191">
        <f>IFERROR(Tabuľka2[[#This Row],[Stĺpec145]]/Tabuľka2[[#This Row],[Stĺpec14]],0)</f>
        <v>0</v>
      </c>
      <c r="AK441" s="191">
        <f>IFERROR(Tabuľka2[[#This Row],[Stĺpec144]]/Tabuľka2[[#This Row],[Stĺpec14]],0)</f>
        <v>0</v>
      </c>
    </row>
    <row r="442" spans="1:37" x14ac:dyDescent="0.25">
      <c r="A442" s="251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17">
        <f>SUM(Činnosti!$F442:$M442)</f>
        <v>0</v>
      </c>
      <c r="O442" s="261"/>
      <c r="P442" s="269"/>
      <c r="Q442" s="267">
        <f>IF(AND(Tabuľka2[[#This Row],[Stĺpec5]]&gt;0,Tabuľka2[[#This Row],[Stĺpec1]]=""),1,0)</f>
        <v>0</v>
      </c>
      <c r="R442" s="237">
        <f>IF(AND(Tabuľka2[[#This Row],[Stĺpec14]]=0,OR(Tabuľka2[[#This Row],[Stĺpec145]]&gt;0,Tabuľka2[[#This Row],[Stĺpec144]]&gt;0)),1,0)</f>
        <v>0</v>
      </c>
      <c r="S4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2" s="212">
        <f>IF(OR($T$13="vyberte",$T$13=""),0,IF(OR(Tabuľka2[[#This Row],[Stĺpec14]]="",Tabuľka2[[#This Row],[Stĺpec6]]=""),0,Tabuľka2[[#This Row],[Stĺpec6]]/Tabuľka2[[#This Row],[Stĺpec14]]))</f>
        <v>0</v>
      </c>
      <c r="U442" s="212">
        <f>IF(OR($U$13="vyberte",$U$13=""),0,IF(OR(Tabuľka2[[#This Row],[Stĺpec14]]="",Tabuľka2[[#This Row],[Stĺpec7]]=""),0,Tabuľka2[[#This Row],[Stĺpec7]]/Tabuľka2[[#This Row],[Stĺpec14]]))</f>
        <v>0</v>
      </c>
      <c r="V442" s="212">
        <f>IF(OR($V$13="vyberte",$V$13=""),0,IF(OR(Tabuľka2[[#This Row],[Stĺpec14]]="",Tabuľka2[[#This Row],[Stĺpec8]]=0),0,Tabuľka2[[#This Row],[Stĺpec8]]/Tabuľka2[[#This Row],[Stĺpec14]]))</f>
        <v>0</v>
      </c>
      <c r="W442" s="212">
        <f>IF(OR($W$13="vyberte",$W$13=""),0,IF(OR(Tabuľka2[[#This Row],[Stĺpec14]]="",Tabuľka2[[#This Row],[Stĺpec9]]=""),0,Tabuľka2[[#This Row],[Stĺpec9]]/Tabuľka2[[#This Row],[Stĺpec14]]))</f>
        <v>0</v>
      </c>
      <c r="X442" s="212">
        <f>IF(OR($X$13="vyberte",$X$13=""),0,IF(OR(Tabuľka2[[#This Row],[Stĺpec14]]="",Tabuľka2[[#This Row],[Stĺpec10]]=""),0,Tabuľka2[[#This Row],[Stĺpec10]]/Tabuľka2[[#This Row],[Stĺpec14]]))</f>
        <v>0</v>
      </c>
      <c r="Y442" s="212">
        <f>IF(OR($Y$13="vyberte",$Y$13=""),0,IF(OR(Tabuľka2[[#This Row],[Stĺpec14]]="",Tabuľka2[[#This Row],[Stĺpec11]]=""),0,Tabuľka2[[#This Row],[Stĺpec11]]/Tabuľka2[[#This Row],[Stĺpec14]]))</f>
        <v>0</v>
      </c>
      <c r="Z442" s="212">
        <f>IF(OR(Tabuľka2[[#This Row],[Stĺpec14]]="",Tabuľka2[[#This Row],[Stĺpec12]]=""),0,Tabuľka2[[#This Row],[Stĺpec12]]/Tabuľka2[[#This Row],[Stĺpec14]])</f>
        <v>0</v>
      </c>
      <c r="AA442" s="194">
        <f>IF(OR(Tabuľka2[[#This Row],[Stĺpec14]]="",Tabuľka2[[#This Row],[Stĺpec13]]=""),0,Tabuľka2[[#This Row],[Stĺpec13]]/Tabuľka2[[#This Row],[Stĺpec14]])</f>
        <v>0</v>
      </c>
      <c r="AB442" s="193">
        <f>COUNTIF(Tabuľka2[[#This Row],[Stĺpec16]:[Stĺpec23]],"&gt;0,1")</f>
        <v>0</v>
      </c>
      <c r="AC442" s="198">
        <f>IF(OR($F$13="vyberte",$F$13=""),0,Tabuľka2[[#This Row],[Stĺpec14]]-Tabuľka2[[#This Row],[Stĺpec26]])</f>
        <v>0</v>
      </c>
      <c r="AD4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2" s="206">
        <f>IF('Bodovacie kritéria'!$F$15="01 A - BORSKÁ NÍŽINA",Tabuľka2[[#This Row],[Stĺpec25]]/Tabuľka2[[#This Row],[Stĺpec5]],0)</f>
        <v>0</v>
      </c>
      <c r="AF4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2" s="206">
        <f>IFERROR((Tabuľka2[[#This Row],[Stĺpec28]]+Tabuľka2[[#This Row],[Stĺpec25]])/Tabuľka2[[#This Row],[Stĺpec14]],0)</f>
        <v>0</v>
      </c>
      <c r="AH442" s="199">
        <f>Tabuľka2[[#This Row],[Stĺpec28]]+Tabuľka2[[#This Row],[Stĺpec25]]</f>
        <v>0</v>
      </c>
      <c r="AI442" s="206">
        <f>IFERROR(Tabuľka2[[#This Row],[Stĺpec25]]/Tabuľka2[[#This Row],[Stĺpec30]],0)</f>
        <v>0</v>
      </c>
      <c r="AJ442" s="191">
        <f>IFERROR(Tabuľka2[[#This Row],[Stĺpec145]]/Tabuľka2[[#This Row],[Stĺpec14]],0)</f>
        <v>0</v>
      </c>
      <c r="AK442" s="191">
        <f>IFERROR(Tabuľka2[[#This Row],[Stĺpec144]]/Tabuľka2[[#This Row],[Stĺpec14]],0)</f>
        <v>0</v>
      </c>
    </row>
    <row r="443" spans="1:37" x14ac:dyDescent="0.25">
      <c r="A443" s="252"/>
      <c r="B443" s="257"/>
      <c r="C443" s="257"/>
      <c r="D443" s="257"/>
      <c r="E443" s="257"/>
      <c r="F443" s="257"/>
      <c r="G443" s="257"/>
      <c r="H443" s="257"/>
      <c r="I443" s="257"/>
      <c r="J443" s="257"/>
      <c r="K443" s="257"/>
      <c r="L443" s="257"/>
      <c r="M443" s="257"/>
      <c r="N443" s="218">
        <f>SUM(Činnosti!$F443:$M443)</f>
        <v>0</v>
      </c>
      <c r="O443" s="262"/>
      <c r="P443" s="269"/>
      <c r="Q443" s="267">
        <f>IF(AND(Tabuľka2[[#This Row],[Stĺpec5]]&gt;0,Tabuľka2[[#This Row],[Stĺpec1]]=""),1,0)</f>
        <v>0</v>
      </c>
      <c r="R443" s="237">
        <f>IF(AND(Tabuľka2[[#This Row],[Stĺpec14]]=0,OR(Tabuľka2[[#This Row],[Stĺpec145]]&gt;0,Tabuľka2[[#This Row],[Stĺpec144]]&gt;0)),1,0)</f>
        <v>0</v>
      </c>
      <c r="S4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3" s="212">
        <f>IF(OR($T$13="vyberte",$T$13=""),0,IF(OR(Tabuľka2[[#This Row],[Stĺpec14]]="",Tabuľka2[[#This Row],[Stĺpec6]]=""),0,Tabuľka2[[#This Row],[Stĺpec6]]/Tabuľka2[[#This Row],[Stĺpec14]]))</f>
        <v>0</v>
      </c>
      <c r="U443" s="212">
        <f>IF(OR($U$13="vyberte",$U$13=""),0,IF(OR(Tabuľka2[[#This Row],[Stĺpec14]]="",Tabuľka2[[#This Row],[Stĺpec7]]=""),0,Tabuľka2[[#This Row],[Stĺpec7]]/Tabuľka2[[#This Row],[Stĺpec14]]))</f>
        <v>0</v>
      </c>
      <c r="V443" s="212">
        <f>IF(OR($V$13="vyberte",$V$13=""),0,IF(OR(Tabuľka2[[#This Row],[Stĺpec14]]="",Tabuľka2[[#This Row],[Stĺpec8]]=0),0,Tabuľka2[[#This Row],[Stĺpec8]]/Tabuľka2[[#This Row],[Stĺpec14]]))</f>
        <v>0</v>
      </c>
      <c r="W443" s="212">
        <f>IF(OR($W$13="vyberte",$W$13=""),0,IF(OR(Tabuľka2[[#This Row],[Stĺpec14]]="",Tabuľka2[[#This Row],[Stĺpec9]]=""),0,Tabuľka2[[#This Row],[Stĺpec9]]/Tabuľka2[[#This Row],[Stĺpec14]]))</f>
        <v>0</v>
      </c>
      <c r="X443" s="212">
        <f>IF(OR($X$13="vyberte",$X$13=""),0,IF(OR(Tabuľka2[[#This Row],[Stĺpec14]]="",Tabuľka2[[#This Row],[Stĺpec10]]=""),0,Tabuľka2[[#This Row],[Stĺpec10]]/Tabuľka2[[#This Row],[Stĺpec14]]))</f>
        <v>0</v>
      </c>
      <c r="Y443" s="212">
        <f>IF(OR($Y$13="vyberte",$Y$13=""),0,IF(OR(Tabuľka2[[#This Row],[Stĺpec14]]="",Tabuľka2[[#This Row],[Stĺpec11]]=""),0,Tabuľka2[[#This Row],[Stĺpec11]]/Tabuľka2[[#This Row],[Stĺpec14]]))</f>
        <v>0</v>
      </c>
      <c r="Z443" s="212">
        <f>IF(OR(Tabuľka2[[#This Row],[Stĺpec14]]="",Tabuľka2[[#This Row],[Stĺpec12]]=""),0,Tabuľka2[[#This Row],[Stĺpec12]]/Tabuľka2[[#This Row],[Stĺpec14]])</f>
        <v>0</v>
      </c>
      <c r="AA443" s="194">
        <f>IF(OR(Tabuľka2[[#This Row],[Stĺpec14]]="",Tabuľka2[[#This Row],[Stĺpec13]]=""),0,Tabuľka2[[#This Row],[Stĺpec13]]/Tabuľka2[[#This Row],[Stĺpec14]])</f>
        <v>0</v>
      </c>
      <c r="AB443" s="193">
        <f>COUNTIF(Tabuľka2[[#This Row],[Stĺpec16]:[Stĺpec23]],"&gt;0,1")</f>
        <v>0</v>
      </c>
      <c r="AC443" s="198">
        <f>IF(OR($F$13="vyberte",$F$13=""),0,Tabuľka2[[#This Row],[Stĺpec14]]-Tabuľka2[[#This Row],[Stĺpec26]])</f>
        <v>0</v>
      </c>
      <c r="AD4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3" s="206">
        <f>IF('Bodovacie kritéria'!$F$15="01 A - BORSKÁ NÍŽINA",Tabuľka2[[#This Row],[Stĺpec25]]/Tabuľka2[[#This Row],[Stĺpec5]],0)</f>
        <v>0</v>
      </c>
      <c r="AF4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3" s="206">
        <f>IFERROR((Tabuľka2[[#This Row],[Stĺpec28]]+Tabuľka2[[#This Row],[Stĺpec25]])/Tabuľka2[[#This Row],[Stĺpec14]],0)</f>
        <v>0</v>
      </c>
      <c r="AH443" s="199">
        <f>Tabuľka2[[#This Row],[Stĺpec28]]+Tabuľka2[[#This Row],[Stĺpec25]]</f>
        <v>0</v>
      </c>
      <c r="AI443" s="206">
        <f>IFERROR(Tabuľka2[[#This Row],[Stĺpec25]]/Tabuľka2[[#This Row],[Stĺpec30]],0)</f>
        <v>0</v>
      </c>
      <c r="AJ443" s="191">
        <f>IFERROR(Tabuľka2[[#This Row],[Stĺpec145]]/Tabuľka2[[#This Row],[Stĺpec14]],0)</f>
        <v>0</v>
      </c>
      <c r="AK443" s="191">
        <f>IFERROR(Tabuľka2[[#This Row],[Stĺpec144]]/Tabuľka2[[#This Row],[Stĺpec14]],0)</f>
        <v>0</v>
      </c>
    </row>
    <row r="444" spans="1:37" x14ac:dyDescent="0.25">
      <c r="A444" s="251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17">
        <f>SUM(Činnosti!$F444:$M444)</f>
        <v>0</v>
      </c>
      <c r="O444" s="261"/>
      <c r="P444" s="269"/>
      <c r="Q444" s="267">
        <f>IF(AND(Tabuľka2[[#This Row],[Stĺpec5]]&gt;0,Tabuľka2[[#This Row],[Stĺpec1]]=""),1,0)</f>
        <v>0</v>
      </c>
      <c r="R444" s="237">
        <f>IF(AND(Tabuľka2[[#This Row],[Stĺpec14]]=0,OR(Tabuľka2[[#This Row],[Stĺpec145]]&gt;0,Tabuľka2[[#This Row],[Stĺpec144]]&gt;0)),1,0)</f>
        <v>0</v>
      </c>
      <c r="S4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4" s="212">
        <f>IF(OR($T$13="vyberte",$T$13=""),0,IF(OR(Tabuľka2[[#This Row],[Stĺpec14]]="",Tabuľka2[[#This Row],[Stĺpec6]]=""),0,Tabuľka2[[#This Row],[Stĺpec6]]/Tabuľka2[[#This Row],[Stĺpec14]]))</f>
        <v>0</v>
      </c>
      <c r="U444" s="212">
        <f>IF(OR($U$13="vyberte",$U$13=""),0,IF(OR(Tabuľka2[[#This Row],[Stĺpec14]]="",Tabuľka2[[#This Row],[Stĺpec7]]=""),0,Tabuľka2[[#This Row],[Stĺpec7]]/Tabuľka2[[#This Row],[Stĺpec14]]))</f>
        <v>0</v>
      </c>
      <c r="V444" s="212">
        <f>IF(OR($V$13="vyberte",$V$13=""),0,IF(OR(Tabuľka2[[#This Row],[Stĺpec14]]="",Tabuľka2[[#This Row],[Stĺpec8]]=0),0,Tabuľka2[[#This Row],[Stĺpec8]]/Tabuľka2[[#This Row],[Stĺpec14]]))</f>
        <v>0</v>
      </c>
      <c r="W444" s="212">
        <f>IF(OR($W$13="vyberte",$W$13=""),0,IF(OR(Tabuľka2[[#This Row],[Stĺpec14]]="",Tabuľka2[[#This Row],[Stĺpec9]]=""),0,Tabuľka2[[#This Row],[Stĺpec9]]/Tabuľka2[[#This Row],[Stĺpec14]]))</f>
        <v>0</v>
      </c>
      <c r="X444" s="212">
        <f>IF(OR($X$13="vyberte",$X$13=""),0,IF(OR(Tabuľka2[[#This Row],[Stĺpec14]]="",Tabuľka2[[#This Row],[Stĺpec10]]=""),0,Tabuľka2[[#This Row],[Stĺpec10]]/Tabuľka2[[#This Row],[Stĺpec14]]))</f>
        <v>0</v>
      </c>
      <c r="Y444" s="212">
        <f>IF(OR($Y$13="vyberte",$Y$13=""),0,IF(OR(Tabuľka2[[#This Row],[Stĺpec14]]="",Tabuľka2[[#This Row],[Stĺpec11]]=""),0,Tabuľka2[[#This Row],[Stĺpec11]]/Tabuľka2[[#This Row],[Stĺpec14]]))</f>
        <v>0</v>
      </c>
      <c r="Z444" s="212">
        <f>IF(OR(Tabuľka2[[#This Row],[Stĺpec14]]="",Tabuľka2[[#This Row],[Stĺpec12]]=""),0,Tabuľka2[[#This Row],[Stĺpec12]]/Tabuľka2[[#This Row],[Stĺpec14]])</f>
        <v>0</v>
      </c>
      <c r="AA444" s="194">
        <f>IF(OR(Tabuľka2[[#This Row],[Stĺpec14]]="",Tabuľka2[[#This Row],[Stĺpec13]]=""),0,Tabuľka2[[#This Row],[Stĺpec13]]/Tabuľka2[[#This Row],[Stĺpec14]])</f>
        <v>0</v>
      </c>
      <c r="AB444" s="193">
        <f>COUNTIF(Tabuľka2[[#This Row],[Stĺpec16]:[Stĺpec23]],"&gt;0,1")</f>
        <v>0</v>
      </c>
      <c r="AC444" s="198">
        <f>IF(OR($F$13="vyberte",$F$13=""),0,Tabuľka2[[#This Row],[Stĺpec14]]-Tabuľka2[[#This Row],[Stĺpec26]])</f>
        <v>0</v>
      </c>
      <c r="AD4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4" s="206">
        <f>IF('Bodovacie kritéria'!$F$15="01 A - BORSKÁ NÍŽINA",Tabuľka2[[#This Row],[Stĺpec25]]/Tabuľka2[[#This Row],[Stĺpec5]],0)</f>
        <v>0</v>
      </c>
      <c r="AF4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4" s="206">
        <f>IFERROR((Tabuľka2[[#This Row],[Stĺpec28]]+Tabuľka2[[#This Row],[Stĺpec25]])/Tabuľka2[[#This Row],[Stĺpec14]],0)</f>
        <v>0</v>
      </c>
      <c r="AH444" s="199">
        <f>Tabuľka2[[#This Row],[Stĺpec28]]+Tabuľka2[[#This Row],[Stĺpec25]]</f>
        <v>0</v>
      </c>
      <c r="AI444" s="206">
        <f>IFERROR(Tabuľka2[[#This Row],[Stĺpec25]]/Tabuľka2[[#This Row],[Stĺpec30]],0)</f>
        <v>0</v>
      </c>
      <c r="AJ444" s="191">
        <f>IFERROR(Tabuľka2[[#This Row],[Stĺpec145]]/Tabuľka2[[#This Row],[Stĺpec14]],0)</f>
        <v>0</v>
      </c>
      <c r="AK444" s="191">
        <f>IFERROR(Tabuľka2[[#This Row],[Stĺpec144]]/Tabuľka2[[#This Row],[Stĺpec14]],0)</f>
        <v>0</v>
      </c>
    </row>
    <row r="445" spans="1:37" x14ac:dyDescent="0.25">
      <c r="A445" s="252"/>
      <c r="B445" s="257"/>
      <c r="C445" s="257"/>
      <c r="D445" s="257"/>
      <c r="E445" s="257"/>
      <c r="F445" s="257"/>
      <c r="G445" s="257"/>
      <c r="H445" s="257"/>
      <c r="I445" s="257"/>
      <c r="J445" s="257"/>
      <c r="K445" s="257"/>
      <c r="L445" s="257"/>
      <c r="M445" s="257"/>
      <c r="N445" s="218">
        <f>SUM(Činnosti!$F445:$M445)</f>
        <v>0</v>
      </c>
      <c r="O445" s="262"/>
      <c r="P445" s="269"/>
      <c r="Q445" s="267">
        <f>IF(AND(Tabuľka2[[#This Row],[Stĺpec5]]&gt;0,Tabuľka2[[#This Row],[Stĺpec1]]=""),1,0)</f>
        <v>0</v>
      </c>
      <c r="R445" s="237">
        <f>IF(AND(Tabuľka2[[#This Row],[Stĺpec14]]=0,OR(Tabuľka2[[#This Row],[Stĺpec145]]&gt;0,Tabuľka2[[#This Row],[Stĺpec144]]&gt;0)),1,0)</f>
        <v>0</v>
      </c>
      <c r="S4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5" s="212">
        <f>IF(OR($T$13="vyberte",$T$13=""),0,IF(OR(Tabuľka2[[#This Row],[Stĺpec14]]="",Tabuľka2[[#This Row],[Stĺpec6]]=""),0,Tabuľka2[[#This Row],[Stĺpec6]]/Tabuľka2[[#This Row],[Stĺpec14]]))</f>
        <v>0</v>
      </c>
      <c r="U445" s="212">
        <f>IF(OR($U$13="vyberte",$U$13=""),0,IF(OR(Tabuľka2[[#This Row],[Stĺpec14]]="",Tabuľka2[[#This Row],[Stĺpec7]]=""),0,Tabuľka2[[#This Row],[Stĺpec7]]/Tabuľka2[[#This Row],[Stĺpec14]]))</f>
        <v>0</v>
      </c>
      <c r="V445" s="212">
        <f>IF(OR($V$13="vyberte",$V$13=""),0,IF(OR(Tabuľka2[[#This Row],[Stĺpec14]]="",Tabuľka2[[#This Row],[Stĺpec8]]=0),0,Tabuľka2[[#This Row],[Stĺpec8]]/Tabuľka2[[#This Row],[Stĺpec14]]))</f>
        <v>0</v>
      </c>
      <c r="W445" s="212">
        <f>IF(OR($W$13="vyberte",$W$13=""),0,IF(OR(Tabuľka2[[#This Row],[Stĺpec14]]="",Tabuľka2[[#This Row],[Stĺpec9]]=""),0,Tabuľka2[[#This Row],[Stĺpec9]]/Tabuľka2[[#This Row],[Stĺpec14]]))</f>
        <v>0</v>
      </c>
      <c r="X445" s="212">
        <f>IF(OR($X$13="vyberte",$X$13=""),0,IF(OR(Tabuľka2[[#This Row],[Stĺpec14]]="",Tabuľka2[[#This Row],[Stĺpec10]]=""),0,Tabuľka2[[#This Row],[Stĺpec10]]/Tabuľka2[[#This Row],[Stĺpec14]]))</f>
        <v>0</v>
      </c>
      <c r="Y445" s="212">
        <f>IF(OR($Y$13="vyberte",$Y$13=""),0,IF(OR(Tabuľka2[[#This Row],[Stĺpec14]]="",Tabuľka2[[#This Row],[Stĺpec11]]=""),0,Tabuľka2[[#This Row],[Stĺpec11]]/Tabuľka2[[#This Row],[Stĺpec14]]))</f>
        <v>0</v>
      </c>
      <c r="Z445" s="212">
        <f>IF(OR(Tabuľka2[[#This Row],[Stĺpec14]]="",Tabuľka2[[#This Row],[Stĺpec12]]=""),0,Tabuľka2[[#This Row],[Stĺpec12]]/Tabuľka2[[#This Row],[Stĺpec14]])</f>
        <v>0</v>
      </c>
      <c r="AA445" s="194">
        <f>IF(OR(Tabuľka2[[#This Row],[Stĺpec14]]="",Tabuľka2[[#This Row],[Stĺpec13]]=""),0,Tabuľka2[[#This Row],[Stĺpec13]]/Tabuľka2[[#This Row],[Stĺpec14]])</f>
        <v>0</v>
      </c>
      <c r="AB445" s="193">
        <f>COUNTIF(Tabuľka2[[#This Row],[Stĺpec16]:[Stĺpec23]],"&gt;0,1")</f>
        <v>0</v>
      </c>
      <c r="AC445" s="198">
        <f>IF(OR($F$13="vyberte",$F$13=""),0,Tabuľka2[[#This Row],[Stĺpec14]]-Tabuľka2[[#This Row],[Stĺpec26]])</f>
        <v>0</v>
      </c>
      <c r="AD4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5" s="206">
        <f>IF('Bodovacie kritéria'!$F$15="01 A - BORSKÁ NÍŽINA",Tabuľka2[[#This Row],[Stĺpec25]]/Tabuľka2[[#This Row],[Stĺpec5]],0)</f>
        <v>0</v>
      </c>
      <c r="AF4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5" s="206">
        <f>IFERROR((Tabuľka2[[#This Row],[Stĺpec28]]+Tabuľka2[[#This Row],[Stĺpec25]])/Tabuľka2[[#This Row],[Stĺpec14]],0)</f>
        <v>0</v>
      </c>
      <c r="AH445" s="199">
        <f>Tabuľka2[[#This Row],[Stĺpec28]]+Tabuľka2[[#This Row],[Stĺpec25]]</f>
        <v>0</v>
      </c>
      <c r="AI445" s="206">
        <f>IFERROR(Tabuľka2[[#This Row],[Stĺpec25]]/Tabuľka2[[#This Row],[Stĺpec30]],0)</f>
        <v>0</v>
      </c>
      <c r="AJ445" s="191">
        <f>IFERROR(Tabuľka2[[#This Row],[Stĺpec145]]/Tabuľka2[[#This Row],[Stĺpec14]],0)</f>
        <v>0</v>
      </c>
      <c r="AK445" s="191">
        <f>IFERROR(Tabuľka2[[#This Row],[Stĺpec144]]/Tabuľka2[[#This Row],[Stĺpec14]],0)</f>
        <v>0</v>
      </c>
    </row>
    <row r="446" spans="1:37" x14ac:dyDescent="0.25">
      <c r="A446" s="251"/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17">
        <f>SUM(Činnosti!$F446:$M446)</f>
        <v>0</v>
      </c>
      <c r="O446" s="261"/>
      <c r="P446" s="269"/>
      <c r="Q446" s="267">
        <f>IF(AND(Tabuľka2[[#This Row],[Stĺpec5]]&gt;0,Tabuľka2[[#This Row],[Stĺpec1]]=""),1,0)</f>
        <v>0</v>
      </c>
      <c r="R446" s="237">
        <f>IF(AND(Tabuľka2[[#This Row],[Stĺpec14]]=0,OR(Tabuľka2[[#This Row],[Stĺpec145]]&gt;0,Tabuľka2[[#This Row],[Stĺpec144]]&gt;0)),1,0)</f>
        <v>0</v>
      </c>
      <c r="S4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6" s="212">
        <f>IF(OR($T$13="vyberte",$T$13=""),0,IF(OR(Tabuľka2[[#This Row],[Stĺpec14]]="",Tabuľka2[[#This Row],[Stĺpec6]]=""),0,Tabuľka2[[#This Row],[Stĺpec6]]/Tabuľka2[[#This Row],[Stĺpec14]]))</f>
        <v>0</v>
      </c>
      <c r="U446" s="212">
        <f>IF(OR($U$13="vyberte",$U$13=""),0,IF(OR(Tabuľka2[[#This Row],[Stĺpec14]]="",Tabuľka2[[#This Row],[Stĺpec7]]=""),0,Tabuľka2[[#This Row],[Stĺpec7]]/Tabuľka2[[#This Row],[Stĺpec14]]))</f>
        <v>0</v>
      </c>
      <c r="V446" s="212">
        <f>IF(OR($V$13="vyberte",$V$13=""),0,IF(OR(Tabuľka2[[#This Row],[Stĺpec14]]="",Tabuľka2[[#This Row],[Stĺpec8]]=0),0,Tabuľka2[[#This Row],[Stĺpec8]]/Tabuľka2[[#This Row],[Stĺpec14]]))</f>
        <v>0</v>
      </c>
      <c r="W446" s="212">
        <f>IF(OR($W$13="vyberte",$W$13=""),0,IF(OR(Tabuľka2[[#This Row],[Stĺpec14]]="",Tabuľka2[[#This Row],[Stĺpec9]]=""),0,Tabuľka2[[#This Row],[Stĺpec9]]/Tabuľka2[[#This Row],[Stĺpec14]]))</f>
        <v>0</v>
      </c>
      <c r="X446" s="212">
        <f>IF(OR($X$13="vyberte",$X$13=""),0,IF(OR(Tabuľka2[[#This Row],[Stĺpec14]]="",Tabuľka2[[#This Row],[Stĺpec10]]=""),0,Tabuľka2[[#This Row],[Stĺpec10]]/Tabuľka2[[#This Row],[Stĺpec14]]))</f>
        <v>0</v>
      </c>
      <c r="Y446" s="212">
        <f>IF(OR($Y$13="vyberte",$Y$13=""),0,IF(OR(Tabuľka2[[#This Row],[Stĺpec14]]="",Tabuľka2[[#This Row],[Stĺpec11]]=""),0,Tabuľka2[[#This Row],[Stĺpec11]]/Tabuľka2[[#This Row],[Stĺpec14]]))</f>
        <v>0</v>
      </c>
      <c r="Z446" s="212">
        <f>IF(OR(Tabuľka2[[#This Row],[Stĺpec14]]="",Tabuľka2[[#This Row],[Stĺpec12]]=""),0,Tabuľka2[[#This Row],[Stĺpec12]]/Tabuľka2[[#This Row],[Stĺpec14]])</f>
        <v>0</v>
      </c>
      <c r="AA446" s="194">
        <f>IF(OR(Tabuľka2[[#This Row],[Stĺpec14]]="",Tabuľka2[[#This Row],[Stĺpec13]]=""),0,Tabuľka2[[#This Row],[Stĺpec13]]/Tabuľka2[[#This Row],[Stĺpec14]])</f>
        <v>0</v>
      </c>
      <c r="AB446" s="193">
        <f>COUNTIF(Tabuľka2[[#This Row],[Stĺpec16]:[Stĺpec23]],"&gt;0,1")</f>
        <v>0</v>
      </c>
      <c r="AC446" s="198">
        <f>IF(OR($F$13="vyberte",$F$13=""),0,Tabuľka2[[#This Row],[Stĺpec14]]-Tabuľka2[[#This Row],[Stĺpec26]])</f>
        <v>0</v>
      </c>
      <c r="AD4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6" s="206">
        <f>IF('Bodovacie kritéria'!$F$15="01 A - BORSKÁ NÍŽINA",Tabuľka2[[#This Row],[Stĺpec25]]/Tabuľka2[[#This Row],[Stĺpec5]],0)</f>
        <v>0</v>
      </c>
      <c r="AF4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6" s="206">
        <f>IFERROR((Tabuľka2[[#This Row],[Stĺpec28]]+Tabuľka2[[#This Row],[Stĺpec25]])/Tabuľka2[[#This Row],[Stĺpec14]],0)</f>
        <v>0</v>
      </c>
      <c r="AH446" s="199">
        <f>Tabuľka2[[#This Row],[Stĺpec28]]+Tabuľka2[[#This Row],[Stĺpec25]]</f>
        <v>0</v>
      </c>
      <c r="AI446" s="206">
        <f>IFERROR(Tabuľka2[[#This Row],[Stĺpec25]]/Tabuľka2[[#This Row],[Stĺpec30]],0)</f>
        <v>0</v>
      </c>
      <c r="AJ446" s="191">
        <f>IFERROR(Tabuľka2[[#This Row],[Stĺpec145]]/Tabuľka2[[#This Row],[Stĺpec14]],0)</f>
        <v>0</v>
      </c>
      <c r="AK446" s="191">
        <f>IFERROR(Tabuľka2[[#This Row],[Stĺpec144]]/Tabuľka2[[#This Row],[Stĺpec14]],0)</f>
        <v>0</v>
      </c>
    </row>
    <row r="447" spans="1:37" x14ac:dyDescent="0.25">
      <c r="A447" s="252"/>
      <c r="B447" s="257"/>
      <c r="C447" s="257"/>
      <c r="D447" s="257"/>
      <c r="E447" s="257"/>
      <c r="F447" s="257"/>
      <c r="G447" s="257"/>
      <c r="H447" s="257"/>
      <c r="I447" s="257"/>
      <c r="J447" s="257"/>
      <c r="K447" s="257"/>
      <c r="L447" s="257"/>
      <c r="M447" s="257"/>
      <c r="N447" s="218">
        <f>SUM(Činnosti!$F447:$M447)</f>
        <v>0</v>
      </c>
      <c r="O447" s="262"/>
      <c r="P447" s="269"/>
      <c r="Q447" s="267">
        <f>IF(AND(Tabuľka2[[#This Row],[Stĺpec5]]&gt;0,Tabuľka2[[#This Row],[Stĺpec1]]=""),1,0)</f>
        <v>0</v>
      </c>
      <c r="R447" s="237">
        <f>IF(AND(Tabuľka2[[#This Row],[Stĺpec14]]=0,OR(Tabuľka2[[#This Row],[Stĺpec145]]&gt;0,Tabuľka2[[#This Row],[Stĺpec144]]&gt;0)),1,0)</f>
        <v>0</v>
      </c>
      <c r="S4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7" s="212">
        <f>IF(OR($T$13="vyberte",$T$13=""),0,IF(OR(Tabuľka2[[#This Row],[Stĺpec14]]="",Tabuľka2[[#This Row],[Stĺpec6]]=""),0,Tabuľka2[[#This Row],[Stĺpec6]]/Tabuľka2[[#This Row],[Stĺpec14]]))</f>
        <v>0</v>
      </c>
      <c r="U447" s="212">
        <f>IF(OR($U$13="vyberte",$U$13=""),0,IF(OR(Tabuľka2[[#This Row],[Stĺpec14]]="",Tabuľka2[[#This Row],[Stĺpec7]]=""),0,Tabuľka2[[#This Row],[Stĺpec7]]/Tabuľka2[[#This Row],[Stĺpec14]]))</f>
        <v>0</v>
      </c>
      <c r="V447" s="212">
        <f>IF(OR($V$13="vyberte",$V$13=""),0,IF(OR(Tabuľka2[[#This Row],[Stĺpec14]]="",Tabuľka2[[#This Row],[Stĺpec8]]=0),0,Tabuľka2[[#This Row],[Stĺpec8]]/Tabuľka2[[#This Row],[Stĺpec14]]))</f>
        <v>0</v>
      </c>
      <c r="W447" s="212">
        <f>IF(OR($W$13="vyberte",$W$13=""),0,IF(OR(Tabuľka2[[#This Row],[Stĺpec14]]="",Tabuľka2[[#This Row],[Stĺpec9]]=""),0,Tabuľka2[[#This Row],[Stĺpec9]]/Tabuľka2[[#This Row],[Stĺpec14]]))</f>
        <v>0</v>
      </c>
      <c r="X447" s="212">
        <f>IF(OR($X$13="vyberte",$X$13=""),0,IF(OR(Tabuľka2[[#This Row],[Stĺpec14]]="",Tabuľka2[[#This Row],[Stĺpec10]]=""),0,Tabuľka2[[#This Row],[Stĺpec10]]/Tabuľka2[[#This Row],[Stĺpec14]]))</f>
        <v>0</v>
      </c>
      <c r="Y447" s="212">
        <f>IF(OR($Y$13="vyberte",$Y$13=""),0,IF(OR(Tabuľka2[[#This Row],[Stĺpec14]]="",Tabuľka2[[#This Row],[Stĺpec11]]=""),0,Tabuľka2[[#This Row],[Stĺpec11]]/Tabuľka2[[#This Row],[Stĺpec14]]))</f>
        <v>0</v>
      </c>
      <c r="Z447" s="212">
        <f>IF(OR(Tabuľka2[[#This Row],[Stĺpec14]]="",Tabuľka2[[#This Row],[Stĺpec12]]=""),0,Tabuľka2[[#This Row],[Stĺpec12]]/Tabuľka2[[#This Row],[Stĺpec14]])</f>
        <v>0</v>
      </c>
      <c r="AA447" s="194">
        <f>IF(OR(Tabuľka2[[#This Row],[Stĺpec14]]="",Tabuľka2[[#This Row],[Stĺpec13]]=""),0,Tabuľka2[[#This Row],[Stĺpec13]]/Tabuľka2[[#This Row],[Stĺpec14]])</f>
        <v>0</v>
      </c>
      <c r="AB447" s="193">
        <f>COUNTIF(Tabuľka2[[#This Row],[Stĺpec16]:[Stĺpec23]],"&gt;0,1")</f>
        <v>0</v>
      </c>
      <c r="AC447" s="198">
        <f>IF(OR($F$13="vyberte",$F$13=""),0,Tabuľka2[[#This Row],[Stĺpec14]]-Tabuľka2[[#This Row],[Stĺpec26]])</f>
        <v>0</v>
      </c>
      <c r="AD4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7" s="206">
        <f>IF('Bodovacie kritéria'!$F$15="01 A - BORSKÁ NÍŽINA",Tabuľka2[[#This Row],[Stĺpec25]]/Tabuľka2[[#This Row],[Stĺpec5]],0)</f>
        <v>0</v>
      </c>
      <c r="AF4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7" s="206">
        <f>IFERROR((Tabuľka2[[#This Row],[Stĺpec28]]+Tabuľka2[[#This Row],[Stĺpec25]])/Tabuľka2[[#This Row],[Stĺpec14]],0)</f>
        <v>0</v>
      </c>
      <c r="AH447" s="199">
        <f>Tabuľka2[[#This Row],[Stĺpec28]]+Tabuľka2[[#This Row],[Stĺpec25]]</f>
        <v>0</v>
      </c>
      <c r="AI447" s="206">
        <f>IFERROR(Tabuľka2[[#This Row],[Stĺpec25]]/Tabuľka2[[#This Row],[Stĺpec30]],0)</f>
        <v>0</v>
      </c>
      <c r="AJ447" s="191">
        <f>IFERROR(Tabuľka2[[#This Row],[Stĺpec145]]/Tabuľka2[[#This Row],[Stĺpec14]],0)</f>
        <v>0</v>
      </c>
      <c r="AK447" s="191">
        <f>IFERROR(Tabuľka2[[#This Row],[Stĺpec144]]/Tabuľka2[[#This Row],[Stĺpec14]],0)</f>
        <v>0</v>
      </c>
    </row>
    <row r="448" spans="1:37" x14ac:dyDescent="0.25">
      <c r="A448" s="251"/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17">
        <f>SUM(Činnosti!$F448:$M448)</f>
        <v>0</v>
      </c>
      <c r="O448" s="261"/>
      <c r="P448" s="269"/>
      <c r="Q448" s="267">
        <f>IF(AND(Tabuľka2[[#This Row],[Stĺpec5]]&gt;0,Tabuľka2[[#This Row],[Stĺpec1]]=""),1,0)</f>
        <v>0</v>
      </c>
      <c r="R448" s="237">
        <f>IF(AND(Tabuľka2[[#This Row],[Stĺpec14]]=0,OR(Tabuľka2[[#This Row],[Stĺpec145]]&gt;0,Tabuľka2[[#This Row],[Stĺpec144]]&gt;0)),1,0)</f>
        <v>0</v>
      </c>
      <c r="S4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8" s="212">
        <f>IF(OR($T$13="vyberte",$T$13=""),0,IF(OR(Tabuľka2[[#This Row],[Stĺpec14]]="",Tabuľka2[[#This Row],[Stĺpec6]]=""),0,Tabuľka2[[#This Row],[Stĺpec6]]/Tabuľka2[[#This Row],[Stĺpec14]]))</f>
        <v>0</v>
      </c>
      <c r="U448" s="212">
        <f>IF(OR($U$13="vyberte",$U$13=""),0,IF(OR(Tabuľka2[[#This Row],[Stĺpec14]]="",Tabuľka2[[#This Row],[Stĺpec7]]=""),0,Tabuľka2[[#This Row],[Stĺpec7]]/Tabuľka2[[#This Row],[Stĺpec14]]))</f>
        <v>0</v>
      </c>
      <c r="V448" s="212">
        <f>IF(OR($V$13="vyberte",$V$13=""),0,IF(OR(Tabuľka2[[#This Row],[Stĺpec14]]="",Tabuľka2[[#This Row],[Stĺpec8]]=0),0,Tabuľka2[[#This Row],[Stĺpec8]]/Tabuľka2[[#This Row],[Stĺpec14]]))</f>
        <v>0</v>
      </c>
      <c r="W448" s="212">
        <f>IF(OR($W$13="vyberte",$W$13=""),0,IF(OR(Tabuľka2[[#This Row],[Stĺpec14]]="",Tabuľka2[[#This Row],[Stĺpec9]]=""),0,Tabuľka2[[#This Row],[Stĺpec9]]/Tabuľka2[[#This Row],[Stĺpec14]]))</f>
        <v>0</v>
      </c>
      <c r="X448" s="212">
        <f>IF(OR($X$13="vyberte",$X$13=""),0,IF(OR(Tabuľka2[[#This Row],[Stĺpec14]]="",Tabuľka2[[#This Row],[Stĺpec10]]=""),0,Tabuľka2[[#This Row],[Stĺpec10]]/Tabuľka2[[#This Row],[Stĺpec14]]))</f>
        <v>0</v>
      </c>
      <c r="Y448" s="212">
        <f>IF(OR($Y$13="vyberte",$Y$13=""),0,IF(OR(Tabuľka2[[#This Row],[Stĺpec14]]="",Tabuľka2[[#This Row],[Stĺpec11]]=""),0,Tabuľka2[[#This Row],[Stĺpec11]]/Tabuľka2[[#This Row],[Stĺpec14]]))</f>
        <v>0</v>
      </c>
      <c r="Z448" s="212">
        <f>IF(OR(Tabuľka2[[#This Row],[Stĺpec14]]="",Tabuľka2[[#This Row],[Stĺpec12]]=""),0,Tabuľka2[[#This Row],[Stĺpec12]]/Tabuľka2[[#This Row],[Stĺpec14]])</f>
        <v>0</v>
      </c>
      <c r="AA448" s="194">
        <f>IF(OR(Tabuľka2[[#This Row],[Stĺpec14]]="",Tabuľka2[[#This Row],[Stĺpec13]]=""),0,Tabuľka2[[#This Row],[Stĺpec13]]/Tabuľka2[[#This Row],[Stĺpec14]])</f>
        <v>0</v>
      </c>
      <c r="AB448" s="193">
        <f>COUNTIF(Tabuľka2[[#This Row],[Stĺpec16]:[Stĺpec23]],"&gt;0,1")</f>
        <v>0</v>
      </c>
      <c r="AC448" s="198">
        <f>IF(OR($F$13="vyberte",$F$13=""),0,Tabuľka2[[#This Row],[Stĺpec14]]-Tabuľka2[[#This Row],[Stĺpec26]])</f>
        <v>0</v>
      </c>
      <c r="AD4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8" s="206">
        <f>IF('Bodovacie kritéria'!$F$15="01 A - BORSKÁ NÍŽINA",Tabuľka2[[#This Row],[Stĺpec25]]/Tabuľka2[[#This Row],[Stĺpec5]],0)</f>
        <v>0</v>
      </c>
      <c r="AF4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8" s="206">
        <f>IFERROR((Tabuľka2[[#This Row],[Stĺpec28]]+Tabuľka2[[#This Row],[Stĺpec25]])/Tabuľka2[[#This Row],[Stĺpec14]],0)</f>
        <v>0</v>
      </c>
      <c r="AH448" s="199">
        <f>Tabuľka2[[#This Row],[Stĺpec28]]+Tabuľka2[[#This Row],[Stĺpec25]]</f>
        <v>0</v>
      </c>
      <c r="AI448" s="206">
        <f>IFERROR(Tabuľka2[[#This Row],[Stĺpec25]]/Tabuľka2[[#This Row],[Stĺpec30]],0)</f>
        <v>0</v>
      </c>
      <c r="AJ448" s="191">
        <f>IFERROR(Tabuľka2[[#This Row],[Stĺpec145]]/Tabuľka2[[#This Row],[Stĺpec14]],0)</f>
        <v>0</v>
      </c>
      <c r="AK448" s="191">
        <f>IFERROR(Tabuľka2[[#This Row],[Stĺpec144]]/Tabuľka2[[#This Row],[Stĺpec14]],0)</f>
        <v>0</v>
      </c>
    </row>
    <row r="449" spans="1:37" x14ac:dyDescent="0.25">
      <c r="A449" s="252"/>
      <c r="B449" s="257"/>
      <c r="C449" s="257"/>
      <c r="D449" s="257"/>
      <c r="E449" s="257"/>
      <c r="F449" s="257"/>
      <c r="G449" s="257"/>
      <c r="H449" s="257"/>
      <c r="I449" s="257"/>
      <c r="J449" s="257"/>
      <c r="K449" s="257"/>
      <c r="L449" s="257"/>
      <c r="M449" s="257"/>
      <c r="N449" s="218">
        <f>SUM(Činnosti!$F449:$M449)</f>
        <v>0</v>
      </c>
      <c r="O449" s="262"/>
      <c r="P449" s="269"/>
      <c r="Q449" s="267">
        <f>IF(AND(Tabuľka2[[#This Row],[Stĺpec5]]&gt;0,Tabuľka2[[#This Row],[Stĺpec1]]=""),1,0)</f>
        <v>0</v>
      </c>
      <c r="R449" s="237">
        <f>IF(AND(Tabuľka2[[#This Row],[Stĺpec14]]=0,OR(Tabuľka2[[#This Row],[Stĺpec145]]&gt;0,Tabuľka2[[#This Row],[Stĺpec144]]&gt;0)),1,0)</f>
        <v>0</v>
      </c>
      <c r="S4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49" s="212">
        <f>IF(OR($T$13="vyberte",$T$13=""),0,IF(OR(Tabuľka2[[#This Row],[Stĺpec14]]="",Tabuľka2[[#This Row],[Stĺpec6]]=""),0,Tabuľka2[[#This Row],[Stĺpec6]]/Tabuľka2[[#This Row],[Stĺpec14]]))</f>
        <v>0</v>
      </c>
      <c r="U449" s="212">
        <f>IF(OR($U$13="vyberte",$U$13=""),0,IF(OR(Tabuľka2[[#This Row],[Stĺpec14]]="",Tabuľka2[[#This Row],[Stĺpec7]]=""),0,Tabuľka2[[#This Row],[Stĺpec7]]/Tabuľka2[[#This Row],[Stĺpec14]]))</f>
        <v>0</v>
      </c>
      <c r="V449" s="212">
        <f>IF(OR($V$13="vyberte",$V$13=""),0,IF(OR(Tabuľka2[[#This Row],[Stĺpec14]]="",Tabuľka2[[#This Row],[Stĺpec8]]=0),0,Tabuľka2[[#This Row],[Stĺpec8]]/Tabuľka2[[#This Row],[Stĺpec14]]))</f>
        <v>0</v>
      </c>
      <c r="W449" s="212">
        <f>IF(OR($W$13="vyberte",$W$13=""),0,IF(OR(Tabuľka2[[#This Row],[Stĺpec14]]="",Tabuľka2[[#This Row],[Stĺpec9]]=""),0,Tabuľka2[[#This Row],[Stĺpec9]]/Tabuľka2[[#This Row],[Stĺpec14]]))</f>
        <v>0</v>
      </c>
      <c r="X449" s="212">
        <f>IF(OR($X$13="vyberte",$X$13=""),0,IF(OR(Tabuľka2[[#This Row],[Stĺpec14]]="",Tabuľka2[[#This Row],[Stĺpec10]]=""),0,Tabuľka2[[#This Row],[Stĺpec10]]/Tabuľka2[[#This Row],[Stĺpec14]]))</f>
        <v>0</v>
      </c>
      <c r="Y449" s="212">
        <f>IF(OR($Y$13="vyberte",$Y$13=""),0,IF(OR(Tabuľka2[[#This Row],[Stĺpec14]]="",Tabuľka2[[#This Row],[Stĺpec11]]=""),0,Tabuľka2[[#This Row],[Stĺpec11]]/Tabuľka2[[#This Row],[Stĺpec14]]))</f>
        <v>0</v>
      </c>
      <c r="Z449" s="212">
        <f>IF(OR(Tabuľka2[[#This Row],[Stĺpec14]]="",Tabuľka2[[#This Row],[Stĺpec12]]=""),0,Tabuľka2[[#This Row],[Stĺpec12]]/Tabuľka2[[#This Row],[Stĺpec14]])</f>
        <v>0</v>
      </c>
      <c r="AA449" s="194">
        <f>IF(OR(Tabuľka2[[#This Row],[Stĺpec14]]="",Tabuľka2[[#This Row],[Stĺpec13]]=""),0,Tabuľka2[[#This Row],[Stĺpec13]]/Tabuľka2[[#This Row],[Stĺpec14]])</f>
        <v>0</v>
      </c>
      <c r="AB449" s="193">
        <f>COUNTIF(Tabuľka2[[#This Row],[Stĺpec16]:[Stĺpec23]],"&gt;0,1")</f>
        <v>0</v>
      </c>
      <c r="AC449" s="198">
        <f>IF(OR($F$13="vyberte",$F$13=""),0,Tabuľka2[[#This Row],[Stĺpec14]]-Tabuľka2[[#This Row],[Stĺpec26]])</f>
        <v>0</v>
      </c>
      <c r="AD4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49" s="206">
        <f>IF('Bodovacie kritéria'!$F$15="01 A - BORSKÁ NÍŽINA",Tabuľka2[[#This Row],[Stĺpec25]]/Tabuľka2[[#This Row],[Stĺpec5]],0)</f>
        <v>0</v>
      </c>
      <c r="AF4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49" s="206">
        <f>IFERROR((Tabuľka2[[#This Row],[Stĺpec28]]+Tabuľka2[[#This Row],[Stĺpec25]])/Tabuľka2[[#This Row],[Stĺpec14]],0)</f>
        <v>0</v>
      </c>
      <c r="AH449" s="199">
        <f>Tabuľka2[[#This Row],[Stĺpec28]]+Tabuľka2[[#This Row],[Stĺpec25]]</f>
        <v>0</v>
      </c>
      <c r="AI449" s="206">
        <f>IFERROR(Tabuľka2[[#This Row],[Stĺpec25]]/Tabuľka2[[#This Row],[Stĺpec30]],0)</f>
        <v>0</v>
      </c>
      <c r="AJ449" s="191">
        <f>IFERROR(Tabuľka2[[#This Row],[Stĺpec145]]/Tabuľka2[[#This Row],[Stĺpec14]],0)</f>
        <v>0</v>
      </c>
      <c r="AK449" s="191">
        <f>IFERROR(Tabuľka2[[#This Row],[Stĺpec144]]/Tabuľka2[[#This Row],[Stĺpec14]],0)</f>
        <v>0</v>
      </c>
    </row>
    <row r="450" spans="1:37" x14ac:dyDescent="0.25">
      <c r="A450" s="251"/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17">
        <f>SUM(Činnosti!$F450:$M450)</f>
        <v>0</v>
      </c>
      <c r="O450" s="261"/>
      <c r="P450" s="269"/>
      <c r="Q450" s="267">
        <f>IF(AND(Tabuľka2[[#This Row],[Stĺpec5]]&gt;0,Tabuľka2[[#This Row],[Stĺpec1]]=""),1,0)</f>
        <v>0</v>
      </c>
      <c r="R450" s="237">
        <f>IF(AND(Tabuľka2[[#This Row],[Stĺpec14]]=0,OR(Tabuľka2[[#This Row],[Stĺpec145]]&gt;0,Tabuľka2[[#This Row],[Stĺpec144]]&gt;0)),1,0)</f>
        <v>0</v>
      </c>
      <c r="S4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0" s="212">
        <f>IF(OR($T$13="vyberte",$T$13=""),0,IF(OR(Tabuľka2[[#This Row],[Stĺpec14]]="",Tabuľka2[[#This Row],[Stĺpec6]]=""),0,Tabuľka2[[#This Row],[Stĺpec6]]/Tabuľka2[[#This Row],[Stĺpec14]]))</f>
        <v>0</v>
      </c>
      <c r="U450" s="212">
        <f>IF(OR($U$13="vyberte",$U$13=""),0,IF(OR(Tabuľka2[[#This Row],[Stĺpec14]]="",Tabuľka2[[#This Row],[Stĺpec7]]=""),0,Tabuľka2[[#This Row],[Stĺpec7]]/Tabuľka2[[#This Row],[Stĺpec14]]))</f>
        <v>0</v>
      </c>
      <c r="V450" s="212">
        <f>IF(OR($V$13="vyberte",$V$13=""),0,IF(OR(Tabuľka2[[#This Row],[Stĺpec14]]="",Tabuľka2[[#This Row],[Stĺpec8]]=0),0,Tabuľka2[[#This Row],[Stĺpec8]]/Tabuľka2[[#This Row],[Stĺpec14]]))</f>
        <v>0</v>
      </c>
      <c r="W450" s="212">
        <f>IF(OR($W$13="vyberte",$W$13=""),0,IF(OR(Tabuľka2[[#This Row],[Stĺpec14]]="",Tabuľka2[[#This Row],[Stĺpec9]]=""),0,Tabuľka2[[#This Row],[Stĺpec9]]/Tabuľka2[[#This Row],[Stĺpec14]]))</f>
        <v>0</v>
      </c>
      <c r="X450" s="212">
        <f>IF(OR($X$13="vyberte",$X$13=""),0,IF(OR(Tabuľka2[[#This Row],[Stĺpec14]]="",Tabuľka2[[#This Row],[Stĺpec10]]=""),0,Tabuľka2[[#This Row],[Stĺpec10]]/Tabuľka2[[#This Row],[Stĺpec14]]))</f>
        <v>0</v>
      </c>
      <c r="Y450" s="212">
        <f>IF(OR($Y$13="vyberte",$Y$13=""),0,IF(OR(Tabuľka2[[#This Row],[Stĺpec14]]="",Tabuľka2[[#This Row],[Stĺpec11]]=""),0,Tabuľka2[[#This Row],[Stĺpec11]]/Tabuľka2[[#This Row],[Stĺpec14]]))</f>
        <v>0</v>
      </c>
      <c r="Z450" s="212">
        <f>IF(OR(Tabuľka2[[#This Row],[Stĺpec14]]="",Tabuľka2[[#This Row],[Stĺpec12]]=""),0,Tabuľka2[[#This Row],[Stĺpec12]]/Tabuľka2[[#This Row],[Stĺpec14]])</f>
        <v>0</v>
      </c>
      <c r="AA450" s="194">
        <f>IF(OR(Tabuľka2[[#This Row],[Stĺpec14]]="",Tabuľka2[[#This Row],[Stĺpec13]]=""),0,Tabuľka2[[#This Row],[Stĺpec13]]/Tabuľka2[[#This Row],[Stĺpec14]])</f>
        <v>0</v>
      </c>
      <c r="AB450" s="193">
        <f>COUNTIF(Tabuľka2[[#This Row],[Stĺpec16]:[Stĺpec23]],"&gt;0,1")</f>
        <v>0</v>
      </c>
      <c r="AC450" s="198">
        <f>IF(OR($F$13="vyberte",$F$13=""),0,Tabuľka2[[#This Row],[Stĺpec14]]-Tabuľka2[[#This Row],[Stĺpec26]])</f>
        <v>0</v>
      </c>
      <c r="AD4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0" s="206">
        <f>IF('Bodovacie kritéria'!$F$15="01 A - BORSKÁ NÍŽINA",Tabuľka2[[#This Row],[Stĺpec25]]/Tabuľka2[[#This Row],[Stĺpec5]],0)</f>
        <v>0</v>
      </c>
      <c r="AF4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0" s="206">
        <f>IFERROR((Tabuľka2[[#This Row],[Stĺpec28]]+Tabuľka2[[#This Row],[Stĺpec25]])/Tabuľka2[[#This Row],[Stĺpec14]],0)</f>
        <v>0</v>
      </c>
      <c r="AH450" s="199">
        <f>Tabuľka2[[#This Row],[Stĺpec28]]+Tabuľka2[[#This Row],[Stĺpec25]]</f>
        <v>0</v>
      </c>
      <c r="AI450" s="206">
        <f>IFERROR(Tabuľka2[[#This Row],[Stĺpec25]]/Tabuľka2[[#This Row],[Stĺpec30]],0)</f>
        <v>0</v>
      </c>
      <c r="AJ450" s="191">
        <f>IFERROR(Tabuľka2[[#This Row],[Stĺpec145]]/Tabuľka2[[#This Row],[Stĺpec14]],0)</f>
        <v>0</v>
      </c>
      <c r="AK450" s="191">
        <f>IFERROR(Tabuľka2[[#This Row],[Stĺpec144]]/Tabuľka2[[#This Row],[Stĺpec14]],0)</f>
        <v>0</v>
      </c>
    </row>
    <row r="451" spans="1:37" x14ac:dyDescent="0.25">
      <c r="A451" s="252"/>
      <c r="B451" s="257"/>
      <c r="C451" s="257"/>
      <c r="D451" s="257"/>
      <c r="E451" s="257"/>
      <c r="F451" s="257"/>
      <c r="G451" s="257"/>
      <c r="H451" s="257"/>
      <c r="I451" s="257"/>
      <c r="J451" s="257"/>
      <c r="K451" s="257"/>
      <c r="L451" s="257"/>
      <c r="M451" s="257"/>
      <c r="N451" s="218">
        <f>SUM(Činnosti!$F451:$M451)</f>
        <v>0</v>
      </c>
      <c r="O451" s="262"/>
      <c r="P451" s="269"/>
      <c r="Q451" s="267">
        <f>IF(AND(Tabuľka2[[#This Row],[Stĺpec5]]&gt;0,Tabuľka2[[#This Row],[Stĺpec1]]=""),1,0)</f>
        <v>0</v>
      </c>
      <c r="R451" s="237">
        <f>IF(AND(Tabuľka2[[#This Row],[Stĺpec14]]=0,OR(Tabuľka2[[#This Row],[Stĺpec145]]&gt;0,Tabuľka2[[#This Row],[Stĺpec144]]&gt;0)),1,0)</f>
        <v>0</v>
      </c>
      <c r="S4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1" s="212">
        <f>IF(OR($T$13="vyberte",$T$13=""),0,IF(OR(Tabuľka2[[#This Row],[Stĺpec14]]="",Tabuľka2[[#This Row],[Stĺpec6]]=""),0,Tabuľka2[[#This Row],[Stĺpec6]]/Tabuľka2[[#This Row],[Stĺpec14]]))</f>
        <v>0</v>
      </c>
      <c r="U451" s="212">
        <f>IF(OR($U$13="vyberte",$U$13=""),0,IF(OR(Tabuľka2[[#This Row],[Stĺpec14]]="",Tabuľka2[[#This Row],[Stĺpec7]]=""),0,Tabuľka2[[#This Row],[Stĺpec7]]/Tabuľka2[[#This Row],[Stĺpec14]]))</f>
        <v>0</v>
      </c>
      <c r="V451" s="212">
        <f>IF(OR($V$13="vyberte",$V$13=""),0,IF(OR(Tabuľka2[[#This Row],[Stĺpec14]]="",Tabuľka2[[#This Row],[Stĺpec8]]=0),0,Tabuľka2[[#This Row],[Stĺpec8]]/Tabuľka2[[#This Row],[Stĺpec14]]))</f>
        <v>0</v>
      </c>
      <c r="W451" s="212">
        <f>IF(OR($W$13="vyberte",$W$13=""),0,IF(OR(Tabuľka2[[#This Row],[Stĺpec14]]="",Tabuľka2[[#This Row],[Stĺpec9]]=""),0,Tabuľka2[[#This Row],[Stĺpec9]]/Tabuľka2[[#This Row],[Stĺpec14]]))</f>
        <v>0</v>
      </c>
      <c r="X451" s="212">
        <f>IF(OR($X$13="vyberte",$X$13=""),0,IF(OR(Tabuľka2[[#This Row],[Stĺpec14]]="",Tabuľka2[[#This Row],[Stĺpec10]]=""),0,Tabuľka2[[#This Row],[Stĺpec10]]/Tabuľka2[[#This Row],[Stĺpec14]]))</f>
        <v>0</v>
      </c>
      <c r="Y451" s="212">
        <f>IF(OR($Y$13="vyberte",$Y$13=""),0,IF(OR(Tabuľka2[[#This Row],[Stĺpec14]]="",Tabuľka2[[#This Row],[Stĺpec11]]=""),0,Tabuľka2[[#This Row],[Stĺpec11]]/Tabuľka2[[#This Row],[Stĺpec14]]))</f>
        <v>0</v>
      </c>
      <c r="Z451" s="212">
        <f>IF(OR(Tabuľka2[[#This Row],[Stĺpec14]]="",Tabuľka2[[#This Row],[Stĺpec12]]=""),0,Tabuľka2[[#This Row],[Stĺpec12]]/Tabuľka2[[#This Row],[Stĺpec14]])</f>
        <v>0</v>
      </c>
      <c r="AA451" s="194">
        <f>IF(OR(Tabuľka2[[#This Row],[Stĺpec14]]="",Tabuľka2[[#This Row],[Stĺpec13]]=""),0,Tabuľka2[[#This Row],[Stĺpec13]]/Tabuľka2[[#This Row],[Stĺpec14]])</f>
        <v>0</v>
      </c>
      <c r="AB451" s="193">
        <f>COUNTIF(Tabuľka2[[#This Row],[Stĺpec16]:[Stĺpec23]],"&gt;0,1")</f>
        <v>0</v>
      </c>
      <c r="AC451" s="198">
        <f>IF(OR($F$13="vyberte",$F$13=""),0,Tabuľka2[[#This Row],[Stĺpec14]]-Tabuľka2[[#This Row],[Stĺpec26]])</f>
        <v>0</v>
      </c>
      <c r="AD4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1" s="206">
        <f>IF('Bodovacie kritéria'!$F$15="01 A - BORSKÁ NÍŽINA",Tabuľka2[[#This Row],[Stĺpec25]]/Tabuľka2[[#This Row],[Stĺpec5]],0)</f>
        <v>0</v>
      </c>
      <c r="AF4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1" s="206">
        <f>IFERROR((Tabuľka2[[#This Row],[Stĺpec28]]+Tabuľka2[[#This Row],[Stĺpec25]])/Tabuľka2[[#This Row],[Stĺpec14]],0)</f>
        <v>0</v>
      </c>
      <c r="AH451" s="199">
        <f>Tabuľka2[[#This Row],[Stĺpec28]]+Tabuľka2[[#This Row],[Stĺpec25]]</f>
        <v>0</v>
      </c>
      <c r="AI451" s="206">
        <f>IFERROR(Tabuľka2[[#This Row],[Stĺpec25]]/Tabuľka2[[#This Row],[Stĺpec30]],0)</f>
        <v>0</v>
      </c>
      <c r="AJ451" s="191">
        <f>IFERROR(Tabuľka2[[#This Row],[Stĺpec145]]/Tabuľka2[[#This Row],[Stĺpec14]],0)</f>
        <v>0</v>
      </c>
      <c r="AK451" s="191">
        <f>IFERROR(Tabuľka2[[#This Row],[Stĺpec144]]/Tabuľka2[[#This Row],[Stĺpec14]],0)</f>
        <v>0</v>
      </c>
    </row>
    <row r="452" spans="1:37" x14ac:dyDescent="0.25">
      <c r="A452" s="251"/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17">
        <f>SUM(Činnosti!$F452:$M452)</f>
        <v>0</v>
      </c>
      <c r="O452" s="261"/>
      <c r="P452" s="269"/>
      <c r="Q452" s="267">
        <f>IF(AND(Tabuľka2[[#This Row],[Stĺpec5]]&gt;0,Tabuľka2[[#This Row],[Stĺpec1]]=""),1,0)</f>
        <v>0</v>
      </c>
      <c r="R452" s="237">
        <f>IF(AND(Tabuľka2[[#This Row],[Stĺpec14]]=0,OR(Tabuľka2[[#This Row],[Stĺpec145]]&gt;0,Tabuľka2[[#This Row],[Stĺpec144]]&gt;0)),1,0)</f>
        <v>0</v>
      </c>
      <c r="S4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2" s="212">
        <f>IF(OR($T$13="vyberte",$T$13=""),0,IF(OR(Tabuľka2[[#This Row],[Stĺpec14]]="",Tabuľka2[[#This Row],[Stĺpec6]]=""),0,Tabuľka2[[#This Row],[Stĺpec6]]/Tabuľka2[[#This Row],[Stĺpec14]]))</f>
        <v>0</v>
      </c>
      <c r="U452" s="212">
        <f>IF(OR($U$13="vyberte",$U$13=""),0,IF(OR(Tabuľka2[[#This Row],[Stĺpec14]]="",Tabuľka2[[#This Row],[Stĺpec7]]=""),0,Tabuľka2[[#This Row],[Stĺpec7]]/Tabuľka2[[#This Row],[Stĺpec14]]))</f>
        <v>0</v>
      </c>
      <c r="V452" s="212">
        <f>IF(OR($V$13="vyberte",$V$13=""),0,IF(OR(Tabuľka2[[#This Row],[Stĺpec14]]="",Tabuľka2[[#This Row],[Stĺpec8]]=0),0,Tabuľka2[[#This Row],[Stĺpec8]]/Tabuľka2[[#This Row],[Stĺpec14]]))</f>
        <v>0</v>
      </c>
      <c r="W452" s="212">
        <f>IF(OR($W$13="vyberte",$W$13=""),0,IF(OR(Tabuľka2[[#This Row],[Stĺpec14]]="",Tabuľka2[[#This Row],[Stĺpec9]]=""),0,Tabuľka2[[#This Row],[Stĺpec9]]/Tabuľka2[[#This Row],[Stĺpec14]]))</f>
        <v>0</v>
      </c>
      <c r="X452" s="212">
        <f>IF(OR($X$13="vyberte",$X$13=""),0,IF(OR(Tabuľka2[[#This Row],[Stĺpec14]]="",Tabuľka2[[#This Row],[Stĺpec10]]=""),0,Tabuľka2[[#This Row],[Stĺpec10]]/Tabuľka2[[#This Row],[Stĺpec14]]))</f>
        <v>0</v>
      </c>
      <c r="Y452" s="212">
        <f>IF(OR($Y$13="vyberte",$Y$13=""),0,IF(OR(Tabuľka2[[#This Row],[Stĺpec14]]="",Tabuľka2[[#This Row],[Stĺpec11]]=""),0,Tabuľka2[[#This Row],[Stĺpec11]]/Tabuľka2[[#This Row],[Stĺpec14]]))</f>
        <v>0</v>
      </c>
      <c r="Z452" s="212">
        <f>IF(OR(Tabuľka2[[#This Row],[Stĺpec14]]="",Tabuľka2[[#This Row],[Stĺpec12]]=""),0,Tabuľka2[[#This Row],[Stĺpec12]]/Tabuľka2[[#This Row],[Stĺpec14]])</f>
        <v>0</v>
      </c>
      <c r="AA452" s="194">
        <f>IF(OR(Tabuľka2[[#This Row],[Stĺpec14]]="",Tabuľka2[[#This Row],[Stĺpec13]]=""),0,Tabuľka2[[#This Row],[Stĺpec13]]/Tabuľka2[[#This Row],[Stĺpec14]])</f>
        <v>0</v>
      </c>
      <c r="AB452" s="193">
        <f>COUNTIF(Tabuľka2[[#This Row],[Stĺpec16]:[Stĺpec23]],"&gt;0,1")</f>
        <v>0</v>
      </c>
      <c r="AC452" s="198">
        <f>IF(OR($F$13="vyberte",$F$13=""),0,Tabuľka2[[#This Row],[Stĺpec14]]-Tabuľka2[[#This Row],[Stĺpec26]])</f>
        <v>0</v>
      </c>
      <c r="AD4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2" s="206">
        <f>IF('Bodovacie kritéria'!$F$15="01 A - BORSKÁ NÍŽINA",Tabuľka2[[#This Row],[Stĺpec25]]/Tabuľka2[[#This Row],[Stĺpec5]],0)</f>
        <v>0</v>
      </c>
      <c r="AF4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2" s="206">
        <f>IFERROR((Tabuľka2[[#This Row],[Stĺpec28]]+Tabuľka2[[#This Row],[Stĺpec25]])/Tabuľka2[[#This Row],[Stĺpec14]],0)</f>
        <v>0</v>
      </c>
      <c r="AH452" s="199">
        <f>Tabuľka2[[#This Row],[Stĺpec28]]+Tabuľka2[[#This Row],[Stĺpec25]]</f>
        <v>0</v>
      </c>
      <c r="AI452" s="206">
        <f>IFERROR(Tabuľka2[[#This Row],[Stĺpec25]]/Tabuľka2[[#This Row],[Stĺpec30]],0)</f>
        <v>0</v>
      </c>
      <c r="AJ452" s="191">
        <f>IFERROR(Tabuľka2[[#This Row],[Stĺpec145]]/Tabuľka2[[#This Row],[Stĺpec14]],0)</f>
        <v>0</v>
      </c>
      <c r="AK452" s="191">
        <f>IFERROR(Tabuľka2[[#This Row],[Stĺpec144]]/Tabuľka2[[#This Row],[Stĺpec14]],0)</f>
        <v>0</v>
      </c>
    </row>
    <row r="453" spans="1:37" x14ac:dyDescent="0.25">
      <c r="A453" s="252"/>
      <c r="B453" s="257"/>
      <c r="C453" s="257"/>
      <c r="D453" s="257"/>
      <c r="E453" s="257"/>
      <c r="F453" s="257"/>
      <c r="G453" s="257"/>
      <c r="H453" s="257"/>
      <c r="I453" s="257"/>
      <c r="J453" s="257"/>
      <c r="K453" s="257"/>
      <c r="L453" s="257"/>
      <c r="M453" s="257"/>
      <c r="N453" s="218">
        <f>SUM(Činnosti!$F453:$M453)</f>
        <v>0</v>
      </c>
      <c r="O453" s="262"/>
      <c r="P453" s="269"/>
      <c r="Q453" s="267">
        <f>IF(AND(Tabuľka2[[#This Row],[Stĺpec5]]&gt;0,Tabuľka2[[#This Row],[Stĺpec1]]=""),1,0)</f>
        <v>0</v>
      </c>
      <c r="R453" s="237">
        <f>IF(AND(Tabuľka2[[#This Row],[Stĺpec14]]=0,OR(Tabuľka2[[#This Row],[Stĺpec145]]&gt;0,Tabuľka2[[#This Row],[Stĺpec144]]&gt;0)),1,0)</f>
        <v>0</v>
      </c>
      <c r="S4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3" s="212">
        <f>IF(OR($T$13="vyberte",$T$13=""),0,IF(OR(Tabuľka2[[#This Row],[Stĺpec14]]="",Tabuľka2[[#This Row],[Stĺpec6]]=""),0,Tabuľka2[[#This Row],[Stĺpec6]]/Tabuľka2[[#This Row],[Stĺpec14]]))</f>
        <v>0</v>
      </c>
      <c r="U453" s="212">
        <f>IF(OR($U$13="vyberte",$U$13=""),0,IF(OR(Tabuľka2[[#This Row],[Stĺpec14]]="",Tabuľka2[[#This Row],[Stĺpec7]]=""),0,Tabuľka2[[#This Row],[Stĺpec7]]/Tabuľka2[[#This Row],[Stĺpec14]]))</f>
        <v>0</v>
      </c>
      <c r="V453" s="212">
        <f>IF(OR($V$13="vyberte",$V$13=""),0,IF(OR(Tabuľka2[[#This Row],[Stĺpec14]]="",Tabuľka2[[#This Row],[Stĺpec8]]=0),0,Tabuľka2[[#This Row],[Stĺpec8]]/Tabuľka2[[#This Row],[Stĺpec14]]))</f>
        <v>0</v>
      </c>
      <c r="W453" s="212">
        <f>IF(OR($W$13="vyberte",$W$13=""),0,IF(OR(Tabuľka2[[#This Row],[Stĺpec14]]="",Tabuľka2[[#This Row],[Stĺpec9]]=""),0,Tabuľka2[[#This Row],[Stĺpec9]]/Tabuľka2[[#This Row],[Stĺpec14]]))</f>
        <v>0</v>
      </c>
      <c r="X453" s="212">
        <f>IF(OR($X$13="vyberte",$X$13=""),0,IF(OR(Tabuľka2[[#This Row],[Stĺpec14]]="",Tabuľka2[[#This Row],[Stĺpec10]]=""),0,Tabuľka2[[#This Row],[Stĺpec10]]/Tabuľka2[[#This Row],[Stĺpec14]]))</f>
        <v>0</v>
      </c>
      <c r="Y453" s="212">
        <f>IF(OR($Y$13="vyberte",$Y$13=""),0,IF(OR(Tabuľka2[[#This Row],[Stĺpec14]]="",Tabuľka2[[#This Row],[Stĺpec11]]=""),0,Tabuľka2[[#This Row],[Stĺpec11]]/Tabuľka2[[#This Row],[Stĺpec14]]))</f>
        <v>0</v>
      </c>
      <c r="Z453" s="212">
        <f>IF(OR(Tabuľka2[[#This Row],[Stĺpec14]]="",Tabuľka2[[#This Row],[Stĺpec12]]=""),0,Tabuľka2[[#This Row],[Stĺpec12]]/Tabuľka2[[#This Row],[Stĺpec14]])</f>
        <v>0</v>
      </c>
      <c r="AA453" s="194">
        <f>IF(OR(Tabuľka2[[#This Row],[Stĺpec14]]="",Tabuľka2[[#This Row],[Stĺpec13]]=""),0,Tabuľka2[[#This Row],[Stĺpec13]]/Tabuľka2[[#This Row],[Stĺpec14]])</f>
        <v>0</v>
      </c>
      <c r="AB453" s="193">
        <f>COUNTIF(Tabuľka2[[#This Row],[Stĺpec16]:[Stĺpec23]],"&gt;0,1")</f>
        <v>0</v>
      </c>
      <c r="AC453" s="198">
        <f>IF(OR($F$13="vyberte",$F$13=""),0,Tabuľka2[[#This Row],[Stĺpec14]]-Tabuľka2[[#This Row],[Stĺpec26]])</f>
        <v>0</v>
      </c>
      <c r="AD4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3" s="206">
        <f>IF('Bodovacie kritéria'!$F$15="01 A - BORSKÁ NÍŽINA",Tabuľka2[[#This Row],[Stĺpec25]]/Tabuľka2[[#This Row],[Stĺpec5]],0)</f>
        <v>0</v>
      </c>
      <c r="AF4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3" s="206">
        <f>IFERROR((Tabuľka2[[#This Row],[Stĺpec28]]+Tabuľka2[[#This Row],[Stĺpec25]])/Tabuľka2[[#This Row],[Stĺpec14]],0)</f>
        <v>0</v>
      </c>
      <c r="AH453" s="199">
        <f>Tabuľka2[[#This Row],[Stĺpec28]]+Tabuľka2[[#This Row],[Stĺpec25]]</f>
        <v>0</v>
      </c>
      <c r="AI453" s="206">
        <f>IFERROR(Tabuľka2[[#This Row],[Stĺpec25]]/Tabuľka2[[#This Row],[Stĺpec30]],0)</f>
        <v>0</v>
      </c>
      <c r="AJ453" s="191">
        <f>IFERROR(Tabuľka2[[#This Row],[Stĺpec145]]/Tabuľka2[[#This Row],[Stĺpec14]],0)</f>
        <v>0</v>
      </c>
      <c r="AK453" s="191">
        <f>IFERROR(Tabuľka2[[#This Row],[Stĺpec144]]/Tabuľka2[[#This Row],[Stĺpec14]],0)</f>
        <v>0</v>
      </c>
    </row>
    <row r="454" spans="1:37" x14ac:dyDescent="0.25">
      <c r="A454" s="251"/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17">
        <f>SUM(Činnosti!$F454:$M454)</f>
        <v>0</v>
      </c>
      <c r="O454" s="261"/>
      <c r="P454" s="269"/>
      <c r="Q454" s="267">
        <f>IF(AND(Tabuľka2[[#This Row],[Stĺpec5]]&gt;0,Tabuľka2[[#This Row],[Stĺpec1]]=""),1,0)</f>
        <v>0</v>
      </c>
      <c r="R454" s="237">
        <f>IF(AND(Tabuľka2[[#This Row],[Stĺpec14]]=0,OR(Tabuľka2[[#This Row],[Stĺpec145]]&gt;0,Tabuľka2[[#This Row],[Stĺpec144]]&gt;0)),1,0)</f>
        <v>0</v>
      </c>
      <c r="S4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4" s="212">
        <f>IF(OR($T$13="vyberte",$T$13=""),0,IF(OR(Tabuľka2[[#This Row],[Stĺpec14]]="",Tabuľka2[[#This Row],[Stĺpec6]]=""),0,Tabuľka2[[#This Row],[Stĺpec6]]/Tabuľka2[[#This Row],[Stĺpec14]]))</f>
        <v>0</v>
      </c>
      <c r="U454" s="212">
        <f>IF(OR($U$13="vyberte",$U$13=""),0,IF(OR(Tabuľka2[[#This Row],[Stĺpec14]]="",Tabuľka2[[#This Row],[Stĺpec7]]=""),0,Tabuľka2[[#This Row],[Stĺpec7]]/Tabuľka2[[#This Row],[Stĺpec14]]))</f>
        <v>0</v>
      </c>
      <c r="V454" s="212">
        <f>IF(OR($V$13="vyberte",$V$13=""),0,IF(OR(Tabuľka2[[#This Row],[Stĺpec14]]="",Tabuľka2[[#This Row],[Stĺpec8]]=0),0,Tabuľka2[[#This Row],[Stĺpec8]]/Tabuľka2[[#This Row],[Stĺpec14]]))</f>
        <v>0</v>
      </c>
      <c r="W454" s="212">
        <f>IF(OR($W$13="vyberte",$W$13=""),0,IF(OR(Tabuľka2[[#This Row],[Stĺpec14]]="",Tabuľka2[[#This Row],[Stĺpec9]]=""),0,Tabuľka2[[#This Row],[Stĺpec9]]/Tabuľka2[[#This Row],[Stĺpec14]]))</f>
        <v>0</v>
      </c>
      <c r="X454" s="212">
        <f>IF(OR($X$13="vyberte",$X$13=""),0,IF(OR(Tabuľka2[[#This Row],[Stĺpec14]]="",Tabuľka2[[#This Row],[Stĺpec10]]=""),0,Tabuľka2[[#This Row],[Stĺpec10]]/Tabuľka2[[#This Row],[Stĺpec14]]))</f>
        <v>0</v>
      </c>
      <c r="Y454" s="212">
        <f>IF(OR($Y$13="vyberte",$Y$13=""),0,IF(OR(Tabuľka2[[#This Row],[Stĺpec14]]="",Tabuľka2[[#This Row],[Stĺpec11]]=""),0,Tabuľka2[[#This Row],[Stĺpec11]]/Tabuľka2[[#This Row],[Stĺpec14]]))</f>
        <v>0</v>
      </c>
      <c r="Z454" s="212">
        <f>IF(OR(Tabuľka2[[#This Row],[Stĺpec14]]="",Tabuľka2[[#This Row],[Stĺpec12]]=""),0,Tabuľka2[[#This Row],[Stĺpec12]]/Tabuľka2[[#This Row],[Stĺpec14]])</f>
        <v>0</v>
      </c>
      <c r="AA454" s="194">
        <f>IF(OR(Tabuľka2[[#This Row],[Stĺpec14]]="",Tabuľka2[[#This Row],[Stĺpec13]]=""),0,Tabuľka2[[#This Row],[Stĺpec13]]/Tabuľka2[[#This Row],[Stĺpec14]])</f>
        <v>0</v>
      </c>
      <c r="AB454" s="193">
        <f>COUNTIF(Tabuľka2[[#This Row],[Stĺpec16]:[Stĺpec23]],"&gt;0,1")</f>
        <v>0</v>
      </c>
      <c r="AC454" s="198">
        <f>IF(OR($F$13="vyberte",$F$13=""),0,Tabuľka2[[#This Row],[Stĺpec14]]-Tabuľka2[[#This Row],[Stĺpec26]])</f>
        <v>0</v>
      </c>
      <c r="AD4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4" s="206">
        <f>IF('Bodovacie kritéria'!$F$15="01 A - BORSKÁ NÍŽINA",Tabuľka2[[#This Row],[Stĺpec25]]/Tabuľka2[[#This Row],[Stĺpec5]],0)</f>
        <v>0</v>
      </c>
      <c r="AF4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4" s="206">
        <f>IFERROR((Tabuľka2[[#This Row],[Stĺpec28]]+Tabuľka2[[#This Row],[Stĺpec25]])/Tabuľka2[[#This Row],[Stĺpec14]],0)</f>
        <v>0</v>
      </c>
      <c r="AH454" s="199">
        <f>Tabuľka2[[#This Row],[Stĺpec28]]+Tabuľka2[[#This Row],[Stĺpec25]]</f>
        <v>0</v>
      </c>
      <c r="AI454" s="206">
        <f>IFERROR(Tabuľka2[[#This Row],[Stĺpec25]]/Tabuľka2[[#This Row],[Stĺpec30]],0)</f>
        <v>0</v>
      </c>
      <c r="AJ454" s="191">
        <f>IFERROR(Tabuľka2[[#This Row],[Stĺpec145]]/Tabuľka2[[#This Row],[Stĺpec14]],0)</f>
        <v>0</v>
      </c>
      <c r="AK454" s="191">
        <f>IFERROR(Tabuľka2[[#This Row],[Stĺpec144]]/Tabuľka2[[#This Row],[Stĺpec14]],0)</f>
        <v>0</v>
      </c>
    </row>
    <row r="455" spans="1:37" x14ac:dyDescent="0.25">
      <c r="A455" s="252"/>
      <c r="B455" s="257"/>
      <c r="C455" s="257"/>
      <c r="D455" s="257"/>
      <c r="E455" s="257"/>
      <c r="F455" s="257"/>
      <c r="G455" s="257"/>
      <c r="H455" s="257"/>
      <c r="I455" s="257"/>
      <c r="J455" s="257"/>
      <c r="K455" s="257"/>
      <c r="L455" s="257"/>
      <c r="M455" s="257"/>
      <c r="N455" s="218">
        <f>SUM(Činnosti!$F455:$M455)</f>
        <v>0</v>
      </c>
      <c r="O455" s="262"/>
      <c r="P455" s="269"/>
      <c r="Q455" s="267">
        <f>IF(AND(Tabuľka2[[#This Row],[Stĺpec5]]&gt;0,Tabuľka2[[#This Row],[Stĺpec1]]=""),1,0)</f>
        <v>0</v>
      </c>
      <c r="R455" s="237">
        <f>IF(AND(Tabuľka2[[#This Row],[Stĺpec14]]=0,OR(Tabuľka2[[#This Row],[Stĺpec145]]&gt;0,Tabuľka2[[#This Row],[Stĺpec144]]&gt;0)),1,0)</f>
        <v>0</v>
      </c>
      <c r="S4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5" s="212">
        <f>IF(OR($T$13="vyberte",$T$13=""),0,IF(OR(Tabuľka2[[#This Row],[Stĺpec14]]="",Tabuľka2[[#This Row],[Stĺpec6]]=""),0,Tabuľka2[[#This Row],[Stĺpec6]]/Tabuľka2[[#This Row],[Stĺpec14]]))</f>
        <v>0</v>
      </c>
      <c r="U455" s="212">
        <f>IF(OR($U$13="vyberte",$U$13=""),0,IF(OR(Tabuľka2[[#This Row],[Stĺpec14]]="",Tabuľka2[[#This Row],[Stĺpec7]]=""),0,Tabuľka2[[#This Row],[Stĺpec7]]/Tabuľka2[[#This Row],[Stĺpec14]]))</f>
        <v>0</v>
      </c>
      <c r="V455" s="212">
        <f>IF(OR($V$13="vyberte",$V$13=""),0,IF(OR(Tabuľka2[[#This Row],[Stĺpec14]]="",Tabuľka2[[#This Row],[Stĺpec8]]=0),0,Tabuľka2[[#This Row],[Stĺpec8]]/Tabuľka2[[#This Row],[Stĺpec14]]))</f>
        <v>0</v>
      </c>
      <c r="W455" s="212">
        <f>IF(OR($W$13="vyberte",$W$13=""),0,IF(OR(Tabuľka2[[#This Row],[Stĺpec14]]="",Tabuľka2[[#This Row],[Stĺpec9]]=""),0,Tabuľka2[[#This Row],[Stĺpec9]]/Tabuľka2[[#This Row],[Stĺpec14]]))</f>
        <v>0</v>
      </c>
      <c r="X455" s="212">
        <f>IF(OR($X$13="vyberte",$X$13=""),0,IF(OR(Tabuľka2[[#This Row],[Stĺpec14]]="",Tabuľka2[[#This Row],[Stĺpec10]]=""),0,Tabuľka2[[#This Row],[Stĺpec10]]/Tabuľka2[[#This Row],[Stĺpec14]]))</f>
        <v>0</v>
      </c>
      <c r="Y455" s="212">
        <f>IF(OR($Y$13="vyberte",$Y$13=""),0,IF(OR(Tabuľka2[[#This Row],[Stĺpec14]]="",Tabuľka2[[#This Row],[Stĺpec11]]=""),0,Tabuľka2[[#This Row],[Stĺpec11]]/Tabuľka2[[#This Row],[Stĺpec14]]))</f>
        <v>0</v>
      </c>
      <c r="Z455" s="212">
        <f>IF(OR(Tabuľka2[[#This Row],[Stĺpec14]]="",Tabuľka2[[#This Row],[Stĺpec12]]=""),0,Tabuľka2[[#This Row],[Stĺpec12]]/Tabuľka2[[#This Row],[Stĺpec14]])</f>
        <v>0</v>
      </c>
      <c r="AA455" s="194">
        <f>IF(OR(Tabuľka2[[#This Row],[Stĺpec14]]="",Tabuľka2[[#This Row],[Stĺpec13]]=""),0,Tabuľka2[[#This Row],[Stĺpec13]]/Tabuľka2[[#This Row],[Stĺpec14]])</f>
        <v>0</v>
      </c>
      <c r="AB455" s="193">
        <f>COUNTIF(Tabuľka2[[#This Row],[Stĺpec16]:[Stĺpec23]],"&gt;0,1")</f>
        <v>0</v>
      </c>
      <c r="AC455" s="198">
        <f>IF(OR($F$13="vyberte",$F$13=""),0,Tabuľka2[[#This Row],[Stĺpec14]]-Tabuľka2[[#This Row],[Stĺpec26]])</f>
        <v>0</v>
      </c>
      <c r="AD4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5" s="206">
        <f>IF('Bodovacie kritéria'!$F$15="01 A - BORSKÁ NÍŽINA",Tabuľka2[[#This Row],[Stĺpec25]]/Tabuľka2[[#This Row],[Stĺpec5]],0)</f>
        <v>0</v>
      </c>
      <c r="AF4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5" s="206">
        <f>IFERROR((Tabuľka2[[#This Row],[Stĺpec28]]+Tabuľka2[[#This Row],[Stĺpec25]])/Tabuľka2[[#This Row],[Stĺpec14]],0)</f>
        <v>0</v>
      </c>
      <c r="AH455" s="199">
        <f>Tabuľka2[[#This Row],[Stĺpec28]]+Tabuľka2[[#This Row],[Stĺpec25]]</f>
        <v>0</v>
      </c>
      <c r="AI455" s="206">
        <f>IFERROR(Tabuľka2[[#This Row],[Stĺpec25]]/Tabuľka2[[#This Row],[Stĺpec30]],0)</f>
        <v>0</v>
      </c>
      <c r="AJ455" s="191">
        <f>IFERROR(Tabuľka2[[#This Row],[Stĺpec145]]/Tabuľka2[[#This Row],[Stĺpec14]],0)</f>
        <v>0</v>
      </c>
      <c r="AK455" s="191">
        <f>IFERROR(Tabuľka2[[#This Row],[Stĺpec144]]/Tabuľka2[[#This Row],[Stĺpec14]],0)</f>
        <v>0</v>
      </c>
    </row>
    <row r="456" spans="1:37" x14ac:dyDescent="0.25">
      <c r="A456" s="251"/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17">
        <f>SUM(Činnosti!$F456:$M456)</f>
        <v>0</v>
      </c>
      <c r="O456" s="261"/>
      <c r="P456" s="269"/>
      <c r="Q456" s="267">
        <f>IF(AND(Tabuľka2[[#This Row],[Stĺpec5]]&gt;0,Tabuľka2[[#This Row],[Stĺpec1]]=""),1,0)</f>
        <v>0</v>
      </c>
      <c r="R456" s="237">
        <f>IF(AND(Tabuľka2[[#This Row],[Stĺpec14]]=0,OR(Tabuľka2[[#This Row],[Stĺpec145]]&gt;0,Tabuľka2[[#This Row],[Stĺpec144]]&gt;0)),1,0)</f>
        <v>0</v>
      </c>
      <c r="S4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6" s="212">
        <f>IF(OR($T$13="vyberte",$T$13=""),0,IF(OR(Tabuľka2[[#This Row],[Stĺpec14]]="",Tabuľka2[[#This Row],[Stĺpec6]]=""),0,Tabuľka2[[#This Row],[Stĺpec6]]/Tabuľka2[[#This Row],[Stĺpec14]]))</f>
        <v>0</v>
      </c>
      <c r="U456" s="212">
        <f>IF(OR($U$13="vyberte",$U$13=""),0,IF(OR(Tabuľka2[[#This Row],[Stĺpec14]]="",Tabuľka2[[#This Row],[Stĺpec7]]=""),0,Tabuľka2[[#This Row],[Stĺpec7]]/Tabuľka2[[#This Row],[Stĺpec14]]))</f>
        <v>0</v>
      </c>
      <c r="V456" s="212">
        <f>IF(OR($V$13="vyberte",$V$13=""),0,IF(OR(Tabuľka2[[#This Row],[Stĺpec14]]="",Tabuľka2[[#This Row],[Stĺpec8]]=0),0,Tabuľka2[[#This Row],[Stĺpec8]]/Tabuľka2[[#This Row],[Stĺpec14]]))</f>
        <v>0</v>
      </c>
      <c r="W456" s="212">
        <f>IF(OR($W$13="vyberte",$W$13=""),0,IF(OR(Tabuľka2[[#This Row],[Stĺpec14]]="",Tabuľka2[[#This Row],[Stĺpec9]]=""),0,Tabuľka2[[#This Row],[Stĺpec9]]/Tabuľka2[[#This Row],[Stĺpec14]]))</f>
        <v>0</v>
      </c>
      <c r="X456" s="212">
        <f>IF(OR($X$13="vyberte",$X$13=""),0,IF(OR(Tabuľka2[[#This Row],[Stĺpec14]]="",Tabuľka2[[#This Row],[Stĺpec10]]=""),0,Tabuľka2[[#This Row],[Stĺpec10]]/Tabuľka2[[#This Row],[Stĺpec14]]))</f>
        <v>0</v>
      </c>
      <c r="Y456" s="212">
        <f>IF(OR($Y$13="vyberte",$Y$13=""),0,IF(OR(Tabuľka2[[#This Row],[Stĺpec14]]="",Tabuľka2[[#This Row],[Stĺpec11]]=""),0,Tabuľka2[[#This Row],[Stĺpec11]]/Tabuľka2[[#This Row],[Stĺpec14]]))</f>
        <v>0</v>
      </c>
      <c r="Z456" s="212">
        <f>IF(OR(Tabuľka2[[#This Row],[Stĺpec14]]="",Tabuľka2[[#This Row],[Stĺpec12]]=""),0,Tabuľka2[[#This Row],[Stĺpec12]]/Tabuľka2[[#This Row],[Stĺpec14]])</f>
        <v>0</v>
      </c>
      <c r="AA456" s="194">
        <f>IF(OR(Tabuľka2[[#This Row],[Stĺpec14]]="",Tabuľka2[[#This Row],[Stĺpec13]]=""),0,Tabuľka2[[#This Row],[Stĺpec13]]/Tabuľka2[[#This Row],[Stĺpec14]])</f>
        <v>0</v>
      </c>
      <c r="AB456" s="193">
        <f>COUNTIF(Tabuľka2[[#This Row],[Stĺpec16]:[Stĺpec23]],"&gt;0,1")</f>
        <v>0</v>
      </c>
      <c r="AC456" s="198">
        <f>IF(OR($F$13="vyberte",$F$13=""),0,Tabuľka2[[#This Row],[Stĺpec14]]-Tabuľka2[[#This Row],[Stĺpec26]])</f>
        <v>0</v>
      </c>
      <c r="AD4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6" s="206">
        <f>IF('Bodovacie kritéria'!$F$15="01 A - BORSKÁ NÍŽINA",Tabuľka2[[#This Row],[Stĺpec25]]/Tabuľka2[[#This Row],[Stĺpec5]],0)</f>
        <v>0</v>
      </c>
      <c r="AF4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6" s="206">
        <f>IFERROR((Tabuľka2[[#This Row],[Stĺpec28]]+Tabuľka2[[#This Row],[Stĺpec25]])/Tabuľka2[[#This Row],[Stĺpec14]],0)</f>
        <v>0</v>
      </c>
      <c r="AH456" s="199">
        <f>Tabuľka2[[#This Row],[Stĺpec28]]+Tabuľka2[[#This Row],[Stĺpec25]]</f>
        <v>0</v>
      </c>
      <c r="AI456" s="206">
        <f>IFERROR(Tabuľka2[[#This Row],[Stĺpec25]]/Tabuľka2[[#This Row],[Stĺpec30]],0)</f>
        <v>0</v>
      </c>
      <c r="AJ456" s="191">
        <f>IFERROR(Tabuľka2[[#This Row],[Stĺpec145]]/Tabuľka2[[#This Row],[Stĺpec14]],0)</f>
        <v>0</v>
      </c>
      <c r="AK456" s="191">
        <f>IFERROR(Tabuľka2[[#This Row],[Stĺpec144]]/Tabuľka2[[#This Row],[Stĺpec14]],0)</f>
        <v>0</v>
      </c>
    </row>
    <row r="457" spans="1:37" x14ac:dyDescent="0.25">
      <c r="A457" s="252"/>
      <c r="B457" s="257"/>
      <c r="C457" s="257"/>
      <c r="D457" s="257"/>
      <c r="E457" s="257"/>
      <c r="F457" s="257"/>
      <c r="G457" s="257"/>
      <c r="H457" s="257"/>
      <c r="I457" s="257"/>
      <c r="J457" s="257"/>
      <c r="K457" s="257"/>
      <c r="L457" s="257"/>
      <c r="M457" s="257"/>
      <c r="N457" s="218">
        <f>SUM(Činnosti!$F457:$M457)</f>
        <v>0</v>
      </c>
      <c r="O457" s="262"/>
      <c r="P457" s="269"/>
      <c r="Q457" s="267">
        <f>IF(AND(Tabuľka2[[#This Row],[Stĺpec5]]&gt;0,Tabuľka2[[#This Row],[Stĺpec1]]=""),1,0)</f>
        <v>0</v>
      </c>
      <c r="R457" s="237">
        <f>IF(AND(Tabuľka2[[#This Row],[Stĺpec14]]=0,OR(Tabuľka2[[#This Row],[Stĺpec145]]&gt;0,Tabuľka2[[#This Row],[Stĺpec144]]&gt;0)),1,0)</f>
        <v>0</v>
      </c>
      <c r="S4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7" s="212">
        <f>IF(OR($T$13="vyberte",$T$13=""),0,IF(OR(Tabuľka2[[#This Row],[Stĺpec14]]="",Tabuľka2[[#This Row],[Stĺpec6]]=""),0,Tabuľka2[[#This Row],[Stĺpec6]]/Tabuľka2[[#This Row],[Stĺpec14]]))</f>
        <v>0</v>
      </c>
      <c r="U457" s="212">
        <f>IF(OR($U$13="vyberte",$U$13=""),0,IF(OR(Tabuľka2[[#This Row],[Stĺpec14]]="",Tabuľka2[[#This Row],[Stĺpec7]]=""),0,Tabuľka2[[#This Row],[Stĺpec7]]/Tabuľka2[[#This Row],[Stĺpec14]]))</f>
        <v>0</v>
      </c>
      <c r="V457" s="212">
        <f>IF(OR($V$13="vyberte",$V$13=""),0,IF(OR(Tabuľka2[[#This Row],[Stĺpec14]]="",Tabuľka2[[#This Row],[Stĺpec8]]=0),0,Tabuľka2[[#This Row],[Stĺpec8]]/Tabuľka2[[#This Row],[Stĺpec14]]))</f>
        <v>0</v>
      </c>
      <c r="W457" s="212">
        <f>IF(OR($W$13="vyberte",$W$13=""),0,IF(OR(Tabuľka2[[#This Row],[Stĺpec14]]="",Tabuľka2[[#This Row],[Stĺpec9]]=""),0,Tabuľka2[[#This Row],[Stĺpec9]]/Tabuľka2[[#This Row],[Stĺpec14]]))</f>
        <v>0</v>
      </c>
      <c r="X457" s="212">
        <f>IF(OR($X$13="vyberte",$X$13=""),0,IF(OR(Tabuľka2[[#This Row],[Stĺpec14]]="",Tabuľka2[[#This Row],[Stĺpec10]]=""),0,Tabuľka2[[#This Row],[Stĺpec10]]/Tabuľka2[[#This Row],[Stĺpec14]]))</f>
        <v>0</v>
      </c>
      <c r="Y457" s="212">
        <f>IF(OR($Y$13="vyberte",$Y$13=""),0,IF(OR(Tabuľka2[[#This Row],[Stĺpec14]]="",Tabuľka2[[#This Row],[Stĺpec11]]=""),0,Tabuľka2[[#This Row],[Stĺpec11]]/Tabuľka2[[#This Row],[Stĺpec14]]))</f>
        <v>0</v>
      </c>
      <c r="Z457" s="212">
        <f>IF(OR(Tabuľka2[[#This Row],[Stĺpec14]]="",Tabuľka2[[#This Row],[Stĺpec12]]=""),0,Tabuľka2[[#This Row],[Stĺpec12]]/Tabuľka2[[#This Row],[Stĺpec14]])</f>
        <v>0</v>
      </c>
      <c r="AA457" s="194">
        <f>IF(OR(Tabuľka2[[#This Row],[Stĺpec14]]="",Tabuľka2[[#This Row],[Stĺpec13]]=""),0,Tabuľka2[[#This Row],[Stĺpec13]]/Tabuľka2[[#This Row],[Stĺpec14]])</f>
        <v>0</v>
      </c>
      <c r="AB457" s="193">
        <f>COUNTIF(Tabuľka2[[#This Row],[Stĺpec16]:[Stĺpec23]],"&gt;0,1")</f>
        <v>0</v>
      </c>
      <c r="AC457" s="198">
        <f>IF(OR($F$13="vyberte",$F$13=""),0,Tabuľka2[[#This Row],[Stĺpec14]]-Tabuľka2[[#This Row],[Stĺpec26]])</f>
        <v>0</v>
      </c>
      <c r="AD4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7" s="206">
        <f>IF('Bodovacie kritéria'!$F$15="01 A - BORSKÁ NÍŽINA",Tabuľka2[[#This Row],[Stĺpec25]]/Tabuľka2[[#This Row],[Stĺpec5]],0)</f>
        <v>0</v>
      </c>
      <c r="AF4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7" s="206">
        <f>IFERROR((Tabuľka2[[#This Row],[Stĺpec28]]+Tabuľka2[[#This Row],[Stĺpec25]])/Tabuľka2[[#This Row],[Stĺpec14]],0)</f>
        <v>0</v>
      </c>
      <c r="AH457" s="199">
        <f>Tabuľka2[[#This Row],[Stĺpec28]]+Tabuľka2[[#This Row],[Stĺpec25]]</f>
        <v>0</v>
      </c>
      <c r="AI457" s="206">
        <f>IFERROR(Tabuľka2[[#This Row],[Stĺpec25]]/Tabuľka2[[#This Row],[Stĺpec30]],0)</f>
        <v>0</v>
      </c>
      <c r="AJ457" s="191">
        <f>IFERROR(Tabuľka2[[#This Row],[Stĺpec145]]/Tabuľka2[[#This Row],[Stĺpec14]],0)</f>
        <v>0</v>
      </c>
      <c r="AK457" s="191">
        <f>IFERROR(Tabuľka2[[#This Row],[Stĺpec144]]/Tabuľka2[[#This Row],[Stĺpec14]],0)</f>
        <v>0</v>
      </c>
    </row>
    <row r="458" spans="1:37" x14ac:dyDescent="0.25">
      <c r="A458" s="251"/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17">
        <f>SUM(Činnosti!$F458:$M458)</f>
        <v>0</v>
      </c>
      <c r="O458" s="261"/>
      <c r="P458" s="269"/>
      <c r="Q458" s="267">
        <f>IF(AND(Tabuľka2[[#This Row],[Stĺpec5]]&gt;0,Tabuľka2[[#This Row],[Stĺpec1]]=""),1,0)</f>
        <v>0</v>
      </c>
      <c r="R458" s="237">
        <f>IF(AND(Tabuľka2[[#This Row],[Stĺpec14]]=0,OR(Tabuľka2[[#This Row],[Stĺpec145]]&gt;0,Tabuľka2[[#This Row],[Stĺpec144]]&gt;0)),1,0)</f>
        <v>0</v>
      </c>
      <c r="S4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8" s="212">
        <f>IF(OR($T$13="vyberte",$T$13=""),0,IF(OR(Tabuľka2[[#This Row],[Stĺpec14]]="",Tabuľka2[[#This Row],[Stĺpec6]]=""),0,Tabuľka2[[#This Row],[Stĺpec6]]/Tabuľka2[[#This Row],[Stĺpec14]]))</f>
        <v>0</v>
      </c>
      <c r="U458" s="212">
        <f>IF(OR($U$13="vyberte",$U$13=""),0,IF(OR(Tabuľka2[[#This Row],[Stĺpec14]]="",Tabuľka2[[#This Row],[Stĺpec7]]=""),0,Tabuľka2[[#This Row],[Stĺpec7]]/Tabuľka2[[#This Row],[Stĺpec14]]))</f>
        <v>0</v>
      </c>
      <c r="V458" s="212">
        <f>IF(OR($V$13="vyberte",$V$13=""),0,IF(OR(Tabuľka2[[#This Row],[Stĺpec14]]="",Tabuľka2[[#This Row],[Stĺpec8]]=0),0,Tabuľka2[[#This Row],[Stĺpec8]]/Tabuľka2[[#This Row],[Stĺpec14]]))</f>
        <v>0</v>
      </c>
      <c r="W458" s="212">
        <f>IF(OR($W$13="vyberte",$W$13=""),0,IF(OR(Tabuľka2[[#This Row],[Stĺpec14]]="",Tabuľka2[[#This Row],[Stĺpec9]]=""),0,Tabuľka2[[#This Row],[Stĺpec9]]/Tabuľka2[[#This Row],[Stĺpec14]]))</f>
        <v>0</v>
      </c>
      <c r="X458" s="212">
        <f>IF(OR($X$13="vyberte",$X$13=""),0,IF(OR(Tabuľka2[[#This Row],[Stĺpec14]]="",Tabuľka2[[#This Row],[Stĺpec10]]=""),0,Tabuľka2[[#This Row],[Stĺpec10]]/Tabuľka2[[#This Row],[Stĺpec14]]))</f>
        <v>0</v>
      </c>
      <c r="Y458" s="212">
        <f>IF(OR($Y$13="vyberte",$Y$13=""),0,IF(OR(Tabuľka2[[#This Row],[Stĺpec14]]="",Tabuľka2[[#This Row],[Stĺpec11]]=""),0,Tabuľka2[[#This Row],[Stĺpec11]]/Tabuľka2[[#This Row],[Stĺpec14]]))</f>
        <v>0</v>
      </c>
      <c r="Z458" s="212">
        <f>IF(OR(Tabuľka2[[#This Row],[Stĺpec14]]="",Tabuľka2[[#This Row],[Stĺpec12]]=""),0,Tabuľka2[[#This Row],[Stĺpec12]]/Tabuľka2[[#This Row],[Stĺpec14]])</f>
        <v>0</v>
      </c>
      <c r="AA458" s="194">
        <f>IF(OR(Tabuľka2[[#This Row],[Stĺpec14]]="",Tabuľka2[[#This Row],[Stĺpec13]]=""),0,Tabuľka2[[#This Row],[Stĺpec13]]/Tabuľka2[[#This Row],[Stĺpec14]])</f>
        <v>0</v>
      </c>
      <c r="AB458" s="193">
        <f>COUNTIF(Tabuľka2[[#This Row],[Stĺpec16]:[Stĺpec23]],"&gt;0,1")</f>
        <v>0</v>
      </c>
      <c r="AC458" s="198">
        <f>IF(OR($F$13="vyberte",$F$13=""),0,Tabuľka2[[#This Row],[Stĺpec14]]-Tabuľka2[[#This Row],[Stĺpec26]])</f>
        <v>0</v>
      </c>
      <c r="AD4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8" s="206">
        <f>IF('Bodovacie kritéria'!$F$15="01 A - BORSKÁ NÍŽINA",Tabuľka2[[#This Row],[Stĺpec25]]/Tabuľka2[[#This Row],[Stĺpec5]],0)</f>
        <v>0</v>
      </c>
      <c r="AF4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8" s="206">
        <f>IFERROR((Tabuľka2[[#This Row],[Stĺpec28]]+Tabuľka2[[#This Row],[Stĺpec25]])/Tabuľka2[[#This Row],[Stĺpec14]],0)</f>
        <v>0</v>
      </c>
      <c r="AH458" s="199">
        <f>Tabuľka2[[#This Row],[Stĺpec28]]+Tabuľka2[[#This Row],[Stĺpec25]]</f>
        <v>0</v>
      </c>
      <c r="AI458" s="206">
        <f>IFERROR(Tabuľka2[[#This Row],[Stĺpec25]]/Tabuľka2[[#This Row],[Stĺpec30]],0)</f>
        <v>0</v>
      </c>
      <c r="AJ458" s="191">
        <f>IFERROR(Tabuľka2[[#This Row],[Stĺpec145]]/Tabuľka2[[#This Row],[Stĺpec14]],0)</f>
        <v>0</v>
      </c>
      <c r="AK458" s="191">
        <f>IFERROR(Tabuľka2[[#This Row],[Stĺpec144]]/Tabuľka2[[#This Row],[Stĺpec14]],0)</f>
        <v>0</v>
      </c>
    </row>
    <row r="459" spans="1:37" x14ac:dyDescent="0.25">
      <c r="A459" s="252"/>
      <c r="B459" s="257"/>
      <c r="C459" s="257"/>
      <c r="D459" s="257"/>
      <c r="E459" s="257"/>
      <c r="F459" s="257"/>
      <c r="G459" s="257"/>
      <c r="H459" s="257"/>
      <c r="I459" s="257"/>
      <c r="J459" s="257"/>
      <c r="K459" s="257"/>
      <c r="L459" s="257"/>
      <c r="M459" s="257"/>
      <c r="N459" s="218">
        <f>SUM(Činnosti!$F459:$M459)</f>
        <v>0</v>
      </c>
      <c r="O459" s="262"/>
      <c r="P459" s="269"/>
      <c r="Q459" s="267">
        <f>IF(AND(Tabuľka2[[#This Row],[Stĺpec5]]&gt;0,Tabuľka2[[#This Row],[Stĺpec1]]=""),1,0)</f>
        <v>0</v>
      </c>
      <c r="R459" s="237">
        <f>IF(AND(Tabuľka2[[#This Row],[Stĺpec14]]=0,OR(Tabuľka2[[#This Row],[Stĺpec145]]&gt;0,Tabuľka2[[#This Row],[Stĺpec144]]&gt;0)),1,0)</f>
        <v>0</v>
      </c>
      <c r="S4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59" s="212">
        <f>IF(OR($T$13="vyberte",$T$13=""),0,IF(OR(Tabuľka2[[#This Row],[Stĺpec14]]="",Tabuľka2[[#This Row],[Stĺpec6]]=""),0,Tabuľka2[[#This Row],[Stĺpec6]]/Tabuľka2[[#This Row],[Stĺpec14]]))</f>
        <v>0</v>
      </c>
      <c r="U459" s="212">
        <f>IF(OR($U$13="vyberte",$U$13=""),0,IF(OR(Tabuľka2[[#This Row],[Stĺpec14]]="",Tabuľka2[[#This Row],[Stĺpec7]]=""),0,Tabuľka2[[#This Row],[Stĺpec7]]/Tabuľka2[[#This Row],[Stĺpec14]]))</f>
        <v>0</v>
      </c>
      <c r="V459" s="212">
        <f>IF(OR($V$13="vyberte",$V$13=""),0,IF(OR(Tabuľka2[[#This Row],[Stĺpec14]]="",Tabuľka2[[#This Row],[Stĺpec8]]=0),0,Tabuľka2[[#This Row],[Stĺpec8]]/Tabuľka2[[#This Row],[Stĺpec14]]))</f>
        <v>0</v>
      </c>
      <c r="W459" s="212">
        <f>IF(OR($W$13="vyberte",$W$13=""),0,IF(OR(Tabuľka2[[#This Row],[Stĺpec14]]="",Tabuľka2[[#This Row],[Stĺpec9]]=""),0,Tabuľka2[[#This Row],[Stĺpec9]]/Tabuľka2[[#This Row],[Stĺpec14]]))</f>
        <v>0</v>
      </c>
      <c r="X459" s="212">
        <f>IF(OR($X$13="vyberte",$X$13=""),0,IF(OR(Tabuľka2[[#This Row],[Stĺpec14]]="",Tabuľka2[[#This Row],[Stĺpec10]]=""),0,Tabuľka2[[#This Row],[Stĺpec10]]/Tabuľka2[[#This Row],[Stĺpec14]]))</f>
        <v>0</v>
      </c>
      <c r="Y459" s="212">
        <f>IF(OR($Y$13="vyberte",$Y$13=""),0,IF(OR(Tabuľka2[[#This Row],[Stĺpec14]]="",Tabuľka2[[#This Row],[Stĺpec11]]=""),0,Tabuľka2[[#This Row],[Stĺpec11]]/Tabuľka2[[#This Row],[Stĺpec14]]))</f>
        <v>0</v>
      </c>
      <c r="Z459" s="212">
        <f>IF(OR(Tabuľka2[[#This Row],[Stĺpec14]]="",Tabuľka2[[#This Row],[Stĺpec12]]=""),0,Tabuľka2[[#This Row],[Stĺpec12]]/Tabuľka2[[#This Row],[Stĺpec14]])</f>
        <v>0</v>
      </c>
      <c r="AA459" s="194">
        <f>IF(OR(Tabuľka2[[#This Row],[Stĺpec14]]="",Tabuľka2[[#This Row],[Stĺpec13]]=""),0,Tabuľka2[[#This Row],[Stĺpec13]]/Tabuľka2[[#This Row],[Stĺpec14]])</f>
        <v>0</v>
      </c>
      <c r="AB459" s="193">
        <f>COUNTIF(Tabuľka2[[#This Row],[Stĺpec16]:[Stĺpec23]],"&gt;0,1")</f>
        <v>0</v>
      </c>
      <c r="AC459" s="198">
        <f>IF(OR($F$13="vyberte",$F$13=""),0,Tabuľka2[[#This Row],[Stĺpec14]]-Tabuľka2[[#This Row],[Stĺpec26]])</f>
        <v>0</v>
      </c>
      <c r="AD4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59" s="206">
        <f>IF('Bodovacie kritéria'!$F$15="01 A - BORSKÁ NÍŽINA",Tabuľka2[[#This Row],[Stĺpec25]]/Tabuľka2[[#This Row],[Stĺpec5]],0)</f>
        <v>0</v>
      </c>
      <c r="AF4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59" s="206">
        <f>IFERROR((Tabuľka2[[#This Row],[Stĺpec28]]+Tabuľka2[[#This Row],[Stĺpec25]])/Tabuľka2[[#This Row],[Stĺpec14]],0)</f>
        <v>0</v>
      </c>
      <c r="AH459" s="199">
        <f>Tabuľka2[[#This Row],[Stĺpec28]]+Tabuľka2[[#This Row],[Stĺpec25]]</f>
        <v>0</v>
      </c>
      <c r="AI459" s="206">
        <f>IFERROR(Tabuľka2[[#This Row],[Stĺpec25]]/Tabuľka2[[#This Row],[Stĺpec30]],0)</f>
        <v>0</v>
      </c>
      <c r="AJ459" s="191">
        <f>IFERROR(Tabuľka2[[#This Row],[Stĺpec145]]/Tabuľka2[[#This Row],[Stĺpec14]],0)</f>
        <v>0</v>
      </c>
      <c r="AK459" s="191">
        <f>IFERROR(Tabuľka2[[#This Row],[Stĺpec144]]/Tabuľka2[[#This Row],[Stĺpec14]],0)</f>
        <v>0</v>
      </c>
    </row>
    <row r="460" spans="1:37" x14ac:dyDescent="0.25">
      <c r="A460" s="251"/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17">
        <f>SUM(Činnosti!$F460:$M460)</f>
        <v>0</v>
      </c>
      <c r="O460" s="261"/>
      <c r="P460" s="269"/>
      <c r="Q460" s="267">
        <f>IF(AND(Tabuľka2[[#This Row],[Stĺpec5]]&gt;0,Tabuľka2[[#This Row],[Stĺpec1]]=""),1,0)</f>
        <v>0</v>
      </c>
      <c r="R460" s="237">
        <f>IF(AND(Tabuľka2[[#This Row],[Stĺpec14]]=0,OR(Tabuľka2[[#This Row],[Stĺpec145]]&gt;0,Tabuľka2[[#This Row],[Stĺpec144]]&gt;0)),1,0)</f>
        <v>0</v>
      </c>
      <c r="S4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0" s="212">
        <f>IF(OR($T$13="vyberte",$T$13=""),0,IF(OR(Tabuľka2[[#This Row],[Stĺpec14]]="",Tabuľka2[[#This Row],[Stĺpec6]]=""),0,Tabuľka2[[#This Row],[Stĺpec6]]/Tabuľka2[[#This Row],[Stĺpec14]]))</f>
        <v>0</v>
      </c>
      <c r="U460" s="212">
        <f>IF(OR($U$13="vyberte",$U$13=""),0,IF(OR(Tabuľka2[[#This Row],[Stĺpec14]]="",Tabuľka2[[#This Row],[Stĺpec7]]=""),0,Tabuľka2[[#This Row],[Stĺpec7]]/Tabuľka2[[#This Row],[Stĺpec14]]))</f>
        <v>0</v>
      </c>
      <c r="V460" s="212">
        <f>IF(OR($V$13="vyberte",$V$13=""),0,IF(OR(Tabuľka2[[#This Row],[Stĺpec14]]="",Tabuľka2[[#This Row],[Stĺpec8]]=0),0,Tabuľka2[[#This Row],[Stĺpec8]]/Tabuľka2[[#This Row],[Stĺpec14]]))</f>
        <v>0</v>
      </c>
      <c r="W460" s="212">
        <f>IF(OR($W$13="vyberte",$W$13=""),0,IF(OR(Tabuľka2[[#This Row],[Stĺpec14]]="",Tabuľka2[[#This Row],[Stĺpec9]]=""),0,Tabuľka2[[#This Row],[Stĺpec9]]/Tabuľka2[[#This Row],[Stĺpec14]]))</f>
        <v>0</v>
      </c>
      <c r="X460" s="212">
        <f>IF(OR($X$13="vyberte",$X$13=""),0,IF(OR(Tabuľka2[[#This Row],[Stĺpec14]]="",Tabuľka2[[#This Row],[Stĺpec10]]=""),0,Tabuľka2[[#This Row],[Stĺpec10]]/Tabuľka2[[#This Row],[Stĺpec14]]))</f>
        <v>0</v>
      </c>
      <c r="Y460" s="212">
        <f>IF(OR($Y$13="vyberte",$Y$13=""),0,IF(OR(Tabuľka2[[#This Row],[Stĺpec14]]="",Tabuľka2[[#This Row],[Stĺpec11]]=""),0,Tabuľka2[[#This Row],[Stĺpec11]]/Tabuľka2[[#This Row],[Stĺpec14]]))</f>
        <v>0</v>
      </c>
      <c r="Z460" s="212">
        <f>IF(OR(Tabuľka2[[#This Row],[Stĺpec14]]="",Tabuľka2[[#This Row],[Stĺpec12]]=""),0,Tabuľka2[[#This Row],[Stĺpec12]]/Tabuľka2[[#This Row],[Stĺpec14]])</f>
        <v>0</v>
      </c>
      <c r="AA460" s="194">
        <f>IF(OR(Tabuľka2[[#This Row],[Stĺpec14]]="",Tabuľka2[[#This Row],[Stĺpec13]]=""),0,Tabuľka2[[#This Row],[Stĺpec13]]/Tabuľka2[[#This Row],[Stĺpec14]])</f>
        <v>0</v>
      </c>
      <c r="AB460" s="193">
        <f>COUNTIF(Tabuľka2[[#This Row],[Stĺpec16]:[Stĺpec23]],"&gt;0,1")</f>
        <v>0</v>
      </c>
      <c r="AC460" s="198">
        <f>IF(OR($F$13="vyberte",$F$13=""),0,Tabuľka2[[#This Row],[Stĺpec14]]-Tabuľka2[[#This Row],[Stĺpec26]])</f>
        <v>0</v>
      </c>
      <c r="AD4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0" s="206">
        <f>IF('Bodovacie kritéria'!$F$15="01 A - BORSKÁ NÍŽINA",Tabuľka2[[#This Row],[Stĺpec25]]/Tabuľka2[[#This Row],[Stĺpec5]],0)</f>
        <v>0</v>
      </c>
      <c r="AF4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0" s="206">
        <f>IFERROR((Tabuľka2[[#This Row],[Stĺpec28]]+Tabuľka2[[#This Row],[Stĺpec25]])/Tabuľka2[[#This Row],[Stĺpec14]],0)</f>
        <v>0</v>
      </c>
      <c r="AH460" s="199">
        <f>Tabuľka2[[#This Row],[Stĺpec28]]+Tabuľka2[[#This Row],[Stĺpec25]]</f>
        <v>0</v>
      </c>
      <c r="AI460" s="206">
        <f>IFERROR(Tabuľka2[[#This Row],[Stĺpec25]]/Tabuľka2[[#This Row],[Stĺpec30]],0)</f>
        <v>0</v>
      </c>
      <c r="AJ460" s="191">
        <f>IFERROR(Tabuľka2[[#This Row],[Stĺpec145]]/Tabuľka2[[#This Row],[Stĺpec14]],0)</f>
        <v>0</v>
      </c>
      <c r="AK460" s="191">
        <f>IFERROR(Tabuľka2[[#This Row],[Stĺpec144]]/Tabuľka2[[#This Row],[Stĺpec14]],0)</f>
        <v>0</v>
      </c>
    </row>
    <row r="461" spans="1:37" x14ac:dyDescent="0.25">
      <c r="A461" s="252"/>
      <c r="B461" s="257"/>
      <c r="C461" s="257"/>
      <c r="D461" s="257"/>
      <c r="E461" s="257"/>
      <c r="F461" s="257"/>
      <c r="G461" s="257"/>
      <c r="H461" s="257"/>
      <c r="I461" s="257"/>
      <c r="J461" s="257"/>
      <c r="K461" s="257"/>
      <c r="L461" s="257"/>
      <c r="M461" s="257"/>
      <c r="N461" s="218">
        <f>SUM(Činnosti!$F461:$M461)</f>
        <v>0</v>
      </c>
      <c r="O461" s="262"/>
      <c r="P461" s="269"/>
      <c r="Q461" s="267">
        <f>IF(AND(Tabuľka2[[#This Row],[Stĺpec5]]&gt;0,Tabuľka2[[#This Row],[Stĺpec1]]=""),1,0)</f>
        <v>0</v>
      </c>
      <c r="R461" s="237">
        <f>IF(AND(Tabuľka2[[#This Row],[Stĺpec14]]=0,OR(Tabuľka2[[#This Row],[Stĺpec145]]&gt;0,Tabuľka2[[#This Row],[Stĺpec144]]&gt;0)),1,0)</f>
        <v>0</v>
      </c>
      <c r="S4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1" s="212">
        <f>IF(OR($T$13="vyberte",$T$13=""),0,IF(OR(Tabuľka2[[#This Row],[Stĺpec14]]="",Tabuľka2[[#This Row],[Stĺpec6]]=""),0,Tabuľka2[[#This Row],[Stĺpec6]]/Tabuľka2[[#This Row],[Stĺpec14]]))</f>
        <v>0</v>
      </c>
      <c r="U461" s="212">
        <f>IF(OR($U$13="vyberte",$U$13=""),0,IF(OR(Tabuľka2[[#This Row],[Stĺpec14]]="",Tabuľka2[[#This Row],[Stĺpec7]]=""),0,Tabuľka2[[#This Row],[Stĺpec7]]/Tabuľka2[[#This Row],[Stĺpec14]]))</f>
        <v>0</v>
      </c>
      <c r="V461" s="212">
        <f>IF(OR($V$13="vyberte",$V$13=""),0,IF(OR(Tabuľka2[[#This Row],[Stĺpec14]]="",Tabuľka2[[#This Row],[Stĺpec8]]=0),0,Tabuľka2[[#This Row],[Stĺpec8]]/Tabuľka2[[#This Row],[Stĺpec14]]))</f>
        <v>0</v>
      </c>
      <c r="W461" s="212">
        <f>IF(OR($W$13="vyberte",$W$13=""),0,IF(OR(Tabuľka2[[#This Row],[Stĺpec14]]="",Tabuľka2[[#This Row],[Stĺpec9]]=""),0,Tabuľka2[[#This Row],[Stĺpec9]]/Tabuľka2[[#This Row],[Stĺpec14]]))</f>
        <v>0</v>
      </c>
      <c r="X461" s="212">
        <f>IF(OR($X$13="vyberte",$X$13=""),0,IF(OR(Tabuľka2[[#This Row],[Stĺpec14]]="",Tabuľka2[[#This Row],[Stĺpec10]]=""),0,Tabuľka2[[#This Row],[Stĺpec10]]/Tabuľka2[[#This Row],[Stĺpec14]]))</f>
        <v>0</v>
      </c>
      <c r="Y461" s="212">
        <f>IF(OR($Y$13="vyberte",$Y$13=""),0,IF(OR(Tabuľka2[[#This Row],[Stĺpec14]]="",Tabuľka2[[#This Row],[Stĺpec11]]=""),0,Tabuľka2[[#This Row],[Stĺpec11]]/Tabuľka2[[#This Row],[Stĺpec14]]))</f>
        <v>0</v>
      </c>
      <c r="Z461" s="212">
        <f>IF(OR(Tabuľka2[[#This Row],[Stĺpec14]]="",Tabuľka2[[#This Row],[Stĺpec12]]=""),0,Tabuľka2[[#This Row],[Stĺpec12]]/Tabuľka2[[#This Row],[Stĺpec14]])</f>
        <v>0</v>
      </c>
      <c r="AA461" s="194">
        <f>IF(OR(Tabuľka2[[#This Row],[Stĺpec14]]="",Tabuľka2[[#This Row],[Stĺpec13]]=""),0,Tabuľka2[[#This Row],[Stĺpec13]]/Tabuľka2[[#This Row],[Stĺpec14]])</f>
        <v>0</v>
      </c>
      <c r="AB461" s="193">
        <f>COUNTIF(Tabuľka2[[#This Row],[Stĺpec16]:[Stĺpec23]],"&gt;0,1")</f>
        <v>0</v>
      </c>
      <c r="AC461" s="198">
        <f>IF(OR($F$13="vyberte",$F$13=""),0,Tabuľka2[[#This Row],[Stĺpec14]]-Tabuľka2[[#This Row],[Stĺpec26]])</f>
        <v>0</v>
      </c>
      <c r="AD4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1" s="206">
        <f>IF('Bodovacie kritéria'!$F$15="01 A - BORSKÁ NÍŽINA",Tabuľka2[[#This Row],[Stĺpec25]]/Tabuľka2[[#This Row],[Stĺpec5]],0)</f>
        <v>0</v>
      </c>
      <c r="AF4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1" s="206">
        <f>IFERROR((Tabuľka2[[#This Row],[Stĺpec28]]+Tabuľka2[[#This Row],[Stĺpec25]])/Tabuľka2[[#This Row],[Stĺpec14]],0)</f>
        <v>0</v>
      </c>
      <c r="AH461" s="199">
        <f>Tabuľka2[[#This Row],[Stĺpec28]]+Tabuľka2[[#This Row],[Stĺpec25]]</f>
        <v>0</v>
      </c>
      <c r="AI461" s="206">
        <f>IFERROR(Tabuľka2[[#This Row],[Stĺpec25]]/Tabuľka2[[#This Row],[Stĺpec30]],0)</f>
        <v>0</v>
      </c>
      <c r="AJ461" s="191">
        <f>IFERROR(Tabuľka2[[#This Row],[Stĺpec145]]/Tabuľka2[[#This Row],[Stĺpec14]],0)</f>
        <v>0</v>
      </c>
      <c r="AK461" s="191">
        <f>IFERROR(Tabuľka2[[#This Row],[Stĺpec144]]/Tabuľka2[[#This Row],[Stĺpec14]],0)</f>
        <v>0</v>
      </c>
    </row>
    <row r="462" spans="1:37" x14ac:dyDescent="0.25">
      <c r="A462" s="251"/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17">
        <f>SUM(Činnosti!$F462:$M462)</f>
        <v>0</v>
      </c>
      <c r="O462" s="261"/>
      <c r="P462" s="269"/>
      <c r="Q462" s="267">
        <f>IF(AND(Tabuľka2[[#This Row],[Stĺpec5]]&gt;0,Tabuľka2[[#This Row],[Stĺpec1]]=""),1,0)</f>
        <v>0</v>
      </c>
      <c r="R462" s="237">
        <f>IF(AND(Tabuľka2[[#This Row],[Stĺpec14]]=0,OR(Tabuľka2[[#This Row],[Stĺpec145]]&gt;0,Tabuľka2[[#This Row],[Stĺpec144]]&gt;0)),1,0)</f>
        <v>0</v>
      </c>
      <c r="S4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2" s="212">
        <f>IF(OR($T$13="vyberte",$T$13=""),0,IF(OR(Tabuľka2[[#This Row],[Stĺpec14]]="",Tabuľka2[[#This Row],[Stĺpec6]]=""),0,Tabuľka2[[#This Row],[Stĺpec6]]/Tabuľka2[[#This Row],[Stĺpec14]]))</f>
        <v>0</v>
      </c>
      <c r="U462" s="212">
        <f>IF(OR($U$13="vyberte",$U$13=""),0,IF(OR(Tabuľka2[[#This Row],[Stĺpec14]]="",Tabuľka2[[#This Row],[Stĺpec7]]=""),0,Tabuľka2[[#This Row],[Stĺpec7]]/Tabuľka2[[#This Row],[Stĺpec14]]))</f>
        <v>0</v>
      </c>
      <c r="V462" s="212">
        <f>IF(OR($V$13="vyberte",$V$13=""),0,IF(OR(Tabuľka2[[#This Row],[Stĺpec14]]="",Tabuľka2[[#This Row],[Stĺpec8]]=0),0,Tabuľka2[[#This Row],[Stĺpec8]]/Tabuľka2[[#This Row],[Stĺpec14]]))</f>
        <v>0</v>
      </c>
      <c r="W462" s="212">
        <f>IF(OR($W$13="vyberte",$W$13=""),0,IF(OR(Tabuľka2[[#This Row],[Stĺpec14]]="",Tabuľka2[[#This Row],[Stĺpec9]]=""),0,Tabuľka2[[#This Row],[Stĺpec9]]/Tabuľka2[[#This Row],[Stĺpec14]]))</f>
        <v>0</v>
      </c>
      <c r="X462" s="212">
        <f>IF(OR($X$13="vyberte",$X$13=""),0,IF(OR(Tabuľka2[[#This Row],[Stĺpec14]]="",Tabuľka2[[#This Row],[Stĺpec10]]=""),0,Tabuľka2[[#This Row],[Stĺpec10]]/Tabuľka2[[#This Row],[Stĺpec14]]))</f>
        <v>0</v>
      </c>
      <c r="Y462" s="212">
        <f>IF(OR($Y$13="vyberte",$Y$13=""),0,IF(OR(Tabuľka2[[#This Row],[Stĺpec14]]="",Tabuľka2[[#This Row],[Stĺpec11]]=""),0,Tabuľka2[[#This Row],[Stĺpec11]]/Tabuľka2[[#This Row],[Stĺpec14]]))</f>
        <v>0</v>
      </c>
      <c r="Z462" s="212">
        <f>IF(OR(Tabuľka2[[#This Row],[Stĺpec14]]="",Tabuľka2[[#This Row],[Stĺpec12]]=""),0,Tabuľka2[[#This Row],[Stĺpec12]]/Tabuľka2[[#This Row],[Stĺpec14]])</f>
        <v>0</v>
      </c>
      <c r="AA462" s="194">
        <f>IF(OR(Tabuľka2[[#This Row],[Stĺpec14]]="",Tabuľka2[[#This Row],[Stĺpec13]]=""),0,Tabuľka2[[#This Row],[Stĺpec13]]/Tabuľka2[[#This Row],[Stĺpec14]])</f>
        <v>0</v>
      </c>
      <c r="AB462" s="193">
        <f>COUNTIF(Tabuľka2[[#This Row],[Stĺpec16]:[Stĺpec23]],"&gt;0,1")</f>
        <v>0</v>
      </c>
      <c r="AC462" s="198">
        <f>IF(OR($F$13="vyberte",$F$13=""),0,Tabuľka2[[#This Row],[Stĺpec14]]-Tabuľka2[[#This Row],[Stĺpec26]])</f>
        <v>0</v>
      </c>
      <c r="AD4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2" s="206">
        <f>IF('Bodovacie kritéria'!$F$15="01 A - BORSKÁ NÍŽINA",Tabuľka2[[#This Row],[Stĺpec25]]/Tabuľka2[[#This Row],[Stĺpec5]],0)</f>
        <v>0</v>
      </c>
      <c r="AF4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2" s="206">
        <f>IFERROR((Tabuľka2[[#This Row],[Stĺpec28]]+Tabuľka2[[#This Row],[Stĺpec25]])/Tabuľka2[[#This Row],[Stĺpec14]],0)</f>
        <v>0</v>
      </c>
      <c r="AH462" s="199">
        <f>Tabuľka2[[#This Row],[Stĺpec28]]+Tabuľka2[[#This Row],[Stĺpec25]]</f>
        <v>0</v>
      </c>
      <c r="AI462" s="206">
        <f>IFERROR(Tabuľka2[[#This Row],[Stĺpec25]]/Tabuľka2[[#This Row],[Stĺpec30]],0)</f>
        <v>0</v>
      </c>
      <c r="AJ462" s="191">
        <f>IFERROR(Tabuľka2[[#This Row],[Stĺpec145]]/Tabuľka2[[#This Row],[Stĺpec14]],0)</f>
        <v>0</v>
      </c>
      <c r="AK462" s="191">
        <f>IFERROR(Tabuľka2[[#This Row],[Stĺpec144]]/Tabuľka2[[#This Row],[Stĺpec14]],0)</f>
        <v>0</v>
      </c>
    </row>
    <row r="463" spans="1:37" x14ac:dyDescent="0.25">
      <c r="A463" s="252"/>
      <c r="B463" s="257"/>
      <c r="C463" s="257"/>
      <c r="D463" s="257"/>
      <c r="E463" s="257"/>
      <c r="F463" s="257"/>
      <c r="G463" s="257"/>
      <c r="H463" s="257"/>
      <c r="I463" s="257"/>
      <c r="J463" s="257"/>
      <c r="K463" s="257"/>
      <c r="L463" s="257"/>
      <c r="M463" s="257"/>
      <c r="N463" s="218">
        <f>SUM(Činnosti!$F463:$M463)</f>
        <v>0</v>
      </c>
      <c r="O463" s="262"/>
      <c r="P463" s="269"/>
      <c r="Q463" s="267">
        <f>IF(AND(Tabuľka2[[#This Row],[Stĺpec5]]&gt;0,Tabuľka2[[#This Row],[Stĺpec1]]=""),1,0)</f>
        <v>0</v>
      </c>
      <c r="R463" s="237">
        <f>IF(AND(Tabuľka2[[#This Row],[Stĺpec14]]=0,OR(Tabuľka2[[#This Row],[Stĺpec145]]&gt;0,Tabuľka2[[#This Row],[Stĺpec144]]&gt;0)),1,0)</f>
        <v>0</v>
      </c>
      <c r="S4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3" s="212">
        <f>IF(OR($T$13="vyberte",$T$13=""),0,IF(OR(Tabuľka2[[#This Row],[Stĺpec14]]="",Tabuľka2[[#This Row],[Stĺpec6]]=""),0,Tabuľka2[[#This Row],[Stĺpec6]]/Tabuľka2[[#This Row],[Stĺpec14]]))</f>
        <v>0</v>
      </c>
      <c r="U463" s="212">
        <f>IF(OR($U$13="vyberte",$U$13=""),0,IF(OR(Tabuľka2[[#This Row],[Stĺpec14]]="",Tabuľka2[[#This Row],[Stĺpec7]]=""),0,Tabuľka2[[#This Row],[Stĺpec7]]/Tabuľka2[[#This Row],[Stĺpec14]]))</f>
        <v>0</v>
      </c>
      <c r="V463" s="212">
        <f>IF(OR($V$13="vyberte",$V$13=""),0,IF(OR(Tabuľka2[[#This Row],[Stĺpec14]]="",Tabuľka2[[#This Row],[Stĺpec8]]=0),0,Tabuľka2[[#This Row],[Stĺpec8]]/Tabuľka2[[#This Row],[Stĺpec14]]))</f>
        <v>0</v>
      </c>
      <c r="W463" s="212">
        <f>IF(OR($W$13="vyberte",$W$13=""),0,IF(OR(Tabuľka2[[#This Row],[Stĺpec14]]="",Tabuľka2[[#This Row],[Stĺpec9]]=""),0,Tabuľka2[[#This Row],[Stĺpec9]]/Tabuľka2[[#This Row],[Stĺpec14]]))</f>
        <v>0</v>
      </c>
      <c r="X463" s="212">
        <f>IF(OR($X$13="vyberte",$X$13=""),0,IF(OR(Tabuľka2[[#This Row],[Stĺpec14]]="",Tabuľka2[[#This Row],[Stĺpec10]]=""),0,Tabuľka2[[#This Row],[Stĺpec10]]/Tabuľka2[[#This Row],[Stĺpec14]]))</f>
        <v>0</v>
      </c>
      <c r="Y463" s="212">
        <f>IF(OR($Y$13="vyberte",$Y$13=""),0,IF(OR(Tabuľka2[[#This Row],[Stĺpec14]]="",Tabuľka2[[#This Row],[Stĺpec11]]=""),0,Tabuľka2[[#This Row],[Stĺpec11]]/Tabuľka2[[#This Row],[Stĺpec14]]))</f>
        <v>0</v>
      </c>
      <c r="Z463" s="212">
        <f>IF(OR(Tabuľka2[[#This Row],[Stĺpec14]]="",Tabuľka2[[#This Row],[Stĺpec12]]=""),0,Tabuľka2[[#This Row],[Stĺpec12]]/Tabuľka2[[#This Row],[Stĺpec14]])</f>
        <v>0</v>
      </c>
      <c r="AA463" s="194">
        <f>IF(OR(Tabuľka2[[#This Row],[Stĺpec14]]="",Tabuľka2[[#This Row],[Stĺpec13]]=""),0,Tabuľka2[[#This Row],[Stĺpec13]]/Tabuľka2[[#This Row],[Stĺpec14]])</f>
        <v>0</v>
      </c>
      <c r="AB463" s="193">
        <f>COUNTIF(Tabuľka2[[#This Row],[Stĺpec16]:[Stĺpec23]],"&gt;0,1")</f>
        <v>0</v>
      </c>
      <c r="AC463" s="198">
        <f>IF(OR($F$13="vyberte",$F$13=""),0,Tabuľka2[[#This Row],[Stĺpec14]]-Tabuľka2[[#This Row],[Stĺpec26]])</f>
        <v>0</v>
      </c>
      <c r="AD4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3" s="206">
        <f>IF('Bodovacie kritéria'!$F$15="01 A - BORSKÁ NÍŽINA",Tabuľka2[[#This Row],[Stĺpec25]]/Tabuľka2[[#This Row],[Stĺpec5]],0)</f>
        <v>0</v>
      </c>
      <c r="AF4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3" s="206">
        <f>IFERROR((Tabuľka2[[#This Row],[Stĺpec28]]+Tabuľka2[[#This Row],[Stĺpec25]])/Tabuľka2[[#This Row],[Stĺpec14]],0)</f>
        <v>0</v>
      </c>
      <c r="AH463" s="199">
        <f>Tabuľka2[[#This Row],[Stĺpec28]]+Tabuľka2[[#This Row],[Stĺpec25]]</f>
        <v>0</v>
      </c>
      <c r="AI463" s="206">
        <f>IFERROR(Tabuľka2[[#This Row],[Stĺpec25]]/Tabuľka2[[#This Row],[Stĺpec30]],0)</f>
        <v>0</v>
      </c>
      <c r="AJ463" s="191">
        <f>IFERROR(Tabuľka2[[#This Row],[Stĺpec145]]/Tabuľka2[[#This Row],[Stĺpec14]],0)</f>
        <v>0</v>
      </c>
      <c r="AK463" s="191">
        <f>IFERROR(Tabuľka2[[#This Row],[Stĺpec144]]/Tabuľka2[[#This Row],[Stĺpec14]],0)</f>
        <v>0</v>
      </c>
    </row>
    <row r="464" spans="1:37" x14ac:dyDescent="0.25">
      <c r="A464" s="251"/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17">
        <f>SUM(Činnosti!$F464:$M464)</f>
        <v>0</v>
      </c>
      <c r="O464" s="261"/>
      <c r="P464" s="269"/>
      <c r="Q464" s="267">
        <f>IF(AND(Tabuľka2[[#This Row],[Stĺpec5]]&gt;0,Tabuľka2[[#This Row],[Stĺpec1]]=""),1,0)</f>
        <v>0</v>
      </c>
      <c r="R464" s="237">
        <f>IF(AND(Tabuľka2[[#This Row],[Stĺpec14]]=0,OR(Tabuľka2[[#This Row],[Stĺpec145]]&gt;0,Tabuľka2[[#This Row],[Stĺpec144]]&gt;0)),1,0)</f>
        <v>0</v>
      </c>
      <c r="S4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4" s="212">
        <f>IF(OR($T$13="vyberte",$T$13=""),0,IF(OR(Tabuľka2[[#This Row],[Stĺpec14]]="",Tabuľka2[[#This Row],[Stĺpec6]]=""),0,Tabuľka2[[#This Row],[Stĺpec6]]/Tabuľka2[[#This Row],[Stĺpec14]]))</f>
        <v>0</v>
      </c>
      <c r="U464" s="212">
        <f>IF(OR($U$13="vyberte",$U$13=""),0,IF(OR(Tabuľka2[[#This Row],[Stĺpec14]]="",Tabuľka2[[#This Row],[Stĺpec7]]=""),0,Tabuľka2[[#This Row],[Stĺpec7]]/Tabuľka2[[#This Row],[Stĺpec14]]))</f>
        <v>0</v>
      </c>
      <c r="V464" s="212">
        <f>IF(OR($V$13="vyberte",$V$13=""),0,IF(OR(Tabuľka2[[#This Row],[Stĺpec14]]="",Tabuľka2[[#This Row],[Stĺpec8]]=0),0,Tabuľka2[[#This Row],[Stĺpec8]]/Tabuľka2[[#This Row],[Stĺpec14]]))</f>
        <v>0</v>
      </c>
      <c r="W464" s="212">
        <f>IF(OR($W$13="vyberte",$W$13=""),0,IF(OR(Tabuľka2[[#This Row],[Stĺpec14]]="",Tabuľka2[[#This Row],[Stĺpec9]]=""),0,Tabuľka2[[#This Row],[Stĺpec9]]/Tabuľka2[[#This Row],[Stĺpec14]]))</f>
        <v>0</v>
      </c>
      <c r="X464" s="212">
        <f>IF(OR($X$13="vyberte",$X$13=""),0,IF(OR(Tabuľka2[[#This Row],[Stĺpec14]]="",Tabuľka2[[#This Row],[Stĺpec10]]=""),0,Tabuľka2[[#This Row],[Stĺpec10]]/Tabuľka2[[#This Row],[Stĺpec14]]))</f>
        <v>0</v>
      </c>
      <c r="Y464" s="212">
        <f>IF(OR($Y$13="vyberte",$Y$13=""),0,IF(OR(Tabuľka2[[#This Row],[Stĺpec14]]="",Tabuľka2[[#This Row],[Stĺpec11]]=""),0,Tabuľka2[[#This Row],[Stĺpec11]]/Tabuľka2[[#This Row],[Stĺpec14]]))</f>
        <v>0</v>
      </c>
      <c r="Z464" s="212">
        <f>IF(OR(Tabuľka2[[#This Row],[Stĺpec14]]="",Tabuľka2[[#This Row],[Stĺpec12]]=""),0,Tabuľka2[[#This Row],[Stĺpec12]]/Tabuľka2[[#This Row],[Stĺpec14]])</f>
        <v>0</v>
      </c>
      <c r="AA464" s="194">
        <f>IF(OR(Tabuľka2[[#This Row],[Stĺpec14]]="",Tabuľka2[[#This Row],[Stĺpec13]]=""),0,Tabuľka2[[#This Row],[Stĺpec13]]/Tabuľka2[[#This Row],[Stĺpec14]])</f>
        <v>0</v>
      </c>
      <c r="AB464" s="193">
        <f>COUNTIF(Tabuľka2[[#This Row],[Stĺpec16]:[Stĺpec23]],"&gt;0,1")</f>
        <v>0</v>
      </c>
      <c r="AC464" s="198">
        <f>IF(OR($F$13="vyberte",$F$13=""),0,Tabuľka2[[#This Row],[Stĺpec14]]-Tabuľka2[[#This Row],[Stĺpec26]])</f>
        <v>0</v>
      </c>
      <c r="AD4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4" s="206">
        <f>IF('Bodovacie kritéria'!$F$15="01 A - BORSKÁ NÍŽINA",Tabuľka2[[#This Row],[Stĺpec25]]/Tabuľka2[[#This Row],[Stĺpec5]],0)</f>
        <v>0</v>
      </c>
      <c r="AF4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4" s="206">
        <f>IFERROR((Tabuľka2[[#This Row],[Stĺpec28]]+Tabuľka2[[#This Row],[Stĺpec25]])/Tabuľka2[[#This Row],[Stĺpec14]],0)</f>
        <v>0</v>
      </c>
      <c r="AH464" s="199">
        <f>Tabuľka2[[#This Row],[Stĺpec28]]+Tabuľka2[[#This Row],[Stĺpec25]]</f>
        <v>0</v>
      </c>
      <c r="AI464" s="206">
        <f>IFERROR(Tabuľka2[[#This Row],[Stĺpec25]]/Tabuľka2[[#This Row],[Stĺpec30]],0)</f>
        <v>0</v>
      </c>
      <c r="AJ464" s="191">
        <f>IFERROR(Tabuľka2[[#This Row],[Stĺpec145]]/Tabuľka2[[#This Row],[Stĺpec14]],0)</f>
        <v>0</v>
      </c>
      <c r="AK464" s="191">
        <f>IFERROR(Tabuľka2[[#This Row],[Stĺpec144]]/Tabuľka2[[#This Row],[Stĺpec14]],0)</f>
        <v>0</v>
      </c>
    </row>
    <row r="465" spans="1:37" x14ac:dyDescent="0.25">
      <c r="A465" s="252"/>
      <c r="B465" s="257"/>
      <c r="C465" s="257"/>
      <c r="D465" s="257"/>
      <c r="E465" s="257"/>
      <c r="F465" s="257"/>
      <c r="G465" s="257"/>
      <c r="H465" s="257"/>
      <c r="I465" s="257"/>
      <c r="J465" s="257"/>
      <c r="K465" s="257"/>
      <c r="L465" s="257"/>
      <c r="M465" s="257"/>
      <c r="N465" s="218">
        <f>SUM(Činnosti!$F465:$M465)</f>
        <v>0</v>
      </c>
      <c r="O465" s="262"/>
      <c r="P465" s="269"/>
      <c r="Q465" s="267">
        <f>IF(AND(Tabuľka2[[#This Row],[Stĺpec5]]&gt;0,Tabuľka2[[#This Row],[Stĺpec1]]=""),1,0)</f>
        <v>0</v>
      </c>
      <c r="R465" s="237">
        <f>IF(AND(Tabuľka2[[#This Row],[Stĺpec14]]=0,OR(Tabuľka2[[#This Row],[Stĺpec145]]&gt;0,Tabuľka2[[#This Row],[Stĺpec144]]&gt;0)),1,0)</f>
        <v>0</v>
      </c>
      <c r="S4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5" s="212">
        <f>IF(OR($T$13="vyberte",$T$13=""),0,IF(OR(Tabuľka2[[#This Row],[Stĺpec14]]="",Tabuľka2[[#This Row],[Stĺpec6]]=""),0,Tabuľka2[[#This Row],[Stĺpec6]]/Tabuľka2[[#This Row],[Stĺpec14]]))</f>
        <v>0</v>
      </c>
      <c r="U465" s="212">
        <f>IF(OR($U$13="vyberte",$U$13=""),0,IF(OR(Tabuľka2[[#This Row],[Stĺpec14]]="",Tabuľka2[[#This Row],[Stĺpec7]]=""),0,Tabuľka2[[#This Row],[Stĺpec7]]/Tabuľka2[[#This Row],[Stĺpec14]]))</f>
        <v>0</v>
      </c>
      <c r="V465" s="212">
        <f>IF(OR($V$13="vyberte",$V$13=""),0,IF(OR(Tabuľka2[[#This Row],[Stĺpec14]]="",Tabuľka2[[#This Row],[Stĺpec8]]=0),0,Tabuľka2[[#This Row],[Stĺpec8]]/Tabuľka2[[#This Row],[Stĺpec14]]))</f>
        <v>0</v>
      </c>
      <c r="W465" s="212">
        <f>IF(OR($W$13="vyberte",$W$13=""),0,IF(OR(Tabuľka2[[#This Row],[Stĺpec14]]="",Tabuľka2[[#This Row],[Stĺpec9]]=""),0,Tabuľka2[[#This Row],[Stĺpec9]]/Tabuľka2[[#This Row],[Stĺpec14]]))</f>
        <v>0</v>
      </c>
      <c r="X465" s="212">
        <f>IF(OR($X$13="vyberte",$X$13=""),0,IF(OR(Tabuľka2[[#This Row],[Stĺpec14]]="",Tabuľka2[[#This Row],[Stĺpec10]]=""),0,Tabuľka2[[#This Row],[Stĺpec10]]/Tabuľka2[[#This Row],[Stĺpec14]]))</f>
        <v>0</v>
      </c>
      <c r="Y465" s="212">
        <f>IF(OR($Y$13="vyberte",$Y$13=""),0,IF(OR(Tabuľka2[[#This Row],[Stĺpec14]]="",Tabuľka2[[#This Row],[Stĺpec11]]=""),0,Tabuľka2[[#This Row],[Stĺpec11]]/Tabuľka2[[#This Row],[Stĺpec14]]))</f>
        <v>0</v>
      </c>
      <c r="Z465" s="212">
        <f>IF(OR(Tabuľka2[[#This Row],[Stĺpec14]]="",Tabuľka2[[#This Row],[Stĺpec12]]=""),0,Tabuľka2[[#This Row],[Stĺpec12]]/Tabuľka2[[#This Row],[Stĺpec14]])</f>
        <v>0</v>
      </c>
      <c r="AA465" s="194">
        <f>IF(OR(Tabuľka2[[#This Row],[Stĺpec14]]="",Tabuľka2[[#This Row],[Stĺpec13]]=""),0,Tabuľka2[[#This Row],[Stĺpec13]]/Tabuľka2[[#This Row],[Stĺpec14]])</f>
        <v>0</v>
      </c>
      <c r="AB465" s="193">
        <f>COUNTIF(Tabuľka2[[#This Row],[Stĺpec16]:[Stĺpec23]],"&gt;0,1")</f>
        <v>0</v>
      </c>
      <c r="AC465" s="198">
        <f>IF(OR($F$13="vyberte",$F$13=""),0,Tabuľka2[[#This Row],[Stĺpec14]]-Tabuľka2[[#This Row],[Stĺpec26]])</f>
        <v>0</v>
      </c>
      <c r="AD4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5" s="206">
        <f>IF('Bodovacie kritéria'!$F$15="01 A - BORSKÁ NÍŽINA",Tabuľka2[[#This Row],[Stĺpec25]]/Tabuľka2[[#This Row],[Stĺpec5]],0)</f>
        <v>0</v>
      </c>
      <c r="AF4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5" s="206">
        <f>IFERROR((Tabuľka2[[#This Row],[Stĺpec28]]+Tabuľka2[[#This Row],[Stĺpec25]])/Tabuľka2[[#This Row],[Stĺpec14]],0)</f>
        <v>0</v>
      </c>
      <c r="AH465" s="199">
        <f>Tabuľka2[[#This Row],[Stĺpec28]]+Tabuľka2[[#This Row],[Stĺpec25]]</f>
        <v>0</v>
      </c>
      <c r="AI465" s="206">
        <f>IFERROR(Tabuľka2[[#This Row],[Stĺpec25]]/Tabuľka2[[#This Row],[Stĺpec30]],0)</f>
        <v>0</v>
      </c>
      <c r="AJ465" s="191">
        <f>IFERROR(Tabuľka2[[#This Row],[Stĺpec145]]/Tabuľka2[[#This Row],[Stĺpec14]],0)</f>
        <v>0</v>
      </c>
      <c r="AK465" s="191">
        <f>IFERROR(Tabuľka2[[#This Row],[Stĺpec144]]/Tabuľka2[[#This Row],[Stĺpec14]],0)</f>
        <v>0</v>
      </c>
    </row>
    <row r="466" spans="1:37" x14ac:dyDescent="0.25">
      <c r="A466" s="251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17">
        <f>SUM(Činnosti!$F466:$M466)</f>
        <v>0</v>
      </c>
      <c r="O466" s="261"/>
      <c r="P466" s="269"/>
      <c r="Q466" s="267">
        <f>IF(AND(Tabuľka2[[#This Row],[Stĺpec5]]&gt;0,Tabuľka2[[#This Row],[Stĺpec1]]=""),1,0)</f>
        <v>0</v>
      </c>
      <c r="R466" s="237">
        <f>IF(AND(Tabuľka2[[#This Row],[Stĺpec14]]=0,OR(Tabuľka2[[#This Row],[Stĺpec145]]&gt;0,Tabuľka2[[#This Row],[Stĺpec144]]&gt;0)),1,0)</f>
        <v>0</v>
      </c>
      <c r="S4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6" s="212">
        <f>IF(OR($T$13="vyberte",$T$13=""),0,IF(OR(Tabuľka2[[#This Row],[Stĺpec14]]="",Tabuľka2[[#This Row],[Stĺpec6]]=""),0,Tabuľka2[[#This Row],[Stĺpec6]]/Tabuľka2[[#This Row],[Stĺpec14]]))</f>
        <v>0</v>
      </c>
      <c r="U466" s="212">
        <f>IF(OR($U$13="vyberte",$U$13=""),0,IF(OR(Tabuľka2[[#This Row],[Stĺpec14]]="",Tabuľka2[[#This Row],[Stĺpec7]]=""),0,Tabuľka2[[#This Row],[Stĺpec7]]/Tabuľka2[[#This Row],[Stĺpec14]]))</f>
        <v>0</v>
      </c>
      <c r="V466" s="212">
        <f>IF(OR($V$13="vyberte",$V$13=""),0,IF(OR(Tabuľka2[[#This Row],[Stĺpec14]]="",Tabuľka2[[#This Row],[Stĺpec8]]=0),0,Tabuľka2[[#This Row],[Stĺpec8]]/Tabuľka2[[#This Row],[Stĺpec14]]))</f>
        <v>0</v>
      </c>
      <c r="W466" s="212">
        <f>IF(OR($W$13="vyberte",$W$13=""),0,IF(OR(Tabuľka2[[#This Row],[Stĺpec14]]="",Tabuľka2[[#This Row],[Stĺpec9]]=""),0,Tabuľka2[[#This Row],[Stĺpec9]]/Tabuľka2[[#This Row],[Stĺpec14]]))</f>
        <v>0</v>
      </c>
      <c r="X466" s="212">
        <f>IF(OR($X$13="vyberte",$X$13=""),0,IF(OR(Tabuľka2[[#This Row],[Stĺpec14]]="",Tabuľka2[[#This Row],[Stĺpec10]]=""),0,Tabuľka2[[#This Row],[Stĺpec10]]/Tabuľka2[[#This Row],[Stĺpec14]]))</f>
        <v>0</v>
      </c>
      <c r="Y466" s="212">
        <f>IF(OR($Y$13="vyberte",$Y$13=""),0,IF(OR(Tabuľka2[[#This Row],[Stĺpec14]]="",Tabuľka2[[#This Row],[Stĺpec11]]=""),0,Tabuľka2[[#This Row],[Stĺpec11]]/Tabuľka2[[#This Row],[Stĺpec14]]))</f>
        <v>0</v>
      </c>
      <c r="Z466" s="212">
        <f>IF(OR(Tabuľka2[[#This Row],[Stĺpec14]]="",Tabuľka2[[#This Row],[Stĺpec12]]=""),0,Tabuľka2[[#This Row],[Stĺpec12]]/Tabuľka2[[#This Row],[Stĺpec14]])</f>
        <v>0</v>
      </c>
      <c r="AA466" s="194">
        <f>IF(OR(Tabuľka2[[#This Row],[Stĺpec14]]="",Tabuľka2[[#This Row],[Stĺpec13]]=""),0,Tabuľka2[[#This Row],[Stĺpec13]]/Tabuľka2[[#This Row],[Stĺpec14]])</f>
        <v>0</v>
      </c>
      <c r="AB466" s="193">
        <f>COUNTIF(Tabuľka2[[#This Row],[Stĺpec16]:[Stĺpec23]],"&gt;0,1")</f>
        <v>0</v>
      </c>
      <c r="AC466" s="198">
        <f>IF(OR($F$13="vyberte",$F$13=""),0,Tabuľka2[[#This Row],[Stĺpec14]]-Tabuľka2[[#This Row],[Stĺpec26]])</f>
        <v>0</v>
      </c>
      <c r="AD4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6" s="206">
        <f>IF('Bodovacie kritéria'!$F$15="01 A - BORSKÁ NÍŽINA",Tabuľka2[[#This Row],[Stĺpec25]]/Tabuľka2[[#This Row],[Stĺpec5]],0)</f>
        <v>0</v>
      </c>
      <c r="AF4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6" s="206">
        <f>IFERROR((Tabuľka2[[#This Row],[Stĺpec28]]+Tabuľka2[[#This Row],[Stĺpec25]])/Tabuľka2[[#This Row],[Stĺpec14]],0)</f>
        <v>0</v>
      </c>
      <c r="AH466" s="199">
        <f>Tabuľka2[[#This Row],[Stĺpec28]]+Tabuľka2[[#This Row],[Stĺpec25]]</f>
        <v>0</v>
      </c>
      <c r="AI466" s="206">
        <f>IFERROR(Tabuľka2[[#This Row],[Stĺpec25]]/Tabuľka2[[#This Row],[Stĺpec30]],0)</f>
        <v>0</v>
      </c>
      <c r="AJ466" s="191">
        <f>IFERROR(Tabuľka2[[#This Row],[Stĺpec145]]/Tabuľka2[[#This Row],[Stĺpec14]],0)</f>
        <v>0</v>
      </c>
      <c r="AK466" s="191">
        <f>IFERROR(Tabuľka2[[#This Row],[Stĺpec144]]/Tabuľka2[[#This Row],[Stĺpec14]],0)</f>
        <v>0</v>
      </c>
    </row>
    <row r="467" spans="1:37" x14ac:dyDescent="0.25">
      <c r="A467" s="252"/>
      <c r="B467" s="257"/>
      <c r="C467" s="257"/>
      <c r="D467" s="257"/>
      <c r="E467" s="257"/>
      <c r="F467" s="257"/>
      <c r="G467" s="257"/>
      <c r="H467" s="257"/>
      <c r="I467" s="257"/>
      <c r="J467" s="257"/>
      <c r="K467" s="257"/>
      <c r="L467" s="257"/>
      <c r="M467" s="257"/>
      <c r="N467" s="218">
        <f>SUM(Činnosti!$F467:$M467)</f>
        <v>0</v>
      </c>
      <c r="O467" s="262"/>
      <c r="P467" s="269"/>
      <c r="Q467" s="267">
        <f>IF(AND(Tabuľka2[[#This Row],[Stĺpec5]]&gt;0,Tabuľka2[[#This Row],[Stĺpec1]]=""),1,0)</f>
        <v>0</v>
      </c>
      <c r="R467" s="237">
        <f>IF(AND(Tabuľka2[[#This Row],[Stĺpec14]]=0,OR(Tabuľka2[[#This Row],[Stĺpec145]]&gt;0,Tabuľka2[[#This Row],[Stĺpec144]]&gt;0)),1,0)</f>
        <v>0</v>
      </c>
      <c r="S4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7" s="212">
        <f>IF(OR($T$13="vyberte",$T$13=""),0,IF(OR(Tabuľka2[[#This Row],[Stĺpec14]]="",Tabuľka2[[#This Row],[Stĺpec6]]=""),0,Tabuľka2[[#This Row],[Stĺpec6]]/Tabuľka2[[#This Row],[Stĺpec14]]))</f>
        <v>0</v>
      </c>
      <c r="U467" s="212">
        <f>IF(OR($U$13="vyberte",$U$13=""),0,IF(OR(Tabuľka2[[#This Row],[Stĺpec14]]="",Tabuľka2[[#This Row],[Stĺpec7]]=""),0,Tabuľka2[[#This Row],[Stĺpec7]]/Tabuľka2[[#This Row],[Stĺpec14]]))</f>
        <v>0</v>
      </c>
      <c r="V467" s="212">
        <f>IF(OR($V$13="vyberte",$V$13=""),0,IF(OR(Tabuľka2[[#This Row],[Stĺpec14]]="",Tabuľka2[[#This Row],[Stĺpec8]]=0),0,Tabuľka2[[#This Row],[Stĺpec8]]/Tabuľka2[[#This Row],[Stĺpec14]]))</f>
        <v>0</v>
      </c>
      <c r="W467" s="212">
        <f>IF(OR($W$13="vyberte",$W$13=""),0,IF(OR(Tabuľka2[[#This Row],[Stĺpec14]]="",Tabuľka2[[#This Row],[Stĺpec9]]=""),0,Tabuľka2[[#This Row],[Stĺpec9]]/Tabuľka2[[#This Row],[Stĺpec14]]))</f>
        <v>0</v>
      </c>
      <c r="X467" s="212">
        <f>IF(OR($X$13="vyberte",$X$13=""),0,IF(OR(Tabuľka2[[#This Row],[Stĺpec14]]="",Tabuľka2[[#This Row],[Stĺpec10]]=""),0,Tabuľka2[[#This Row],[Stĺpec10]]/Tabuľka2[[#This Row],[Stĺpec14]]))</f>
        <v>0</v>
      </c>
      <c r="Y467" s="212">
        <f>IF(OR($Y$13="vyberte",$Y$13=""),0,IF(OR(Tabuľka2[[#This Row],[Stĺpec14]]="",Tabuľka2[[#This Row],[Stĺpec11]]=""),0,Tabuľka2[[#This Row],[Stĺpec11]]/Tabuľka2[[#This Row],[Stĺpec14]]))</f>
        <v>0</v>
      </c>
      <c r="Z467" s="212">
        <f>IF(OR(Tabuľka2[[#This Row],[Stĺpec14]]="",Tabuľka2[[#This Row],[Stĺpec12]]=""),0,Tabuľka2[[#This Row],[Stĺpec12]]/Tabuľka2[[#This Row],[Stĺpec14]])</f>
        <v>0</v>
      </c>
      <c r="AA467" s="194">
        <f>IF(OR(Tabuľka2[[#This Row],[Stĺpec14]]="",Tabuľka2[[#This Row],[Stĺpec13]]=""),0,Tabuľka2[[#This Row],[Stĺpec13]]/Tabuľka2[[#This Row],[Stĺpec14]])</f>
        <v>0</v>
      </c>
      <c r="AB467" s="193">
        <f>COUNTIF(Tabuľka2[[#This Row],[Stĺpec16]:[Stĺpec23]],"&gt;0,1")</f>
        <v>0</v>
      </c>
      <c r="AC467" s="198">
        <f>IF(OR($F$13="vyberte",$F$13=""),0,Tabuľka2[[#This Row],[Stĺpec14]]-Tabuľka2[[#This Row],[Stĺpec26]])</f>
        <v>0</v>
      </c>
      <c r="AD4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7" s="206">
        <f>IF('Bodovacie kritéria'!$F$15="01 A - BORSKÁ NÍŽINA",Tabuľka2[[#This Row],[Stĺpec25]]/Tabuľka2[[#This Row],[Stĺpec5]],0)</f>
        <v>0</v>
      </c>
      <c r="AF4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7" s="206">
        <f>IFERROR((Tabuľka2[[#This Row],[Stĺpec28]]+Tabuľka2[[#This Row],[Stĺpec25]])/Tabuľka2[[#This Row],[Stĺpec14]],0)</f>
        <v>0</v>
      </c>
      <c r="AH467" s="199">
        <f>Tabuľka2[[#This Row],[Stĺpec28]]+Tabuľka2[[#This Row],[Stĺpec25]]</f>
        <v>0</v>
      </c>
      <c r="AI467" s="206">
        <f>IFERROR(Tabuľka2[[#This Row],[Stĺpec25]]/Tabuľka2[[#This Row],[Stĺpec30]],0)</f>
        <v>0</v>
      </c>
      <c r="AJ467" s="191">
        <f>IFERROR(Tabuľka2[[#This Row],[Stĺpec145]]/Tabuľka2[[#This Row],[Stĺpec14]],0)</f>
        <v>0</v>
      </c>
      <c r="AK467" s="191">
        <f>IFERROR(Tabuľka2[[#This Row],[Stĺpec144]]/Tabuľka2[[#This Row],[Stĺpec14]],0)</f>
        <v>0</v>
      </c>
    </row>
    <row r="468" spans="1:37" x14ac:dyDescent="0.25">
      <c r="A468" s="251"/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17">
        <f>SUM(Činnosti!$F468:$M468)</f>
        <v>0</v>
      </c>
      <c r="O468" s="261"/>
      <c r="P468" s="269"/>
      <c r="Q468" s="267">
        <f>IF(AND(Tabuľka2[[#This Row],[Stĺpec5]]&gt;0,Tabuľka2[[#This Row],[Stĺpec1]]=""),1,0)</f>
        <v>0</v>
      </c>
      <c r="R468" s="237">
        <f>IF(AND(Tabuľka2[[#This Row],[Stĺpec14]]=0,OR(Tabuľka2[[#This Row],[Stĺpec145]]&gt;0,Tabuľka2[[#This Row],[Stĺpec144]]&gt;0)),1,0)</f>
        <v>0</v>
      </c>
      <c r="S4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8" s="212">
        <f>IF(OR($T$13="vyberte",$T$13=""),0,IF(OR(Tabuľka2[[#This Row],[Stĺpec14]]="",Tabuľka2[[#This Row],[Stĺpec6]]=""),0,Tabuľka2[[#This Row],[Stĺpec6]]/Tabuľka2[[#This Row],[Stĺpec14]]))</f>
        <v>0</v>
      </c>
      <c r="U468" s="212">
        <f>IF(OR($U$13="vyberte",$U$13=""),0,IF(OR(Tabuľka2[[#This Row],[Stĺpec14]]="",Tabuľka2[[#This Row],[Stĺpec7]]=""),0,Tabuľka2[[#This Row],[Stĺpec7]]/Tabuľka2[[#This Row],[Stĺpec14]]))</f>
        <v>0</v>
      </c>
      <c r="V468" s="212">
        <f>IF(OR($V$13="vyberte",$V$13=""),0,IF(OR(Tabuľka2[[#This Row],[Stĺpec14]]="",Tabuľka2[[#This Row],[Stĺpec8]]=0),0,Tabuľka2[[#This Row],[Stĺpec8]]/Tabuľka2[[#This Row],[Stĺpec14]]))</f>
        <v>0</v>
      </c>
      <c r="W468" s="212">
        <f>IF(OR($W$13="vyberte",$W$13=""),0,IF(OR(Tabuľka2[[#This Row],[Stĺpec14]]="",Tabuľka2[[#This Row],[Stĺpec9]]=""),0,Tabuľka2[[#This Row],[Stĺpec9]]/Tabuľka2[[#This Row],[Stĺpec14]]))</f>
        <v>0</v>
      </c>
      <c r="X468" s="212">
        <f>IF(OR($X$13="vyberte",$X$13=""),0,IF(OR(Tabuľka2[[#This Row],[Stĺpec14]]="",Tabuľka2[[#This Row],[Stĺpec10]]=""),0,Tabuľka2[[#This Row],[Stĺpec10]]/Tabuľka2[[#This Row],[Stĺpec14]]))</f>
        <v>0</v>
      </c>
      <c r="Y468" s="212">
        <f>IF(OR($Y$13="vyberte",$Y$13=""),0,IF(OR(Tabuľka2[[#This Row],[Stĺpec14]]="",Tabuľka2[[#This Row],[Stĺpec11]]=""),0,Tabuľka2[[#This Row],[Stĺpec11]]/Tabuľka2[[#This Row],[Stĺpec14]]))</f>
        <v>0</v>
      </c>
      <c r="Z468" s="212">
        <f>IF(OR(Tabuľka2[[#This Row],[Stĺpec14]]="",Tabuľka2[[#This Row],[Stĺpec12]]=""),0,Tabuľka2[[#This Row],[Stĺpec12]]/Tabuľka2[[#This Row],[Stĺpec14]])</f>
        <v>0</v>
      </c>
      <c r="AA468" s="194">
        <f>IF(OR(Tabuľka2[[#This Row],[Stĺpec14]]="",Tabuľka2[[#This Row],[Stĺpec13]]=""),0,Tabuľka2[[#This Row],[Stĺpec13]]/Tabuľka2[[#This Row],[Stĺpec14]])</f>
        <v>0</v>
      </c>
      <c r="AB468" s="193">
        <f>COUNTIF(Tabuľka2[[#This Row],[Stĺpec16]:[Stĺpec23]],"&gt;0,1")</f>
        <v>0</v>
      </c>
      <c r="AC468" s="198">
        <f>IF(OR($F$13="vyberte",$F$13=""),0,Tabuľka2[[#This Row],[Stĺpec14]]-Tabuľka2[[#This Row],[Stĺpec26]])</f>
        <v>0</v>
      </c>
      <c r="AD4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8" s="206">
        <f>IF('Bodovacie kritéria'!$F$15="01 A - BORSKÁ NÍŽINA",Tabuľka2[[#This Row],[Stĺpec25]]/Tabuľka2[[#This Row],[Stĺpec5]],0)</f>
        <v>0</v>
      </c>
      <c r="AF4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8" s="206">
        <f>IFERROR((Tabuľka2[[#This Row],[Stĺpec28]]+Tabuľka2[[#This Row],[Stĺpec25]])/Tabuľka2[[#This Row],[Stĺpec14]],0)</f>
        <v>0</v>
      </c>
      <c r="AH468" s="199">
        <f>Tabuľka2[[#This Row],[Stĺpec28]]+Tabuľka2[[#This Row],[Stĺpec25]]</f>
        <v>0</v>
      </c>
      <c r="AI468" s="206">
        <f>IFERROR(Tabuľka2[[#This Row],[Stĺpec25]]/Tabuľka2[[#This Row],[Stĺpec30]],0)</f>
        <v>0</v>
      </c>
      <c r="AJ468" s="191">
        <f>IFERROR(Tabuľka2[[#This Row],[Stĺpec145]]/Tabuľka2[[#This Row],[Stĺpec14]],0)</f>
        <v>0</v>
      </c>
      <c r="AK468" s="191">
        <f>IFERROR(Tabuľka2[[#This Row],[Stĺpec144]]/Tabuľka2[[#This Row],[Stĺpec14]],0)</f>
        <v>0</v>
      </c>
    </row>
    <row r="469" spans="1:37" x14ac:dyDescent="0.25">
      <c r="A469" s="252"/>
      <c r="B469" s="257"/>
      <c r="C469" s="257"/>
      <c r="D469" s="257"/>
      <c r="E469" s="257"/>
      <c r="F469" s="257"/>
      <c r="G469" s="257"/>
      <c r="H469" s="257"/>
      <c r="I469" s="257"/>
      <c r="J469" s="257"/>
      <c r="K469" s="257"/>
      <c r="L469" s="257"/>
      <c r="M469" s="257"/>
      <c r="N469" s="218">
        <f>SUM(Činnosti!$F469:$M469)</f>
        <v>0</v>
      </c>
      <c r="O469" s="262"/>
      <c r="P469" s="269"/>
      <c r="Q469" s="267">
        <f>IF(AND(Tabuľka2[[#This Row],[Stĺpec5]]&gt;0,Tabuľka2[[#This Row],[Stĺpec1]]=""),1,0)</f>
        <v>0</v>
      </c>
      <c r="R469" s="237">
        <f>IF(AND(Tabuľka2[[#This Row],[Stĺpec14]]=0,OR(Tabuľka2[[#This Row],[Stĺpec145]]&gt;0,Tabuľka2[[#This Row],[Stĺpec144]]&gt;0)),1,0)</f>
        <v>0</v>
      </c>
      <c r="S4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69" s="212">
        <f>IF(OR($T$13="vyberte",$T$13=""),0,IF(OR(Tabuľka2[[#This Row],[Stĺpec14]]="",Tabuľka2[[#This Row],[Stĺpec6]]=""),0,Tabuľka2[[#This Row],[Stĺpec6]]/Tabuľka2[[#This Row],[Stĺpec14]]))</f>
        <v>0</v>
      </c>
      <c r="U469" s="212">
        <f>IF(OR($U$13="vyberte",$U$13=""),0,IF(OR(Tabuľka2[[#This Row],[Stĺpec14]]="",Tabuľka2[[#This Row],[Stĺpec7]]=""),0,Tabuľka2[[#This Row],[Stĺpec7]]/Tabuľka2[[#This Row],[Stĺpec14]]))</f>
        <v>0</v>
      </c>
      <c r="V469" s="212">
        <f>IF(OR($V$13="vyberte",$V$13=""),0,IF(OR(Tabuľka2[[#This Row],[Stĺpec14]]="",Tabuľka2[[#This Row],[Stĺpec8]]=0),0,Tabuľka2[[#This Row],[Stĺpec8]]/Tabuľka2[[#This Row],[Stĺpec14]]))</f>
        <v>0</v>
      </c>
      <c r="W469" s="212">
        <f>IF(OR($W$13="vyberte",$W$13=""),0,IF(OR(Tabuľka2[[#This Row],[Stĺpec14]]="",Tabuľka2[[#This Row],[Stĺpec9]]=""),0,Tabuľka2[[#This Row],[Stĺpec9]]/Tabuľka2[[#This Row],[Stĺpec14]]))</f>
        <v>0</v>
      </c>
      <c r="X469" s="212">
        <f>IF(OR($X$13="vyberte",$X$13=""),0,IF(OR(Tabuľka2[[#This Row],[Stĺpec14]]="",Tabuľka2[[#This Row],[Stĺpec10]]=""),0,Tabuľka2[[#This Row],[Stĺpec10]]/Tabuľka2[[#This Row],[Stĺpec14]]))</f>
        <v>0</v>
      </c>
      <c r="Y469" s="212">
        <f>IF(OR($Y$13="vyberte",$Y$13=""),0,IF(OR(Tabuľka2[[#This Row],[Stĺpec14]]="",Tabuľka2[[#This Row],[Stĺpec11]]=""),0,Tabuľka2[[#This Row],[Stĺpec11]]/Tabuľka2[[#This Row],[Stĺpec14]]))</f>
        <v>0</v>
      </c>
      <c r="Z469" s="212">
        <f>IF(OR(Tabuľka2[[#This Row],[Stĺpec14]]="",Tabuľka2[[#This Row],[Stĺpec12]]=""),0,Tabuľka2[[#This Row],[Stĺpec12]]/Tabuľka2[[#This Row],[Stĺpec14]])</f>
        <v>0</v>
      </c>
      <c r="AA469" s="194">
        <f>IF(OR(Tabuľka2[[#This Row],[Stĺpec14]]="",Tabuľka2[[#This Row],[Stĺpec13]]=""),0,Tabuľka2[[#This Row],[Stĺpec13]]/Tabuľka2[[#This Row],[Stĺpec14]])</f>
        <v>0</v>
      </c>
      <c r="AB469" s="193">
        <f>COUNTIF(Tabuľka2[[#This Row],[Stĺpec16]:[Stĺpec23]],"&gt;0,1")</f>
        <v>0</v>
      </c>
      <c r="AC469" s="198">
        <f>IF(OR($F$13="vyberte",$F$13=""),0,Tabuľka2[[#This Row],[Stĺpec14]]-Tabuľka2[[#This Row],[Stĺpec26]])</f>
        <v>0</v>
      </c>
      <c r="AD4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69" s="206">
        <f>IF('Bodovacie kritéria'!$F$15="01 A - BORSKÁ NÍŽINA",Tabuľka2[[#This Row],[Stĺpec25]]/Tabuľka2[[#This Row],[Stĺpec5]],0)</f>
        <v>0</v>
      </c>
      <c r="AF4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69" s="206">
        <f>IFERROR((Tabuľka2[[#This Row],[Stĺpec28]]+Tabuľka2[[#This Row],[Stĺpec25]])/Tabuľka2[[#This Row],[Stĺpec14]],0)</f>
        <v>0</v>
      </c>
      <c r="AH469" s="199">
        <f>Tabuľka2[[#This Row],[Stĺpec28]]+Tabuľka2[[#This Row],[Stĺpec25]]</f>
        <v>0</v>
      </c>
      <c r="AI469" s="206">
        <f>IFERROR(Tabuľka2[[#This Row],[Stĺpec25]]/Tabuľka2[[#This Row],[Stĺpec30]],0)</f>
        <v>0</v>
      </c>
      <c r="AJ469" s="191">
        <f>IFERROR(Tabuľka2[[#This Row],[Stĺpec145]]/Tabuľka2[[#This Row],[Stĺpec14]],0)</f>
        <v>0</v>
      </c>
      <c r="AK469" s="191">
        <f>IFERROR(Tabuľka2[[#This Row],[Stĺpec144]]/Tabuľka2[[#This Row],[Stĺpec14]],0)</f>
        <v>0</v>
      </c>
    </row>
    <row r="470" spans="1:37" x14ac:dyDescent="0.25">
      <c r="A470" s="251"/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17">
        <f>SUM(Činnosti!$F470:$M470)</f>
        <v>0</v>
      </c>
      <c r="O470" s="261"/>
      <c r="P470" s="269"/>
      <c r="Q470" s="267">
        <f>IF(AND(Tabuľka2[[#This Row],[Stĺpec5]]&gt;0,Tabuľka2[[#This Row],[Stĺpec1]]=""),1,0)</f>
        <v>0</v>
      </c>
      <c r="R470" s="237">
        <f>IF(AND(Tabuľka2[[#This Row],[Stĺpec14]]=0,OR(Tabuľka2[[#This Row],[Stĺpec145]]&gt;0,Tabuľka2[[#This Row],[Stĺpec144]]&gt;0)),1,0)</f>
        <v>0</v>
      </c>
      <c r="S4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0" s="212">
        <f>IF(OR($T$13="vyberte",$T$13=""),0,IF(OR(Tabuľka2[[#This Row],[Stĺpec14]]="",Tabuľka2[[#This Row],[Stĺpec6]]=""),0,Tabuľka2[[#This Row],[Stĺpec6]]/Tabuľka2[[#This Row],[Stĺpec14]]))</f>
        <v>0</v>
      </c>
      <c r="U470" s="212">
        <f>IF(OR($U$13="vyberte",$U$13=""),0,IF(OR(Tabuľka2[[#This Row],[Stĺpec14]]="",Tabuľka2[[#This Row],[Stĺpec7]]=""),0,Tabuľka2[[#This Row],[Stĺpec7]]/Tabuľka2[[#This Row],[Stĺpec14]]))</f>
        <v>0</v>
      </c>
      <c r="V470" s="212">
        <f>IF(OR($V$13="vyberte",$V$13=""),0,IF(OR(Tabuľka2[[#This Row],[Stĺpec14]]="",Tabuľka2[[#This Row],[Stĺpec8]]=0),0,Tabuľka2[[#This Row],[Stĺpec8]]/Tabuľka2[[#This Row],[Stĺpec14]]))</f>
        <v>0</v>
      </c>
      <c r="W470" s="212">
        <f>IF(OR($W$13="vyberte",$W$13=""),0,IF(OR(Tabuľka2[[#This Row],[Stĺpec14]]="",Tabuľka2[[#This Row],[Stĺpec9]]=""),0,Tabuľka2[[#This Row],[Stĺpec9]]/Tabuľka2[[#This Row],[Stĺpec14]]))</f>
        <v>0</v>
      </c>
      <c r="X470" s="212">
        <f>IF(OR($X$13="vyberte",$X$13=""),0,IF(OR(Tabuľka2[[#This Row],[Stĺpec14]]="",Tabuľka2[[#This Row],[Stĺpec10]]=""),0,Tabuľka2[[#This Row],[Stĺpec10]]/Tabuľka2[[#This Row],[Stĺpec14]]))</f>
        <v>0</v>
      </c>
      <c r="Y470" s="212">
        <f>IF(OR($Y$13="vyberte",$Y$13=""),0,IF(OR(Tabuľka2[[#This Row],[Stĺpec14]]="",Tabuľka2[[#This Row],[Stĺpec11]]=""),0,Tabuľka2[[#This Row],[Stĺpec11]]/Tabuľka2[[#This Row],[Stĺpec14]]))</f>
        <v>0</v>
      </c>
      <c r="Z470" s="212">
        <f>IF(OR(Tabuľka2[[#This Row],[Stĺpec14]]="",Tabuľka2[[#This Row],[Stĺpec12]]=""),0,Tabuľka2[[#This Row],[Stĺpec12]]/Tabuľka2[[#This Row],[Stĺpec14]])</f>
        <v>0</v>
      </c>
      <c r="AA470" s="194">
        <f>IF(OR(Tabuľka2[[#This Row],[Stĺpec14]]="",Tabuľka2[[#This Row],[Stĺpec13]]=""),0,Tabuľka2[[#This Row],[Stĺpec13]]/Tabuľka2[[#This Row],[Stĺpec14]])</f>
        <v>0</v>
      </c>
      <c r="AB470" s="193">
        <f>COUNTIF(Tabuľka2[[#This Row],[Stĺpec16]:[Stĺpec23]],"&gt;0,1")</f>
        <v>0</v>
      </c>
      <c r="AC470" s="198">
        <f>IF(OR($F$13="vyberte",$F$13=""),0,Tabuľka2[[#This Row],[Stĺpec14]]-Tabuľka2[[#This Row],[Stĺpec26]])</f>
        <v>0</v>
      </c>
      <c r="AD4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0" s="206">
        <f>IF('Bodovacie kritéria'!$F$15="01 A - BORSKÁ NÍŽINA",Tabuľka2[[#This Row],[Stĺpec25]]/Tabuľka2[[#This Row],[Stĺpec5]],0)</f>
        <v>0</v>
      </c>
      <c r="AF4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0" s="206">
        <f>IFERROR((Tabuľka2[[#This Row],[Stĺpec28]]+Tabuľka2[[#This Row],[Stĺpec25]])/Tabuľka2[[#This Row],[Stĺpec14]],0)</f>
        <v>0</v>
      </c>
      <c r="AH470" s="199">
        <f>Tabuľka2[[#This Row],[Stĺpec28]]+Tabuľka2[[#This Row],[Stĺpec25]]</f>
        <v>0</v>
      </c>
      <c r="AI470" s="206">
        <f>IFERROR(Tabuľka2[[#This Row],[Stĺpec25]]/Tabuľka2[[#This Row],[Stĺpec30]],0)</f>
        <v>0</v>
      </c>
      <c r="AJ470" s="191">
        <f>IFERROR(Tabuľka2[[#This Row],[Stĺpec145]]/Tabuľka2[[#This Row],[Stĺpec14]],0)</f>
        <v>0</v>
      </c>
      <c r="AK470" s="191">
        <f>IFERROR(Tabuľka2[[#This Row],[Stĺpec144]]/Tabuľka2[[#This Row],[Stĺpec14]],0)</f>
        <v>0</v>
      </c>
    </row>
    <row r="471" spans="1:37" x14ac:dyDescent="0.25">
      <c r="A471" s="252"/>
      <c r="B471" s="257"/>
      <c r="C471" s="257"/>
      <c r="D471" s="257"/>
      <c r="E471" s="257"/>
      <c r="F471" s="257"/>
      <c r="G471" s="257"/>
      <c r="H471" s="257"/>
      <c r="I471" s="257"/>
      <c r="J471" s="257"/>
      <c r="K471" s="257"/>
      <c r="L471" s="257"/>
      <c r="M471" s="257"/>
      <c r="N471" s="218">
        <f>SUM(Činnosti!$F471:$M471)</f>
        <v>0</v>
      </c>
      <c r="O471" s="262"/>
      <c r="P471" s="269"/>
      <c r="Q471" s="267">
        <f>IF(AND(Tabuľka2[[#This Row],[Stĺpec5]]&gt;0,Tabuľka2[[#This Row],[Stĺpec1]]=""),1,0)</f>
        <v>0</v>
      </c>
      <c r="R471" s="237">
        <f>IF(AND(Tabuľka2[[#This Row],[Stĺpec14]]=0,OR(Tabuľka2[[#This Row],[Stĺpec145]]&gt;0,Tabuľka2[[#This Row],[Stĺpec144]]&gt;0)),1,0)</f>
        <v>0</v>
      </c>
      <c r="S4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1" s="212">
        <f>IF(OR($T$13="vyberte",$T$13=""),0,IF(OR(Tabuľka2[[#This Row],[Stĺpec14]]="",Tabuľka2[[#This Row],[Stĺpec6]]=""),0,Tabuľka2[[#This Row],[Stĺpec6]]/Tabuľka2[[#This Row],[Stĺpec14]]))</f>
        <v>0</v>
      </c>
      <c r="U471" s="212">
        <f>IF(OR($U$13="vyberte",$U$13=""),0,IF(OR(Tabuľka2[[#This Row],[Stĺpec14]]="",Tabuľka2[[#This Row],[Stĺpec7]]=""),0,Tabuľka2[[#This Row],[Stĺpec7]]/Tabuľka2[[#This Row],[Stĺpec14]]))</f>
        <v>0</v>
      </c>
      <c r="V471" s="212">
        <f>IF(OR($V$13="vyberte",$V$13=""),0,IF(OR(Tabuľka2[[#This Row],[Stĺpec14]]="",Tabuľka2[[#This Row],[Stĺpec8]]=0),0,Tabuľka2[[#This Row],[Stĺpec8]]/Tabuľka2[[#This Row],[Stĺpec14]]))</f>
        <v>0</v>
      </c>
      <c r="W471" s="212">
        <f>IF(OR($W$13="vyberte",$W$13=""),0,IF(OR(Tabuľka2[[#This Row],[Stĺpec14]]="",Tabuľka2[[#This Row],[Stĺpec9]]=""),0,Tabuľka2[[#This Row],[Stĺpec9]]/Tabuľka2[[#This Row],[Stĺpec14]]))</f>
        <v>0</v>
      </c>
      <c r="X471" s="212">
        <f>IF(OR($X$13="vyberte",$X$13=""),0,IF(OR(Tabuľka2[[#This Row],[Stĺpec14]]="",Tabuľka2[[#This Row],[Stĺpec10]]=""),0,Tabuľka2[[#This Row],[Stĺpec10]]/Tabuľka2[[#This Row],[Stĺpec14]]))</f>
        <v>0</v>
      </c>
      <c r="Y471" s="212">
        <f>IF(OR($Y$13="vyberte",$Y$13=""),0,IF(OR(Tabuľka2[[#This Row],[Stĺpec14]]="",Tabuľka2[[#This Row],[Stĺpec11]]=""),0,Tabuľka2[[#This Row],[Stĺpec11]]/Tabuľka2[[#This Row],[Stĺpec14]]))</f>
        <v>0</v>
      </c>
      <c r="Z471" s="212">
        <f>IF(OR(Tabuľka2[[#This Row],[Stĺpec14]]="",Tabuľka2[[#This Row],[Stĺpec12]]=""),0,Tabuľka2[[#This Row],[Stĺpec12]]/Tabuľka2[[#This Row],[Stĺpec14]])</f>
        <v>0</v>
      </c>
      <c r="AA471" s="194">
        <f>IF(OR(Tabuľka2[[#This Row],[Stĺpec14]]="",Tabuľka2[[#This Row],[Stĺpec13]]=""),0,Tabuľka2[[#This Row],[Stĺpec13]]/Tabuľka2[[#This Row],[Stĺpec14]])</f>
        <v>0</v>
      </c>
      <c r="AB471" s="193">
        <f>COUNTIF(Tabuľka2[[#This Row],[Stĺpec16]:[Stĺpec23]],"&gt;0,1")</f>
        <v>0</v>
      </c>
      <c r="AC471" s="198">
        <f>IF(OR($F$13="vyberte",$F$13=""),0,Tabuľka2[[#This Row],[Stĺpec14]]-Tabuľka2[[#This Row],[Stĺpec26]])</f>
        <v>0</v>
      </c>
      <c r="AD4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1" s="206">
        <f>IF('Bodovacie kritéria'!$F$15="01 A - BORSKÁ NÍŽINA",Tabuľka2[[#This Row],[Stĺpec25]]/Tabuľka2[[#This Row],[Stĺpec5]],0)</f>
        <v>0</v>
      </c>
      <c r="AF4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1" s="206">
        <f>IFERROR((Tabuľka2[[#This Row],[Stĺpec28]]+Tabuľka2[[#This Row],[Stĺpec25]])/Tabuľka2[[#This Row],[Stĺpec14]],0)</f>
        <v>0</v>
      </c>
      <c r="AH471" s="199">
        <f>Tabuľka2[[#This Row],[Stĺpec28]]+Tabuľka2[[#This Row],[Stĺpec25]]</f>
        <v>0</v>
      </c>
      <c r="AI471" s="206">
        <f>IFERROR(Tabuľka2[[#This Row],[Stĺpec25]]/Tabuľka2[[#This Row],[Stĺpec30]],0)</f>
        <v>0</v>
      </c>
      <c r="AJ471" s="191">
        <f>IFERROR(Tabuľka2[[#This Row],[Stĺpec145]]/Tabuľka2[[#This Row],[Stĺpec14]],0)</f>
        <v>0</v>
      </c>
      <c r="AK471" s="191">
        <f>IFERROR(Tabuľka2[[#This Row],[Stĺpec144]]/Tabuľka2[[#This Row],[Stĺpec14]],0)</f>
        <v>0</v>
      </c>
    </row>
    <row r="472" spans="1:37" x14ac:dyDescent="0.25">
      <c r="A472" s="251"/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17">
        <f>SUM(Činnosti!$F472:$M472)</f>
        <v>0</v>
      </c>
      <c r="O472" s="261"/>
      <c r="P472" s="269"/>
      <c r="Q472" s="267">
        <f>IF(AND(Tabuľka2[[#This Row],[Stĺpec5]]&gt;0,Tabuľka2[[#This Row],[Stĺpec1]]=""),1,0)</f>
        <v>0</v>
      </c>
      <c r="R472" s="237">
        <f>IF(AND(Tabuľka2[[#This Row],[Stĺpec14]]=0,OR(Tabuľka2[[#This Row],[Stĺpec145]]&gt;0,Tabuľka2[[#This Row],[Stĺpec144]]&gt;0)),1,0)</f>
        <v>0</v>
      </c>
      <c r="S4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2" s="212">
        <f>IF(OR($T$13="vyberte",$T$13=""),0,IF(OR(Tabuľka2[[#This Row],[Stĺpec14]]="",Tabuľka2[[#This Row],[Stĺpec6]]=""),0,Tabuľka2[[#This Row],[Stĺpec6]]/Tabuľka2[[#This Row],[Stĺpec14]]))</f>
        <v>0</v>
      </c>
      <c r="U472" s="212">
        <f>IF(OR($U$13="vyberte",$U$13=""),0,IF(OR(Tabuľka2[[#This Row],[Stĺpec14]]="",Tabuľka2[[#This Row],[Stĺpec7]]=""),0,Tabuľka2[[#This Row],[Stĺpec7]]/Tabuľka2[[#This Row],[Stĺpec14]]))</f>
        <v>0</v>
      </c>
      <c r="V472" s="212">
        <f>IF(OR($V$13="vyberte",$V$13=""),0,IF(OR(Tabuľka2[[#This Row],[Stĺpec14]]="",Tabuľka2[[#This Row],[Stĺpec8]]=0),0,Tabuľka2[[#This Row],[Stĺpec8]]/Tabuľka2[[#This Row],[Stĺpec14]]))</f>
        <v>0</v>
      </c>
      <c r="W472" s="212">
        <f>IF(OR($W$13="vyberte",$W$13=""),0,IF(OR(Tabuľka2[[#This Row],[Stĺpec14]]="",Tabuľka2[[#This Row],[Stĺpec9]]=""),0,Tabuľka2[[#This Row],[Stĺpec9]]/Tabuľka2[[#This Row],[Stĺpec14]]))</f>
        <v>0</v>
      </c>
      <c r="X472" s="212">
        <f>IF(OR($X$13="vyberte",$X$13=""),0,IF(OR(Tabuľka2[[#This Row],[Stĺpec14]]="",Tabuľka2[[#This Row],[Stĺpec10]]=""),0,Tabuľka2[[#This Row],[Stĺpec10]]/Tabuľka2[[#This Row],[Stĺpec14]]))</f>
        <v>0</v>
      </c>
      <c r="Y472" s="212">
        <f>IF(OR($Y$13="vyberte",$Y$13=""),0,IF(OR(Tabuľka2[[#This Row],[Stĺpec14]]="",Tabuľka2[[#This Row],[Stĺpec11]]=""),0,Tabuľka2[[#This Row],[Stĺpec11]]/Tabuľka2[[#This Row],[Stĺpec14]]))</f>
        <v>0</v>
      </c>
      <c r="Z472" s="212">
        <f>IF(OR(Tabuľka2[[#This Row],[Stĺpec14]]="",Tabuľka2[[#This Row],[Stĺpec12]]=""),0,Tabuľka2[[#This Row],[Stĺpec12]]/Tabuľka2[[#This Row],[Stĺpec14]])</f>
        <v>0</v>
      </c>
      <c r="AA472" s="194">
        <f>IF(OR(Tabuľka2[[#This Row],[Stĺpec14]]="",Tabuľka2[[#This Row],[Stĺpec13]]=""),0,Tabuľka2[[#This Row],[Stĺpec13]]/Tabuľka2[[#This Row],[Stĺpec14]])</f>
        <v>0</v>
      </c>
      <c r="AB472" s="193">
        <f>COUNTIF(Tabuľka2[[#This Row],[Stĺpec16]:[Stĺpec23]],"&gt;0,1")</f>
        <v>0</v>
      </c>
      <c r="AC472" s="198">
        <f>IF(OR($F$13="vyberte",$F$13=""),0,Tabuľka2[[#This Row],[Stĺpec14]]-Tabuľka2[[#This Row],[Stĺpec26]])</f>
        <v>0</v>
      </c>
      <c r="AD4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2" s="206">
        <f>IF('Bodovacie kritéria'!$F$15="01 A - BORSKÁ NÍŽINA",Tabuľka2[[#This Row],[Stĺpec25]]/Tabuľka2[[#This Row],[Stĺpec5]],0)</f>
        <v>0</v>
      </c>
      <c r="AF4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2" s="206">
        <f>IFERROR((Tabuľka2[[#This Row],[Stĺpec28]]+Tabuľka2[[#This Row],[Stĺpec25]])/Tabuľka2[[#This Row],[Stĺpec14]],0)</f>
        <v>0</v>
      </c>
      <c r="AH472" s="199">
        <f>Tabuľka2[[#This Row],[Stĺpec28]]+Tabuľka2[[#This Row],[Stĺpec25]]</f>
        <v>0</v>
      </c>
      <c r="AI472" s="206">
        <f>IFERROR(Tabuľka2[[#This Row],[Stĺpec25]]/Tabuľka2[[#This Row],[Stĺpec30]],0)</f>
        <v>0</v>
      </c>
      <c r="AJ472" s="191">
        <f>IFERROR(Tabuľka2[[#This Row],[Stĺpec145]]/Tabuľka2[[#This Row],[Stĺpec14]],0)</f>
        <v>0</v>
      </c>
      <c r="AK472" s="191">
        <f>IFERROR(Tabuľka2[[#This Row],[Stĺpec144]]/Tabuľka2[[#This Row],[Stĺpec14]],0)</f>
        <v>0</v>
      </c>
    </row>
    <row r="473" spans="1:37" x14ac:dyDescent="0.25">
      <c r="A473" s="252"/>
      <c r="B473" s="257"/>
      <c r="C473" s="257"/>
      <c r="D473" s="257"/>
      <c r="E473" s="257"/>
      <c r="F473" s="257"/>
      <c r="G473" s="257"/>
      <c r="H473" s="257"/>
      <c r="I473" s="257"/>
      <c r="J473" s="257"/>
      <c r="K473" s="257"/>
      <c r="L473" s="257"/>
      <c r="M473" s="257"/>
      <c r="N473" s="218">
        <f>SUM(Činnosti!$F473:$M473)</f>
        <v>0</v>
      </c>
      <c r="O473" s="262"/>
      <c r="P473" s="269"/>
      <c r="Q473" s="267">
        <f>IF(AND(Tabuľka2[[#This Row],[Stĺpec5]]&gt;0,Tabuľka2[[#This Row],[Stĺpec1]]=""),1,0)</f>
        <v>0</v>
      </c>
      <c r="R473" s="237">
        <f>IF(AND(Tabuľka2[[#This Row],[Stĺpec14]]=0,OR(Tabuľka2[[#This Row],[Stĺpec145]]&gt;0,Tabuľka2[[#This Row],[Stĺpec144]]&gt;0)),1,0)</f>
        <v>0</v>
      </c>
      <c r="S4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3" s="212">
        <f>IF(OR($T$13="vyberte",$T$13=""),0,IF(OR(Tabuľka2[[#This Row],[Stĺpec14]]="",Tabuľka2[[#This Row],[Stĺpec6]]=""),0,Tabuľka2[[#This Row],[Stĺpec6]]/Tabuľka2[[#This Row],[Stĺpec14]]))</f>
        <v>0</v>
      </c>
      <c r="U473" s="212">
        <f>IF(OR($U$13="vyberte",$U$13=""),0,IF(OR(Tabuľka2[[#This Row],[Stĺpec14]]="",Tabuľka2[[#This Row],[Stĺpec7]]=""),0,Tabuľka2[[#This Row],[Stĺpec7]]/Tabuľka2[[#This Row],[Stĺpec14]]))</f>
        <v>0</v>
      </c>
      <c r="V473" s="212">
        <f>IF(OR($V$13="vyberte",$V$13=""),0,IF(OR(Tabuľka2[[#This Row],[Stĺpec14]]="",Tabuľka2[[#This Row],[Stĺpec8]]=0),0,Tabuľka2[[#This Row],[Stĺpec8]]/Tabuľka2[[#This Row],[Stĺpec14]]))</f>
        <v>0</v>
      </c>
      <c r="W473" s="212">
        <f>IF(OR($W$13="vyberte",$W$13=""),0,IF(OR(Tabuľka2[[#This Row],[Stĺpec14]]="",Tabuľka2[[#This Row],[Stĺpec9]]=""),0,Tabuľka2[[#This Row],[Stĺpec9]]/Tabuľka2[[#This Row],[Stĺpec14]]))</f>
        <v>0</v>
      </c>
      <c r="X473" s="212">
        <f>IF(OR($X$13="vyberte",$X$13=""),0,IF(OR(Tabuľka2[[#This Row],[Stĺpec14]]="",Tabuľka2[[#This Row],[Stĺpec10]]=""),0,Tabuľka2[[#This Row],[Stĺpec10]]/Tabuľka2[[#This Row],[Stĺpec14]]))</f>
        <v>0</v>
      </c>
      <c r="Y473" s="212">
        <f>IF(OR($Y$13="vyberte",$Y$13=""),0,IF(OR(Tabuľka2[[#This Row],[Stĺpec14]]="",Tabuľka2[[#This Row],[Stĺpec11]]=""),0,Tabuľka2[[#This Row],[Stĺpec11]]/Tabuľka2[[#This Row],[Stĺpec14]]))</f>
        <v>0</v>
      </c>
      <c r="Z473" s="212">
        <f>IF(OR(Tabuľka2[[#This Row],[Stĺpec14]]="",Tabuľka2[[#This Row],[Stĺpec12]]=""),0,Tabuľka2[[#This Row],[Stĺpec12]]/Tabuľka2[[#This Row],[Stĺpec14]])</f>
        <v>0</v>
      </c>
      <c r="AA473" s="194">
        <f>IF(OR(Tabuľka2[[#This Row],[Stĺpec14]]="",Tabuľka2[[#This Row],[Stĺpec13]]=""),0,Tabuľka2[[#This Row],[Stĺpec13]]/Tabuľka2[[#This Row],[Stĺpec14]])</f>
        <v>0</v>
      </c>
      <c r="AB473" s="193">
        <f>COUNTIF(Tabuľka2[[#This Row],[Stĺpec16]:[Stĺpec23]],"&gt;0,1")</f>
        <v>0</v>
      </c>
      <c r="AC473" s="198">
        <f>IF(OR($F$13="vyberte",$F$13=""),0,Tabuľka2[[#This Row],[Stĺpec14]]-Tabuľka2[[#This Row],[Stĺpec26]])</f>
        <v>0</v>
      </c>
      <c r="AD4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3" s="206">
        <f>IF('Bodovacie kritéria'!$F$15="01 A - BORSKÁ NÍŽINA",Tabuľka2[[#This Row],[Stĺpec25]]/Tabuľka2[[#This Row],[Stĺpec5]],0)</f>
        <v>0</v>
      </c>
      <c r="AF4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3" s="206">
        <f>IFERROR((Tabuľka2[[#This Row],[Stĺpec28]]+Tabuľka2[[#This Row],[Stĺpec25]])/Tabuľka2[[#This Row],[Stĺpec14]],0)</f>
        <v>0</v>
      </c>
      <c r="AH473" s="199">
        <f>Tabuľka2[[#This Row],[Stĺpec28]]+Tabuľka2[[#This Row],[Stĺpec25]]</f>
        <v>0</v>
      </c>
      <c r="AI473" s="206">
        <f>IFERROR(Tabuľka2[[#This Row],[Stĺpec25]]/Tabuľka2[[#This Row],[Stĺpec30]],0)</f>
        <v>0</v>
      </c>
      <c r="AJ473" s="191">
        <f>IFERROR(Tabuľka2[[#This Row],[Stĺpec145]]/Tabuľka2[[#This Row],[Stĺpec14]],0)</f>
        <v>0</v>
      </c>
      <c r="AK473" s="191">
        <f>IFERROR(Tabuľka2[[#This Row],[Stĺpec144]]/Tabuľka2[[#This Row],[Stĺpec14]],0)</f>
        <v>0</v>
      </c>
    </row>
    <row r="474" spans="1:37" x14ac:dyDescent="0.25">
      <c r="A474" s="251"/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17">
        <f>SUM(Činnosti!$F474:$M474)</f>
        <v>0</v>
      </c>
      <c r="O474" s="261"/>
      <c r="P474" s="269"/>
      <c r="Q474" s="267">
        <f>IF(AND(Tabuľka2[[#This Row],[Stĺpec5]]&gt;0,Tabuľka2[[#This Row],[Stĺpec1]]=""),1,0)</f>
        <v>0</v>
      </c>
      <c r="R474" s="237">
        <f>IF(AND(Tabuľka2[[#This Row],[Stĺpec14]]=0,OR(Tabuľka2[[#This Row],[Stĺpec145]]&gt;0,Tabuľka2[[#This Row],[Stĺpec144]]&gt;0)),1,0)</f>
        <v>0</v>
      </c>
      <c r="S4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4" s="212">
        <f>IF(OR($T$13="vyberte",$T$13=""),0,IF(OR(Tabuľka2[[#This Row],[Stĺpec14]]="",Tabuľka2[[#This Row],[Stĺpec6]]=""),0,Tabuľka2[[#This Row],[Stĺpec6]]/Tabuľka2[[#This Row],[Stĺpec14]]))</f>
        <v>0</v>
      </c>
      <c r="U474" s="212">
        <f>IF(OR($U$13="vyberte",$U$13=""),0,IF(OR(Tabuľka2[[#This Row],[Stĺpec14]]="",Tabuľka2[[#This Row],[Stĺpec7]]=""),0,Tabuľka2[[#This Row],[Stĺpec7]]/Tabuľka2[[#This Row],[Stĺpec14]]))</f>
        <v>0</v>
      </c>
      <c r="V474" s="212">
        <f>IF(OR($V$13="vyberte",$V$13=""),0,IF(OR(Tabuľka2[[#This Row],[Stĺpec14]]="",Tabuľka2[[#This Row],[Stĺpec8]]=0),0,Tabuľka2[[#This Row],[Stĺpec8]]/Tabuľka2[[#This Row],[Stĺpec14]]))</f>
        <v>0</v>
      </c>
      <c r="W474" s="212">
        <f>IF(OR($W$13="vyberte",$W$13=""),0,IF(OR(Tabuľka2[[#This Row],[Stĺpec14]]="",Tabuľka2[[#This Row],[Stĺpec9]]=""),0,Tabuľka2[[#This Row],[Stĺpec9]]/Tabuľka2[[#This Row],[Stĺpec14]]))</f>
        <v>0</v>
      </c>
      <c r="X474" s="212">
        <f>IF(OR($X$13="vyberte",$X$13=""),0,IF(OR(Tabuľka2[[#This Row],[Stĺpec14]]="",Tabuľka2[[#This Row],[Stĺpec10]]=""),0,Tabuľka2[[#This Row],[Stĺpec10]]/Tabuľka2[[#This Row],[Stĺpec14]]))</f>
        <v>0</v>
      </c>
      <c r="Y474" s="212">
        <f>IF(OR($Y$13="vyberte",$Y$13=""),0,IF(OR(Tabuľka2[[#This Row],[Stĺpec14]]="",Tabuľka2[[#This Row],[Stĺpec11]]=""),0,Tabuľka2[[#This Row],[Stĺpec11]]/Tabuľka2[[#This Row],[Stĺpec14]]))</f>
        <v>0</v>
      </c>
      <c r="Z474" s="212">
        <f>IF(OR(Tabuľka2[[#This Row],[Stĺpec14]]="",Tabuľka2[[#This Row],[Stĺpec12]]=""),0,Tabuľka2[[#This Row],[Stĺpec12]]/Tabuľka2[[#This Row],[Stĺpec14]])</f>
        <v>0</v>
      </c>
      <c r="AA474" s="194">
        <f>IF(OR(Tabuľka2[[#This Row],[Stĺpec14]]="",Tabuľka2[[#This Row],[Stĺpec13]]=""),0,Tabuľka2[[#This Row],[Stĺpec13]]/Tabuľka2[[#This Row],[Stĺpec14]])</f>
        <v>0</v>
      </c>
      <c r="AB474" s="193">
        <f>COUNTIF(Tabuľka2[[#This Row],[Stĺpec16]:[Stĺpec23]],"&gt;0,1")</f>
        <v>0</v>
      </c>
      <c r="AC474" s="198">
        <f>IF(OR($F$13="vyberte",$F$13=""),0,Tabuľka2[[#This Row],[Stĺpec14]]-Tabuľka2[[#This Row],[Stĺpec26]])</f>
        <v>0</v>
      </c>
      <c r="AD4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4" s="206">
        <f>IF('Bodovacie kritéria'!$F$15="01 A - BORSKÁ NÍŽINA",Tabuľka2[[#This Row],[Stĺpec25]]/Tabuľka2[[#This Row],[Stĺpec5]],0)</f>
        <v>0</v>
      </c>
      <c r="AF4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4" s="206">
        <f>IFERROR((Tabuľka2[[#This Row],[Stĺpec28]]+Tabuľka2[[#This Row],[Stĺpec25]])/Tabuľka2[[#This Row],[Stĺpec14]],0)</f>
        <v>0</v>
      </c>
      <c r="AH474" s="199">
        <f>Tabuľka2[[#This Row],[Stĺpec28]]+Tabuľka2[[#This Row],[Stĺpec25]]</f>
        <v>0</v>
      </c>
      <c r="AI474" s="206">
        <f>IFERROR(Tabuľka2[[#This Row],[Stĺpec25]]/Tabuľka2[[#This Row],[Stĺpec30]],0)</f>
        <v>0</v>
      </c>
      <c r="AJ474" s="191">
        <f>IFERROR(Tabuľka2[[#This Row],[Stĺpec145]]/Tabuľka2[[#This Row],[Stĺpec14]],0)</f>
        <v>0</v>
      </c>
      <c r="AK474" s="191">
        <f>IFERROR(Tabuľka2[[#This Row],[Stĺpec144]]/Tabuľka2[[#This Row],[Stĺpec14]],0)</f>
        <v>0</v>
      </c>
    </row>
    <row r="475" spans="1:37" x14ac:dyDescent="0.25">
      <c r="A475" s="252"/>
      <c r="B475" s="257"/>
      <c r="C475" s="257"/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18">
        <f>SUM(Činnosti!$F475:$M475)</f>
        <v>0</v>
      </c>
      <c r="O475" s="262"/>
      <c r="P475" s="269"/>
      <c r="Q475" s="267">
        <f>IF(AND(Tabuľka2[[#This Row],[Stĺpec5]]&gt;0,Tabuľka2[[#This Row],[Stĺpec1]]=""),1,0)</f>
        <v>0</v>
      </c>
      <c r="R475" s="237">
        <f>IF(AND(Tabuľka2[[#This Row],[Stĺpec14]]=0,OR(Tabuľka2[[#This Row],[Stĺpec145]]&gt;0,Tabuľka2[[#This Row],[Stĺpec144]]&gt;0)),1,0)</f>
        <v>0</v>
      </c>
      <c r="S4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5" s="212">
        <f>IF(OR($T$13="vyberte",$T$13=""),0,IF(OR(Tabuľka2[[#This Row],[Stĺpec14]]="",Tabuľka2[[#This Row],[Stĺpec6]]=""),0,Tabuľka2[[#This Row],[Stĺpec6]]/Tabuľka2[[#This Row],[Stĺpec14]]))</f>
        <v>0</v>
      </c>
      <c r="U475" s="212">
        <f>IF(OR($U$13="vyberte",$U$13=""),0,IF(OR(Tabuľka2[[#This Row],[Stĺpec14]]="",Tabuľka2[[#This Row],[Stĺpec7]]=""),0,Tabuľka2[[#This Row],[Stĺpec7]]/Tabuľka2[[#This Row],[Stĺpec14]]))</f>
        <v>0</v>
      </c>
      <c r="V475" s="212">
        <f>IF(OR($V$13="vyberte",$V$13=""),0,IF(OR(Tabuľka2[[#This Row],[Stĺpec14]]="",Tabuľka2[[#This Row],[Stĺpec8]]=0),0,Tabuľka2[[#This Row],[Stĺpec8]]/Tabuľka2[[#This Row],[Stĺpec14]]))</f>
        <v>0</v>
      </c>
      <c r="W475" s="212">
        <f>IF(OR($W$13="vyberte",$W$13=""),0,IF(OR(Tabuľka2[[#This Row],[Stĺpec14]]="",Tabuľka2[[#This Row],[Stĺpec9]]=""),0,Tabuľka2[[#This Row],[Stĺpec9]]/Tabuľka2[[#This Row],[Stĺpec14]]))</f>
        <v>0</v>
      </c>
      <c r="X475" s="212">
        <f>IF(OR($X$13="vyberte",$X$13=""),0,IF(OR(Tabuľka2[[#This Row],[Stĺpec14]]="",Tabuľka2[[#This Row],[Stĺpec10]]=""),0,Tabuľka2[[#This Row],[Stĺpec10]]/Tabuľka2[[#This Row],[Stĺpec14]]))</f>
        <v>0</v>
      </c>
      <c r="Y475" s="212">
        <f>IF(OR($Y$13="vyberte",$Y$13=""),0,IF(OR(Tabuľka2[[#This Row],[Stĺpec14]]="",Tabuľka2[[#This Row],[Stĺpec11]]=""),0,Tabuľka2[[#This Row],[Stĺpec11]]/Tabuľka2[[#This Row],[Stĺpec14]]))</f>
        <v>0</v>
      </c>
      <c r="Z475" s="212">
        <f>IF(OR(Tabuľka2[[#This Row],[Stĺpec14]]="",Tabuľka2[[#This Row],[Stĺpec12]]=""),0,Tabuľka2[[#This Row],[Stĺpec12]]/Tabuľka2[[#This Row],[Stĺpec14]])</f>
        <v>0</v>
      </c>
      <c r="AA475" s="194">
        <f>IF(OR(Tabuľka2[[#This Row],[Stĺpec14]]="",Tabuľka2[[#This Row],[Stĺpec13]]=""),0,Tabuľka2[[#This Row],[Stĺpec13]]/Tabuľka2[[#This Row],[Stĺpec14]])</f>
        <v>0</v>
      </c>
      <c r="AB475" s="193">
        <f>COUNTIF(Tabuľka2[[#This Row],[Stĺpec16]:[Stĺpec23]],"&gt;0,1")</f>
        <v>0</v>
      </c>
      <c r="AC475" s="198">
        <f>IF(OR($F$13="vyberte",$F$13=""),0,Tabuľka2[[#This Row],[Stĺpec14]]-Tabuľka2[[#This Row],[Stĺpec26]])</f>
        <v>0</v>
      </c>
      <c r="AD4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5" s="206">
        <f>IF('Bodovacie kritéria'!$F$15="01 A - BORSKÁ NÍŽINA",Tabuľka2[[#This Row],[Stĺpec25]]/Tabuľka2[[#This Row],[Stĺpec5]],0)</f>
        <v>0</v>
      </c>
      <c r="AF4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5" s="206">
        <f>IFERROR((Tabuľka2[[#This Row],[Stĺpec28]]+Tabuľka2[[#This Row],[Stĺpec25]])/Tabuľka2[[#This Row],[Stĺpec14]],0)</f>
        <v>0</v>
      </c>
      <c r="AH475" s="199">
        <f>Tabuľka2[[#This Row],[Stĺpec28]]+Tabuľka2[[#This Row],[Stĺpec25]]</f>
        <v>0</v>
      </c>
      <c r="AI475" s="206">
        <f>IFERROR(Tabuľka2[[#This Row],[Stĺpec25]]/Tabuľka2[[#This Row],[Stĺpec30]],0)</f>
        <v>0</v>
      </c>
      <c r="AJ475" s="191">
        <f>IFERROR(Tabuľka2[[#This Row],[Stĺpec145]]/Tabuľka2[[#This Row],[Stĺpec14]],0)</f>
        <v>0</v>
      </c>
      <c r="AK475" s="191">
        <f>IFERROR(Tabuľka2[[#This Row],[Stĺpec144]]/Tabuľka2[[#This Row],[Stĺpec14]],0)</f>
        <v>0</v>
      </c>
    </row>
    <row r="476" spans="1:37" x14ac:dyDescent="0.25">
      <c r="A476" s="251"/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17">
        <f>SUM(Činnosti!$F476:$M476)</f>
        <v>0</v>
      </c>
      <c r="O476" s="261"/>
      <c r="P476" s="269"/>
      <c r="Q476" s="267">
        <f>IF(AND(Tabuľka2[[#This Row],[Stĺpec5]]&gt;0,Tabuľka2[[#This Row],[Stĺpec1]]=""),1,0)</f>
        <v>0</v>
      </c>
      <c r="R476" s="237">
        <f>IF(AND(Tabuľka2[[#This Row],[Stĺpec14]]=0,OR(Tabuľka2[[#This Row],[Stĺpec145]]&gt;0,Tabuľka2[[#This Row],[Stĺpec144]]&gt;0)),1,0)</f>
        <v>0</v>
      </c>
      <c r="S4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6" s="212">
        <f>IF(OR($T$13="vyberte",$T$13=""),0,IF(OR(Tabuľka2[[#This Row],[Stĺpec14]]="",Tabuľka2[[#This Row],[Stĺpec6]]=""),0,Tabuľka2[[#This Row],[Stĺpec6]]/Tabuľka2[[#This Row],[Stĺpec14]]))</f>
        <v>0</v>
      </c>
      <c r="U476" s="212">
        <f>IF(OR($U$13="vyberte",$U$13=""),0,IF(OR(Tabuľka2[[#This Row],[Stĺpec14]]="",Tabuľka2[[#This Row],[Stĺpec7]]=""),0,Tabuľka2[[#This Row],[Stĺpec7]]/Tabuľka2[[#This Row],[Stĺpec14]]))</f>
        <v>0</v>
      </c>
      <c r="V476" s="212">
        <f>IF(OR($V$13="vyberte",$V$13=""),0,IF(OR(Tabuľka2[[#This Row],[Stĺpec14]]="",Tabuľka2[[#This Row],[Stĺpec8]]=0),0,Tabuľka2[[#This Row],[Stĺpec8]]/Tabuľka2[[#This Row],[Stĺpec14]]))</f>
        <v>0</v>
      </c>
      <c r="W476" s="212">
        <f>IF(OR($W$13="vyberte",$W$13=""),0,IF(OR(Tabuľka2[[#This Row],[Stĺpec14]]="",Tabuľka2[[#This Row],[Stĺpec9]]=""),0,Tabuľka2[[#This Row],[Stĺpec9]]/Tabuľka2[[#This Row],[Stĺpec14]]))</f>
        <v>0</v>
      </c>
      <c r="X476" s="212">
        <f>IF(OR($X$13="vyberte",$X$13=""),0,IF(OR(Tabuľka2[[#This Row],[Stĺpec14]]="",Tabuľka2[[#This Row],[Stĺpec10]]=""),0,Tabuľka2[[#This Row],[Stĺpec10]]/Tabuľka2[[#This Row],[Stĺpec14]]))</f>
        <v>0</v>
      </c>
      <c r="Y476" s="212">
        <f>IF(OR($Y$13="vyberte",$Y$13=""),0,IF(OR(Tabuľka2[[#This Row],[Stĺpec14]]="",Tabuľka2[[#This Row],[Stĺpec11]]=""),0,Tabuľka2[[#This Row],[Stĺpec11]]/Tabuľka2[[#This Row],[Stĺpec14]]))</f>
        <v>0</v>
      </c>
      <c r="Z476" s="212">
        <f>IF(OR(Tabuľka2[[#This Row],[Stĺpec14]]="",Tabuľka2[[#This Row],[Stĺpec12]]=""),0,Tabuľka2[[#This Row],[Stĺpec12]]/Tabuľka2[[#This Row],[Stĺpec14]])</f>
        <v>0</v>
      </c>
      <c r="AA476" s="194">
        <f>IF(OR(Tabuľka2[[#This Row],[Stĺpec14]]="",Tabuľka2[[#This Row],[Stĺpec13]]=""),0,Tabuľka2[[#This Row],[Stĺpec13]]/Tabuľka2[[#This Row],[Stĺpec14]])</f>
        <v>0</v>
      </c>
      <c r="AB476" s="193">
        <f>COUNTIF(Tabuľka2[[#This Row],[Stĺpec16]:[Stĺpec23]],"&gt;0,1")</f>
        <v>0</v>
      </c>
      <c r="AC476" s="198">
        <f>IF(OR($F$13="vyberte",$F$13=""),0,Tabuľka2[[#This Row],[Stĺpec14]]-Tabuľka2[[#This Row],[Stĺpec26]])</f>
        <v>0</v>
      </c>
      <c r="AD4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6" s="206">
        <f>IF('Bodovacie kritéria'!$F$15="01 A - BORSKÁ NÍŽINA",Tabuľka2[[#This Row],[Stĺpec25]]/Tabuľka2[[#This Row],[Stĺpec5]],0)</f>
        <v>0</v>
      </c>
      <c r="AF4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6" s="206">
        <f>IFERROR((Tabuľka2[[#This Row],[Stĺpec28]]+Tabuľka2[[#This Row],[Stĺpec25]])/Tabuľka2[[#This Row],[Stĺpec14]],0)</f>
        <v>0</v>
      </c>
      <c r="AH476" s="199">
        <f>Tabuľka2[[#This Row],[Stĺpec28]]+Tabuľka2[[#This Row],[Stĺpec25]]</f>
        <v>0</v>
      </c>
      <c r="AI476" s="206">
        <f>IFERROR(Tabuľka2[[#This Row],[Stĺpec25]]/Tabuľka2[[#This Row],[Stĺpec30]],0)</f>
        <v>0</v>
      </c>
      <c r="AJ476" s="191">
        <f>IFERROR(Tabuľka2[[#This Row],[Stĺpec145]]/Tabuľka2[[#This Row],[Stĺpec14]],0)</f>
        <v>0</v>
      </c>
      <c r="AK476" s="191">
        <f>IFERROR(Tabuľka2[[#This Row],[Stĺpec144]]/Tabuľka2[[#This Row],[Stĺpec14]],0)</f>
        <v>0</v>
      </c>
    </row>
    <row r="477" spans="1:37" x14ac:dyDescent="0.25">
      <c r="A477" s="252"/>
      <c r="B477" s="257"/>
      <c r="C477" s="257"/>
      <c r="D477" s="257"/>
      <c r="E477" s="257"/>
      <c r="F477" s="257"/>
      <c r="G477" s="257"/>
      <c r="H477" s="257"/>
      <c r="I477" s="257"/>
      <c r="J477" s="257"/>
      <c r="K477" s="257"/>
      <c r="L477" s="257"/>
      <c r="M477" s="257"/>
      <c r="N477" s="218">
        <f>SUM(Činnosti!$F477:$M477)</f>
        <v>0</v>
      </c>
      <c r="O477" s="262"/>
      <c r="P477" s="269"/>
      <c r="Q477" s="267">
        <f>IF(AND(Tabuľka2[[#This Row],[Stĺpec5]]&gt;0,Tabuľka2[[#This Row],[Stĺpec1]]=""),1,0)</f>
        <v>0</v>
      </c>
      <c r="R477" s="237">
        <f>IF(AND(Tabuľka2[[#This Row],[Stĺpec14]]=0,OR(Tabuľka2[[#This Row],[Stĺpec145]]&gt;0,Tabuľka2[[#This Row],[Stĺpec144]]&gt;0)),1,0)</f>
        <v>0</v>
      </c>
      <c r="S4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7" s="212">
        <f>IF(OR($T$13="vyberte",$T$13=""),0,IF(OR(Tabuľka2[[#This Row],[Stĺpec14]]="",Tabuľka2[[#This Row],[Stĺpec6]]=""),0,Tabuľka2[[#This Row],[Stĺpec6]]/Tabuľka2[[#This Row],[Stĺpec14]]))</f>
        <v>0</v>
      </c>
      <c r="U477" s="212">
        <f>IF(OR($U$13="vyberte",$U$13=""),0,IF(OR(Tabuľka2[[#This Row],[Stĺpec14]]="",Tabuľka2[[#This Row],[Stĺpec7]]=""),0,Tabuľka2[[#This Row],[Stĺpec7]]/Tabuľka2[[#This Row],[Stĺpec14]]))</f>
        <v>0</v>
      </c>
      <c r="V477" s="212">
        <f>IF(OR($V$13="vyberte",$V$13=""),0,IF(OR(Tabuľka2[[#This Row],[Stĺpec14]]="",Tabuľka2[[#This Row],[Stĺpec8]]=0),0,Tabuľka2[[#This Row],[Stĺpec8]]/Tabuľka2[[#This Row],[Stĺpec14]]))</f>
        <v>0</v>
      </c>
      <c r="W477" s="212">
        <f>IF(OR($W$13="vyberte",$W$13=""),0,IF(OR(Tabuľka2[[#This Row],[Stĺpec14]]="",Tabuľka2[[#This Row],[Stĺpec9]]=""),0,Tabuľka2[[#This Row],[Stĺpec9]]/Tabuľka2[[#This Row],[Stĺpec14]]))</f>
        <v>0</v>
      </c>
      <c r="X477" s="212">
        <f>IF(OR($X$13="vyberte",$X$13=""),0,IF(OR(Tabuľka2[[#This Row],[Stĺpec14]]="",Tabuľka2[[#This Row],[Stĺpec10]]=""),0,Tabuľka2[[#This Row],[Stĺpec10]]/Tabuľka2[[#This Row],[Stĺpec14]]))</f>
        <v>0</v>
      </c>
      <c r="Y477" s="212">
        <f>IF(OR($Y$13="vyberte",$Y$13=""),0,IF(OR(Tabuľka2[[#This Row],[Stĺpec14]]="",Tabuľka2[[#This Row],[Stĺpec11]]=""),0,Tabuľka2[[#This Row],[Stĺpec11]]/Tabuľka2[[#This Row],[Stĺpec14]]))</f>
        <v>0</v>
      </c>
      <c r="Z477" s="212">
        <f>IF(OR(Tabuľka2[[#This Row],[Stĺpec14]]="",Tabuľka2[[#This Row],[Stĺpec12]]=""),0,Tabuľka2[[#This Row],[Stĺpec12]]/Tabuľka2[[#This Row],[Stĺpec14]])</f>
        <v>0</v>
      </c>
      <c r="AA477" s="194">
        <f>IF(OR(Tabuľka2[[#This Row],[Stĺpec14]]="",Tabuľka2[[#This Row],[Stĺpec13]]=""),0,Tabuľka2[[#This Row],[Stĺpec13]]/Tabuľka2[[#This Row],[Stĺpec14]])</f>
        <v>0</v>
      </c>
      <c r="AB477" s="193">
        <f>COUNTIF(Tabuľka2[[#This Row],[Stĺpec16]:[Stĺpec23]],"&gt;0,1")</f>
        <v>0</v>
      </c>
      <c r="AC477" s="198">
        <f>IF(OR($F$13="vyberte",$F$13=""),0,Tabuľka2[[#This Row],[Stĺpec14]]-Tabuľka2[[#This Row],[Stĺpec26]])</f>
        <v>0</v>
      </c>
      <c r="AD4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7" s="206">
        <f>IF('Bodovacie kritéria'!$F$15="01 A - BORSKÁ NÍŽINA",Tabuľka2[[#This Row],[Stĺpec25]]/Tabuľka2[[#This Row],[Stĺpec5]],0)</f>
        <v>0</v>
      </c>
      <c r="AF4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7" s="206">
        <f>IFERROR((Tabuľka2[[#This Row],[Stĺpec28]]+Tabuľka2[[#This Row],[Stĺpec25]])/Tabuľka2[[#This Row],[Stĺpec14]],0)</f>
        <v>0</v>
      </c>
      <c r="AH477" s="199">
        <f>Tabuľka2[[#This Row],[Stĺpec28]]+Tabuľka2[[#This Row],[Stĺpec25]]</f>
        <v>0</v>
      </c>
      <c r="AI477" s="206">
        <f>IFERROR(Tabuľka2[[#This Row],[Stĺpec25]]/Tabuľka2[[#This Row],[Stĺpec30]],0)</f>
        <v>0</v>
      </c>
      <c r="AJ477" s="191">
        <f>IFERROR(Tabuľka2[[#This Row],[Stĺpec145]]/Tabuľka2[[#This Row],[Stĺpec14]],0)</f>
        <v>0</v>
      </c>
      <c r="AK477" s="191">
        <f>IFERROR(Tabuľka2[[#This Row],[Stĺpec144]]/Tabuľka2[[#This Row],[Stĺpec14]],0)</f>
        <v>0</v>
      </c>
    </row>
    <row r="478" spans="1:37" x14ac:dyDescent="0.25">
      <c r="A478" s="251"/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17">
        <f>SUM(Činnosti!$F478:$M478)</f>
        <v>0</v>
      </c>
      <c r="O478" s="261"/>
      <c r="P478" s="269"/>
      <c r="Q478" s="267">
        <f>IF(AND(Tabuľka2[[#This Row],[Stĺpec5]]&gt;0,Tabuľka2[[#This Row],[Stĺpec1]]=""),1,0)</f>
        <v>0</v>
      </c>
      <c r="R478" s="237">
        <f>IF(AND(Tabuľka2[[#This Row],[Stĺpec14]]=0,OR(Tabuľka2[[#This Row],[Stĺpec145]]&gt;0,Tabuľka2[[#This Row],[Stĺpec144]]&gt;0)),1,0)</f>
        <v>0</v>
      </c>
      <c r="S4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8" s="212">
        <f>IF(OR($T$13="vyberte",$T$13=""),0,IF(OR(Tabuľka2[[#This Row],[Stĺpec14]]="",Tabuľka2[[#This Row],[Stĺpec6]]=""),0,Tabuľka2[[#This Row],[Stĺpec6]]/Tabuľka2[[#This Row],[Stĺpec14]]))</f>
        <v>0</v>
      </c>
      <c r="U478" s="212">
        <f>IF(OR($U$13="vyberte",$U$13=""),0,IF(OR(Tabuľka2[[#This Row],[Stĺpec14]]="",Tabuľka2[[#This Row],[Stĺpec7]]=""),0,Tabuľka2[[#This Row],[Stĺpec7]]/Tabuľka2[[#This Row],[Stĺpec14]]))</f>
        <v>0</v>
      </c>
      <c r="V478" s="212">
        <f>IF(OR($V$13="vyberte",$V$13=""),0,IF(OR(Tabuľka2[[#This Row],[Stĺpec14]]="",Tabuľka2[[#This Row],[Stĺpec8]]=0),0,Tabuľka2[[#This Row],[Stĺpec8]]/Tabuľka2[[#This Row],[Stĺpec14]]))</f>
        <v>0</v>
      </c>
      <c r="W478" s="212">
        <f>IF(OR($W$13="vyberte",$W$13=""),0,IF(OR(Tabuľka2[[#This Row],[Stĺpec14]]="",Tabuľka2[[#This Row],[Stĺpec9]]=""),0,Tabuľka2[[#This Row],[Stĺpec9]]/Tabuľka2[[#This Row],[Stĺpec14]]))</f>
        <v>0</v>
      </c>
      <c r="X478" s="212">
        <f>IF(OR($X$13="vyberte",$X$13=""),0,IF(OR(Tabuľka2[[#This Row],[Stĺpec14]]="",Tabuľka2[[#This Row],[Stĺpec10]]=""),0,Tabuľka2[[#This Row],[Stĺpec10]]/Tabuľka2[[#This Row],[Stĺpec14]]))</f>
        <v>0</v>
      </c>
      <c r="Y478" s="212">
        <f>IF(OR($Y$13="vyberte",$Y$13=""),0,IF(OR(Tabuľka2[[#This Row],[Stĺpec14]]="",Tabuľka2[[#This Row],[Stĺpec11]]=""),0,Tabuľka2[[#This Row],[Stĺpec11]]/Tabuľka2[[#This Row],[Stĺpec14]]))</f>
        <v>0</v>
      </c>
      <c r="Z478" s="212">
        <f>IF(OR(Tabuľka2[[#This Row],[Stĺpec14]]="",Tabuľka2[[#This Row],[Stĺpec12]]=""),0,Tabuľka2[[#This Row],[Stĺpec12]]/Tabuľka2[[#This Row],[Stĺpec14]])</f>
        <v>0</v>
      </c>
      <c r="AA478" s="194">
        <f>IF(OR(Tabuľka2[[#This Row],[Stĺpec14]]="",Tabuľka2[[#This Row],[Stĺpec13]]=""),0,Tabuľka2[[#This Row],[Stĺpec13]]/Tabuľka2[[#This Row],[Stĺpec14]])</f>
        <v>0</v>
      </c>
      <c r="AB478" s="193">
        <f>COUNTIF(Tabuľka2[[#This Row],[Stĺpec16]:[Stĺpec23]],"&gt;0,1")</f>
        <v>0</v>
      </c>
      <c r="AC478" s="198">
        <f>IF(OR($F$13="vyberte",$F$13=""),0,Tabuľka2[[#This Row],[Stĺpec14]]-Tabuľka2[[#This Row],[Stĺpec26]])</f>
        <v>0</v>
      </c>
      <c r="AD4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8" s="206">
        <f>IF('Bodovacie kritéria'!$F$15="01 A - BORSKÁ NÍŽINA",Tabuľka2[[#This Row],[Stĺpec25]]/Tabuľka2[[#This Row],[Stĺpec5]],0)</f>
        <v>0</v>
      </c>
      <c r="AF4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8" s="206">
        <f>IFERROR((Tabuľka2[[#This Row],[Stĺpec28]]+Tabuľka2[[#This Row],[Stĺpec25]])/Tabuľka2[[#This Row],[Stĺpec14]],0)</f>
        <v>0</v>
      </c>
      <c r="AH478" s="199">
        <f>Tabuľka2[[#This Row],[Stĺpec28]]+Tabuľka2[[#This Row],[Stĺpec25]]</f>
        <v>0</v>
      </c>
      <c r="AI478" s="206">
        <f>IFERROR(Tabuľka2[[#This Row],[Stĺpec25]]/Tabuľka2[[#This Row],[Stĺpec30]],0)</f>
        <v>0</v>
      </c>
      <c r="AJ478" s="191">
        <f>IFERROR(Tabuľka2[[#This Row],[Stĺpec145]]/Tabuľka2[[#This Row],[Stĺpec14]],0)</f>
        <v>0</v>
      </c>
      <c r="AK478" s="191">
        <f>IFERROR(Tabuľka2[[#This Row],[Stĺpec144]]/Tabuľka2[[#This Row],[Stĺpec14]],0)</f>
        <v>0</v>
      </c>
    </row>
    <row r="479" spans="1:37" x14ac:dyDescent="0.25">
      <c r="A479" s="252"/>
      <c r="B479" s="257"/>
      <c r="C479" s="257"/>
      <c r="D479" s="257"/>
      <c r="E479" s="257"/>
      <c r="F479" s="257"/>
      <c r="G479" s="257"/>
      <c r="H479" s="257"/>
      <c r="I479" s="257"/>
      <c r="J479" s="257"/>
      <c r="K479" s="257"/>
      <c r="L479" s="257"/>
      <c r="M479" s="257"/>
      <c r="N479" s="218">
        <f>SUM(Činnosti!$F479:$M479)</f>
        <v>0</v>
      </c>
      <c r="O479" s="262"/>
      <c r="P479" s="269"/>
      <c r="Q479" s="267">
        <f>IF(AND(Tabuľka2[[#This Row],[Stĺpec5]]&gt;0,Tabuľka2[[#This Row],[Stĺpec1]]=""),1,0)</f>
        <v>0</v>
      </c>
      <c r="R479" s="237">
        <f>IF(AND(Tabuľka2[[#This Row],[Stĺpec14]]=0,OR(Tabuľka2[[#This Row],[Stĺpec145]]&gt;0,Tabuľka2[[#This Row],[Stĺpec144]]&gt;0)),1,0)</f>
        <v>0</v>
      </c>
      <c r="S4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79" s="212">
        <f>IF(OR($T$13="vyberte",$T$13=""),0,IF(OR(Tabuľka2[[#This Row],[Stĺpec14]]="",Tabuľka2[[#This Row],[Stĺpec6]]=""),0,Tabuľka2[[#This Row],[Stĺpec6]]/Tabuľka2[[#This Row],[Stĺpec14]]))</f>
        <v>0</v>
      </c>
      <c r="U479" s="212">
        <f>IF(OR($U$13="vyberte",$U$13=""),0,IF(OR(Tabuľka2[[#This Row],[Stĺpec14]]="",Tabuľka2[[#This Row],[Stĺpec7]]=""),0,Tabuľka2[[#This Row],[Stĺpec7]]/Tabuľka2[[#This Row],[Stĺpec14]]))</f>
        <v>0</v>
      </c>
      <c r="V479" s="212">
        <f>IF(OR($V$13="vyberte",$V$13=""),0,IF(OR(Tabuľka2[[#This Row],[Stĺpec14]]="",Tabuľka2[[#This Row],[Stĺpec8]]=0),0,Tabuľka2[[#This Row],[Stĺpec8]]/Tabuľka2[[#This Row],[Stĺpec14]]))</f>
        <v>0</v>
      </c>
      <c r="W479" s="212">
        <f>IF(OR($W$13="vyberte",$W$13=""),0,IF(OR(Tabuľka2[[#This Row],[Stĺpec14]]="",Tabuľka2[[#This Row],[Stĺpec9]]=""),0,Tabuľka2[[#This Row],[Stĺpec9]]/Tabuľka2[[#This Row],[Stĺpec14]]))</f>
        <v>0</v>
      </c>
      <c r="X479" s="212">
        <f>IF(OR($X$13="vyberte",$X$13=""),0,IF(OR(Tabuľka2[[#This Row],[Stĺpec14]]="",Tabuľka2[[#This Row],[Stĺpec10]]=""),0,Tabuľka2[[#This Row],[Stĺpec10]]/Tabuľka2[[#This Row],[Stĺpec14]]))</f>
        <v>0</v>
      </c>
      <c r="Y479" s="212">
        <f>IF(OR($Y$13="vyberte",$Y$13=""),0,IF(OR(Tabuľka2[[#This Row],[Stĺpec14]]="",Tabuľka2[[#This Row],[Stĺpec11]]=""),0,Tabuľka2[[#This Row],[Stĺpec11]]/Tabuľka2[[#This Row],[Stĺpec14]]))</f>
        <v>0</v>
      </c>
      <c r="Z479" s="212">
        <f>IF(OR(Tabuľka2[[#This Row],[Stĺpec14]]="",Tabuľka2[[#This Row],[Stĺpec12]]=""),0,Tabuľka2[[#This Row],[Stĺpec12]]/Tabuľka2[[#This Row],[Stĺpec14]])</f>
        <v>0</v>
      </c>
      <c r="AA479" s="194">
        <f>IF(OR(Tabuľka2[[#This Row],[Stĺpec14]]="",Tabuľka2[[#This Row],[Stĺpec13]]=""),0,Tabuľka2[[#This Row],[Stĺpec13]]/Tabuľka2[[#This Row],[Stĺpec14]])</f>
        <v>0</v>
      </c>
      <c r="AB479" s="193">
        <f>COUNTIF(Tabuľka2[[#This Row],[Stĺpec16]:[Stĺpec23]],"&gt;0,1")</f>
        <v>0</v>
      </c>
      <c r="AC479" s="198">
        <f>IF(OR($F$13="vyberte",$F$13=""),0,Tabuľka2[[#This Row],[Stĺpec14]]-Tabuľka2[[#This Row],[Stĺpec26]])</f>
        <v>0</v>
      </c>
      <c r="AD4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79" s="206">
        <f>IF('Bodovacie kritéria'!$F$15="01 A - BORSKÁ NÍŽINA",Tabuľka2[[#This Row],[Stĺpec25]]/Tabuľka2[[#This Row],[Stĺpec5]],0)</f>
        <v>0</v>
      </c>
      <c r="AF4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79" s="206">
        <f>IFERROR((Tabuľka2[[#This Row],[Stĺpec28]]+Tabuľka2[[#This Row],[Stĺpec25]])/Tabuľka2[[#This Row],[Stĺpec14]],0)</f>
        <v>0</v>
      </c>
      <c r="AH479" s="199">
        <f>Tabuľka2[[#This Row],[Stĺpec28]]+Tabuľka2[[#This Row],[Stĺpec25]]</f>
        <v>0</v>
      </c>
      <c r="AI479" s="206">
        <f>IFERROR(Tabuľka2[[#This Row],[Stĺpec25]]/Tabuľka2[[#This Row],[Stĺpec30]],0)</f>
        <v>0</v>
      </c>
      <c r="AJ479" s="191">
        <f>IFERROR(Tabuľka2[[#This Row],[Stĺpec145]]/Tabuľka2[[#This Row],[Stĺpec14]],0)</f>
        <v>0</v>
      </c>
      <c r="AK479" s="191">
        <f>IFERROR(Tabuľka2[[#This Row],[Stĺpec144]]/Tabuľka2[[#This Row],[Stĺpec14]],0)</f>
        <v>0</v>
      </c>
    </row>
    <row r="480" spans="1:37" x14ac:dyDescent="0.25">
      <c r="A480" s="251"/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17">
        <f>SUM(Činnosti!$F480:$M480)</f>
        <v>0</v>
      </c>
      <c r="O480" s="261"/>
      <c r="P480" s="269"/>
      <c r="Q480" s="267">
        <f>IF(AND(Tabuľka2[[#This Row],[Stĺpec5]]&gt;0,Tabuľka2[[#This Row],[Stĺpec1]]=""),1,0)</f>
        <v>0</v>
      </c>
      <c r="R480" s="237">
        <f>IF(AND(Tabuľka2[[#This Row],[Stĺpec14]]=0,OR(Tabuľka2[[#This Row],[Stĺpec145]]&gt;0,Tabuľka2[[#This Row],[Stĺpec144]]&gt;0)),1,0)</f>
        <v>0</v>
      </c>
      <c r="S4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0" s="212">
        <f>IF(OR($T$13="vyberte",$T$13=""),0,IF(OR(Tabuľka2[[#This Row],[Stĺpec14]]="",Tabuľka2[[#This Row],[Stĺpec6]]=""),0,Tabuľka2[[#This Row],[Stĺpec6]]/Tabuľka2[[#This Row],[Stĺpec14]]))</f>
        <v>0</v>
      </c>
      <c r="U480" s="212">
        <f>IF(OR($U$13="vyberte",$U$13=""),0,IF(OR(Tabuľka2[[#This Row],[Stĺpec14]]="",Tabuľka2[[#This Row],[Stĺpec7]]=""),0,Tabuľka2[[#This Row],[Stĺpec7]]/Tabuľka2[[#This Row],[Stĺpec14]]))</f>
        <v>0</v>
      </c>
      <c r="V480" s="212">
        <f>IF(OR($V$13="vyberte",$V$13=""),0,IF(OR(Tabuľka2[[#This Row],[Stĺpec14]]="",Tabuľka2[[#This Row],[Stĺpec8]]=0),0,Tabuľka2[[#This Row],[Stĺpec8]]/Tabuľka2[[#This Row],[Stĺpec14]]))</f>
        <v>0</v>
      </c>
      <c r="W480" s="212">
        <f>IF(OR($W$13="vyberte",$W$13=""),0,IF(OR(Tabuľka2[[#This Row],[Stĺpec14]]="",Tabuľka2[[#This Row],[Stĺpec9]]=""),0,Tabuľka2[[#This Row],[Stĺpec9]]/Tabuľka2[[#This Row],[Stĺpec14]]))</f>
        <v>0</v>
      </c>
      <c r="X480" s="212">
        <f>IF(OR($X$13="vyberte",$X$13=""),0,IF(OR(Tabuľka2[[#This Row],[Stĺpec14]]="",Tabuľka2[[#This Row],[Stĺpec10]]=""),0,Tabuľka2[[#This Row],[Stĺpec10]]/Tabuľka2[[#This Row],[Stĺpec14]]))</f>
        <v>0</v>
      </c>
      <c r="Y480" s="212">
        <f>IF(OR($Y$13="vyberte",$Y$13=""),0,IF(OR(Tabuľka2[[#This Row],[Stĺpec14]]="",Tabuľka2[[#This Row],[Stĺpec11]]=""),0,Tabuľka2[[#This Row],[Stĺpec11]]/Tabuľka2[[#This Row],[Stĺpec14]]))</f>
        <v>0</v>
      </c>
      <c r="Z480" s="212">
        <f>IF(OR(Tabuľka2[[#This Row],[Stĺpec14]]="",Tabuľka2[[#This Row],[Stĺpec12]]=""),0,Tabuľka2[[#This Row],[Stĺpec12]]/Tabuľka2[[#This Row],[Stĺpec14]])</f>
        <v>0</v>
      </c>
      <c r="AA480" s="194">
        <f>IF(OR(Tabuľka2[[#This Row],[Stĺpec14]]="",Tabuľka2[[#This Row],[Stĺpec13]]=""),0,Tabuľka2[[#This Row],[Stĺpec13]]/Tabuľka2[[#This Row],[Stĺpec14]])</f>
        <v>0</v>
      </c>
      <c r="AB480" s="193">
        <f>COUNTIF(Tabuľka2[[#This Row],[Stĺpec16]:[Stĺpec23]],"&gt;0,1")</f>
        <v>0</v>
      </c>
      <c r="AC480" s="198">
        <f>IF(OR($F$13="vyberte",$F$13=""),0,Tabuľka2[[#This Row],[Stĺpec14]]-Tabuľka2[[#This Row],[Stĺpec26]])</f>
        <v>0</v>
      </c>
      <c r="AD4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0" s="206">
        <f>IF('Bodovacie kritéria'!$F$15="01 A - BORSKÁ NÍŽINA",Tabuľka2[[#This Row],[Stĺpec25]]/Tabuľka2[[#This Row],[Stĺpec5]],0)</f>
        <v>0</v>
      </c>
      <c r="AF4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0" s="206">
        <f>IFERROR((Tabuľka2[[#This Row],[Stĺpec28]]+Tabuľka2[[#This Row],[Stĺpec25]])/Tabuľka2[[#This Row],[Stĺpec14]],0)</f>
        <v>0</v>
      </c>
      <c r="AH480" s="199">
        <f>Tabuľka2[[#This Row],[Stĺpec28]]+Tabuľka2[[#This Row],[Stĺpec25]]</f>
        <v>0</v>
      </c>
      <c r="AI480" s="206">
        <f>IFERROR(Tabuľka2[[#This Row],[Stĺpec25]]/Tabuľka2[[#This Row],[Stĺpec30]],0)</f>
        <v>0</v>
      </c>
      <c r="AJ480" s="191">
        <f>IFERROR(Tabuľka2[[#This Row],[Stĺpec145]]/Tabuľka2[[#This Row],[Stĺpec14]],0)</f>
        <v>0</v>
      </c>
      <c r="AK480" s="191">
        <f>IFERROR(Tabuľka2[[#This Row],[Stĺpec144]]/Tabuľka2[[#This Row],[Stĺpec14]],0)</f>
        <v>0</v>
      </c>
    </row>
    <row r="481" spans="1:37" x14ac:dyDescent="0.25">
      <c r="A481" s="252"/>
      <c r="B481" s="257"/>
      <c r="C481" s="257"/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18">
        <f>SUM(Činnosti!$F481:$M481)</f>
        <v>0</v>
      </c>
      <c r="O481" s="262"/>
      <c r="P481" s="269"/>
      <c r="Q481" s="267">
        <f>IF(AND(Tabuľka2[[#This Row],[Stĺpec5]]&gt;0,Tabuľka2[[#This Row],[Stĺpec1]]=""),1,0)</f>
        <v>0</v>
      </c>
      <c r="R481" s="237">
        <f>IF(AND(Tabuľka2[[#This Row],[Stĺpec14]]=0,OR(Tabuľka2[[#This Row],[Stĺpec145]]&gt;0,Tabuľka2[[#This Row],[Stĺpec144]]&gt;0)),1,0)</f>
        <v>0</v>
      </c>
      <c r="S4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1" s="212">
        <f>IF(OR($T$13="vyberte",$T$13=""),0,IF(OR(Tabuľka2[[#This Row],[Stĺpec14]]="",Tabuľka2[[#This Row],[Stĺpec6]]=""),0,Tabuľka2[[#This Row],[Stĺpec6]]/Tabuľka2[[#This Row],[Stĺpec14]]))</f>
        <v>0</v>
      </c>
      <c r="U481" s="212">
        <f>IF(OR($U$13="vyberte",$U$13=""),0,IF(OR(Tabuľka2[[#This Row],[Stĺpec14]]="",Tabuľka2[[#This Row],[Stĺpec7]]=""),0,Tabuľka2[[#This Row],[Stĺpec7]]/Tabuľka2[[#This Row],[Stĺpec14]]))</f>
        <v>0</v>
      </c>
      <c r="V481" s="212">
        <f>IF(OR($V$13="vyberte",$V$13=""),0,IF(OR(Tabuľka2[[#This Row],[Stĺpec14]]="",Tabuľka2[[#This Row],[Stĺpec8]]=0),0,Tabuľka2[[#This Row],[Stĺpec8]]/Tabuľka2[[#This Row],[Stĺpec14]]))</f>
        <v>0</v>
      </c>
      <c r="W481" s="212">
        <f>IF(OR($W$13="vyberte",$W$13=""),0,IF(OR(Tabuľka2[[#This Row],[Stĺpec14]]="",Tabuľka2[[#This Row],[Stĺpec9]]=""),0,Tabuľka2[[#This Row],[Stĺpec9]]/Tabuľka2[[#This Row],[Stĺpec14]]))</f>
        <v>0</v>
      </c>
      <c r="X481" s="212">
        <f>IF(OR($X$13="vyberte",$X$13=""),0,IF(OR(Tabuľka2[[#This Row],[Stĺpec14]]="",Tabuľka2[[#This Row],[Stĺpec10]]=""),0,Tabuľka2[[#This Row],[Stĺpec10]]/Tabuľka2[[#This Row],[Stĺpec14]]))</f>
        <v>0</v>
      </c>
      <c r="Y481" s="212">
        <f>IF(OR($Y$13="vyberte",$Y$13=""),0,IF(OR(Tabuľka2[[#This Row],[Stĺpec14]]="",Tabuľka2[[#This Row],[Stĺpec11]]=""),0,Tabuľka2[[#This Row],[Stĺpec11]]/Tabuľka2[[#This Row],[Stĺpec14]]))</f>
        <v>0</v>
      </c>
      <c r="Z481" s="212">
        <f>IF(OR(Tabuľka2[[#This Row],[Stĺpec14]]="",Tabuľka2[[#This Row],[Stĺpec12]]=""),0,Tabuľka2[[#This Row],[Stĺpec12]]/Tabuľka2[[#This Row],[Stĺpec14]])</f>
        <v>0</v>
      </c>
      <c r="AA481" s="194">
        <f>IF(OR(Tabuľka2[[#This Row],[Stĺpec14]]="",Tabuľka2[[#This Row],[Stĺpec13]]=""),0,Tabuľka2[[#This Row],[Stĺpec13]]/Tabuľka2[[#This Row],[Stĺpec14]])</f>
        <v>0</v>
      </c>
      <c r="AB481" s="193">
        <f>COUNTIF(Tabuľka2[[#This Row],[Stĺpec16]:[Stĺpec23]],"&gt;0,1")</f>
        <v>0</v>
      </c>
      <c r="AC481" s="198">
        <f>IF(OR($F$13="vyberte",$F$13=""),0,Tabuľka2[[#This Row],[Stĺpec14]]-Tabuľka2[[#This Row],[Stĺpec26]])</f>
        <v>0</v>
      </c>
      <c r="AD4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1" s="206">
        <f>IF('Bodovacie kritéria'!$F$15="01 A - BORSKÁ NÍŽINA",Tabuľka2[[#This Row],[Stĺpec25]]/Tabuľka2[[#This Row],[Stĺpec5]],0)</f>
        <v>0</v>
      </c>
      <c r="AF4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1" s="206">
        <f>IFERROR((Tabuľka2[[#This Row],[Stĺpec28]]+Tabuľka2[[#This Row],[Stĺpec25]])/Tabuľka2[[#This Row],[Stĺpec14]],0)</f>
        <v>0</v>
      </c>
      <c r="AH481" s="199">
        <f>Tabuľka2[[#This Row],[Stĺpec28]]+Tabuľka2[[#This Row],[Stĺpec25]]</f>
        <v>0</v>
      </c>
      <c r="AI481" s="206">
        <f>IFERROR(Tabuľka2[[#This Row],[Stĺpec25]]/Tabuľka2[[#This Row],[Stĺpec30]],0)</f>
        <v>0</v>
      </c>
      <c r="AJ481" s="191">
        <f>IFERROR(Tabuľka2[[#This Row],[Stĺpec145]]/Tabuľka2[[#This Row],[Stĺpec14]],0)</f>
        <v>0</v>
      </c>
      <c r="AK481" s="191">
        <f>IFERROR(Tabuľka2[[#This Row],[Stĺpec144]]/Tabuľka2[[#This Row],[Stĺpec14]],0)</f>
        <v>0</v>
      </c>
    </row>
    <row r="482" spans="1:37" x14ac:dyDescent="0.25">
      <c r="A482" s="251"/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17">
        <f>SUM(Činnosti!$F482:$M482)</f>
        <v>0</v>
      </c>
      <c r="O482" s="261"/>
      <c r="P482" s="269"/>
      <c r="Q482" s="267">
        <f>IF(AND(Tabuľka2[[#This Row],[Stĺpec5]]&gt;0,Tabuľka2[[#This Row],[Stĺpec1]]=""),1,0)</f>
        <v>0</v>
      </c>
      <c r="R482" s="237">
        <f>IF(AND(Tabuľka2[[#This Row],[Stĺpec14]]=0,OR(Tabuľka2[[#This Row],[Stĺpec145]]&gt;0,Tabuľka2[[#This Row],[Stĺpec144]]&gt;0)),1,0)</f>
        <v>0</v>
      </c>
      <c r="S4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2" s="212">
        <f>IF(OR($T$13="vyberte",$T$13=""),0,IF(OR(Tabuľka2[[#This Row],[Stĺpec14]]="",Tabuľka2[[#This Row],[Stĺpec6]]=""),0,Tabuľka2[[#This Row],[Stĺpec6]]/Tabuľka2[[#This Row],[Stĺpec14]]))</f>
        <v>0</v>
      </c>
      <c r="U482" s="212">
        <f>IF(OR($U$13="vyberte",$U$13=""),0,IF(OR(Tabuľka2[[#This Row],[Stĺpec14]]="",Tabuľka2[[#This Row],[Stĺpec7]]=""),0,Tabuľka2[[#This Row],[Stĺpec7]]/Tabuľka2[[#This Row],[Stĺpec14]]))</f>
        <v>0</v>
      </c>
      <c r="V482" s="212">
        <f>IF(OR($V$13="vyberte",$V$13=""),0,IF(OR(Tabuľka2[[#This Row],[Stĺpec14]]="",Tabuľka2[[#This Row],[Stĺpec8]]=0),0,Tabuľka2[[#This Row],[Stĺpec8]]/Tabuľka2[[#This Row],[Stĺpec14]]))</f>
        <v>0</v>
      </c>
      <c r="W482" s="212">
        <f>IF(OR($W$13="vyberte",$W$13=""),0,IF(OR(Tabuľka2[[#This Row],[Stĺpec14]]="",Tabuľka2[[#This Row],[Stĺpec9]]=""),0,Tabuľka2[[#This Row],[Stĺpec9]]/Tabuľka2[[#This Row],[Stĺpec14]]))</f>
        <v>0</v>
      </c>
      <c r="X482" s="212">
        <f>IF(OR($X$13="vyberte",$X$13=""),0,IF(OR(Tabuľka2[[#This Row],[Stĺpec14]]="",Tabuľka2[[#This Row],[Stĺpec10]]=""),0,Tabuľka2[[#This Row],[Stĺpec10]]/Tabuľka2[[#This Row],[Stĺpec14]]))</f>
        <v>0</v>
      </c>
      <c r="Y482" s="212">
        <f>IF(OR($Y$13="vyberte",$Y$13=""),0,IF(OR(Tabuľka2[[#This Row],[Stĺpec14]]="",Tabuľka2[[#This Row],[Stĺpec11]]=""),0,Tabuľka2[[#This Row],[Stĺpec11]]/Tabuľka2[[#This Row],[Stĺpec14]]))</f>
        <v>0</v>
      </c>
      <c r="Z482" s="212">
        <f>IF(OR(Tabuľka2[[#This Row],[Stĺpec14]]="",Tabuľka2[[#This Row],[Stĺpec12]]=""),0,Tabuľka2[[#This Row],[Stĺpec12]]/Tabuľka2[[#This Row],[Stĺpec14]])</f>
        <v>0</v>
      </c>
      <c r="AA482" s="194">
        <f>IF(OR(Tabuľka2[[#This Row],[Stĺpec14]]="",Tabuľka2[[#This Row],[Stĺpec13]]=""),0,Tabuľka2[[#This Row],[Stĺpec13]]/Tabuľka2[[#This Row],[Stĺpec14]])</f>
        <v>0</v>
      </c>
      <c r="AB482" s="193">
        <f>COUNTIF(Tabuľka2[[#This Row],[Stĺpec16]:[Stĺpec23]],"&gt;0,1")</f>
        <v>0</v>
      </c>
      <c r="AC482" s="198">
        <f>IF(OR($F$13="vyberte",$F$13=""),0,Tabuľka2[[#This Row],[Stĺpec14]]-Tabuľka2[[#This Row],[Stĺpec26]])</f>
        <v>0</v>
      </c>
      <c r="AD4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2" s="206">
        <f>IF('Bodovacie kritéria'!$F$15="01 A - BORSKÁ NÍŽINA",Tabuľka2[[#This Row],[Stĺpec25]]/Tabuľka2[[#This Row],[Stĺpec5]],0)</f>
        <v>0</v>
      </c>
      <c r="AF4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2" s="206">
        <f>IFERROR((Tabuľka2[[#This Row],[Stĺpec28]]+Tabuľka2[[#This Row],[Stĺpec25]])/Tabuľka2[[#This Row],[Stĺpec14]],0)</f>
        <v>0</v>
      </c>
      <c r="AH482" s="199">
        <f>Tabuľka2[[#This Row],[Stĺpec28]]+Tabuľka2[[#This Row],[Stĺpec25]]</f>
        <v>0</v>
      </c>
      <c r="AI482" s="206">
        <f>IFERROR(Tabuľka2[[#This Row],[Stĺpec25]]/Tabuľka2[[#This Row],[Stĺpec30]],0)</f>
        <v>0</v>
      </c>
      <c r="AJ482" s="191">
        <f>IFERROR(Tabuľka2[[#This Row],[Stĺpec145]]/Tabuľka2[[#This Row],[Stĺpec14]],0)</f>
        <v>0</v>
      </c>
      <c r="AK482" s="191">
        <f>IFERROR(Tabuľka2[[#This Row],[Stĺpec144]]/Tabuľka2[[#This Row],[Stĺpec14]],0)</f>
        <v>0</v>
      </c>
    </row>
    <row r="483" spans="1:37" x14ac:dyDescent="0.25">
      <c r="A483" s="252"/>
      <c r="B483" s="257"/>
      <c r="C483" s="257"/>
      <c r="D483" s="257"/>
      <c r="E483" s="257"/>
      <c r="F483" s="257"/>
      <c r="G483" s="257"/>
      <c r="H483" s="257"/>
      <c r="I483" s="257"/>
      <c r="J483" s="257"/>
      <c r="K483" s="257"/>
      <c r="L483" s="257"/>
      <c r="M483" s="257"/>
      <c r="N483" s="218">
        <f>SUM(Činnosti!$F483:$M483)</f>
        <v>0</v>
      </c>
      <c r="O483" s="262"/>
      <c r="P483" s="269"/>
      <c r="Q483" s="267">
        <f>IF(AND(Tabuľka2[[#This Row],[Stĺpec5]]&gt;0,Tabuľka2[[#This Row],[Stĺpec1]]=""),1,0)</f>
        <v>0</v>
      </c>
      <c r="R483" s="237">
        <f>IF(AND(Tabuľka2[[#This Row],[Stĺpec14]]=0,OR(Tabuľka2[[#This Row],[Stĺpec145]]&gt;0,Tabuľka2[[#This Row],[Stĺpec144]]&gt;0)),1,0)</f>
        <v>0</v>
      </c>
      <c r="S4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3" s="212">
        <f>IF(OR($T$13="vyberte",$T$13=""),0,IF(OR(Tabuľka2[[#This Row],[Stĺpec14]]="",Tabuľka2[[#This Row],[Stĺpec6]]=""),0,Tabuľka2[[#This Row],[Stĺpec6]]/Tabuľka2[[#This Row],[Stĺpec14]]))</f>
        <v>0</v>
      </c>
      <c r="U483" s="212">
        <f>IF(OR($U$13="vyberte",$U$13=""),0,IF(OR(Tabuľka2[[#This Row],[Stĺpec14]]="",Tabuľka2[[#This Row],[Stĺpec7]]=""),0,Tabuľka2[[#This Row],[Stĺpec7]]/Tabuľka2[[#This Row],[Stĺpec14]]))</f>
        <v>0</v>
      </c>
      <c r="V483" s="212">
        <f>IF(OR($V$13="vyberte",$V$13=""),0,IF(OR(Tabuľka2[[#This Row],[Stĺpec14]]="",Tabuľka2[[#This Row],[Stĺpec8]]=0),0,Tabuľka2[[#This Row],[Stĺpec8]]/Tabuľka2[[#This Row],[Stĺpec14]]))</f>
        <v>0</v>
      </c>
      <c r="W483" s="212">
        <f>IF(OR($W$13="vyberte",$W$13=""),0,IF(OR(Tabuľka2[[#This Row],[Stĺpec14]]="",Tabuľka2[[#This Row],[Stĺpec9]]=""),0,Tabuľka2[[#This Row],[Stĺpec9]]/Tabuľka2[[#This Row],[Stĺpec14]]))</f>
        <v>0</v>
      </c>
      <c r="X483" s="212">
        <f>IF(OR($X$13="vyberte",$X$13=""),0,IF(OR(Tabuľka2[[#This Row],[Stĺpec14]]="",Tabuľka2[[#This Row],[Stĺpec10]]=""),0,Tabuľka2[[#This Row],[Stĺpec10]]/Tabuľka2[[#This Row],[Stĺpec14]]))</f>
        <v>0</v>
      </c>
      <c r="Y483" s="212">
        <f>IF(OR($Y$13="vyberte",$Y$13=""),0,IF(OR(Tabuľka2[[#This Row],[Stĺpec14]]="",Tabuľka2[[#This Row],[Stĺpec11]]=""),0,Tabuľka2[[#This Row],[Stĺpec11]]/Tabuľka2[[#This Row],[Stĺpec14]]))</f>
        <v>0</v>
      </c>
      <c r="Z483" s="212">
        <f>IF(OR(Tabuľka2[[#This Row],[Stĺpec14]]="",Tabuľka2[[#This Row],[Stĺpec12]]=""),0,Tabuľka2[[#This Row],[Stĺpec12]]/Tabuľka2[[#This Row],[Stĺpec14]])</f>
        <v>0</v>
      </c>
      <c r="AA483" s="194">
        <f>IF(OR(Tabuľka2[[#This Row],[Stĺpec14]]="",Tabuľka2[[#This Row],[Stĺpec13]]=""),0,Tabuľka2[[#This Row],[Stĺpec13]]/Tabuľka2[[#This Row],[Stĺpec14]])</f>
        <v>0</v>
      </c>
      <c r="AB483" s="193">
        <f>COUNTIF(Tabuľka2[[#This Row],[Stĺpec16]:[Stĺpec23]],"&gt;0,1")</f>
        <v>0</v>
      </c>
      <c r="AC483" s="198">
        <f>IF(OR($F$13="vyberte",$F$13=""),0,Tabuľka2[[#This Row],[Stĺpec14]]-Tabuľka2[[#This Row],[Stĺpec26]])</f>
        <v>0</v>
      </c>
      <c r="AD4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3" s="206">
        <f>IF('Bodovacie kritéria'!$F$15="01 A - BORSKÁ NÍŽINA",Tabuľka2[[#This Row],[Stĺpec25]]/Tabuľka2[[#This Row],[Stĺpec5]],0)</f>
        <v>0</v>
      </c>
      <c r="AF4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3" s="206">
        <f>IFERROR((Tabuľka2[[#This Row],[Stĺpec28]]+Tabuľka2[[#This Row],[Stĺpec25]])/Tabuľka2[[#This Row],[Stĺpec14]],0)</f>
        <v>0</v>
      </c>
      <c r="AH483" s="199">
        <f>Tabuľka2[[#This Row],[Stĺpec28]]+Tabuľka2[[#This Row],[Stĺpec25]]</f>
        <v>0</v>
      </c>
      <c r="AI483" s="206">
        <f>IFERROR(Tabuľka2[[#This Row],[Stĺpec25]]/Tabuľka2[[#This Row],[Stĺpec30]],0)</f>
        <v>0</v>
      </c>
      <c r="AJ483" s="191">
        <f>IFERROR(Tabuľka2[[#This Row],[Stĺpec145]]/Tabuľka2[[#This Row],[Stĺpec14]],0)</f>
        <v>0</v>
      </c>
      <c r="AK483" s="191">
        <f>IFERROR(Tabuľka2[[#This Row],[Stĺpec144]]/Tabuľka2[[#This Row],[Stĺpec14]],0)</f>
        <v>0</v>
      </c>
    </row>
    <row r="484" spans="1:37" x14ac:dyDescent="0.25">
      <c r="A484" s="251"/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17">
        <f>SUM(Činnosti!$F484:$M484)</f>
        <v>0</v>
      </c>
      <c r="O484" s="261"/>
      <c r="P484" s="269"/>
      <c r="Q484" s="267">
        <f>IF(AND(Tabuľka2[[#This Row],[Stĺpec5]]&gt;0,Tabuľka2[[#This Row],[Stĺpec1]]=""),1,0)</f>
        <v>0</v>
      </c>
      <c r="R484" s="237">
        <f>IF(AND(Tabuľka2[[#This Row],[Stĺpec14]]=0,OR(Tabuľka2[[#This Row],[Stĺpec145]]&gt;0,Tabuľka2[[#This Row],[Stĺpec144]]&gt;0)),1,0)</f>
        <v>0</v>
      </c>
      <c r="S4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4" s="212">
        <f>IF(OR($T$13="vyberte",$T$13=""),0,IF(OR(Tabuľka2[[#This Row],[Stĺpec14]]="",Tabuľka2[[#This Row],[Stĺpec6]]=""),0,Tabuľka2[[#This Row],[Stĺpec6]]/Tabuľka2[[#This Row],[Stĺpec14]]))</f>
        <v>0</v>
      </c>
      <c r="U484" s="212">
        <f>IF(OR($U$13="vyberte",$U$13=""),0,IF(OR(Tabuľka2[[#This Row],[Stĺpec14]]="",Tabuľka2[[#This Row],[Stĺpec7]]=""),0,Tabuľka2[[#This Row],[Stĺpec7]]/Tabuľka2[[#This Row],[Stĺpec14]]))</f>
        <v>0</v>
      </c>
      <c r="V484" s="212">
        <f>IF(OR($V$13="vyberte",$V$13=""),0,IF(OR(Tabuľka2[[#This Row],[Stĺpec14]]="",Tabuľka2[[#This Row],[Stĺpec8]]=0),0,Tabuľka2[[#This Row],[Stĺpec8]]/Tabuľka2[[#This Row],[Stĺpec14]]))</f>
        <v>0</v>
      </c>
      <c r="W484" s="212">
        <f>IF(OR($W$13="vyberte",$W$13=""),0,IF(OR(Tabuľka2[[#This Row],[Stĺpec14]]="",Tabuľka2[[#This Row],[Stĺpec9]]=""),0,Tabuľka2[[#This Row],[Stĺpec9]]/Tabuľka2[[#This Row],[Stĺpec14]]))</f>
        <v>0</v>
      </c>
      <c r="X484" s="212">
        <f>IF(OR($X$13="vyberte",$X$13=""),0,IF(OR(Tabuľka2[[#This Row],[Stĺpec14]]="",Tabuľka2[[#This Row],[Stĺpec10]]=""),0,Tabuľka2[[#This Row],[Stĺpec10]]/Tabuľka2[[#This Row],[Stĺpec14]]))</f>
        <v>0</v>
      </c>
      <c r="Y484" s="212">
        <f>IF(OR($Y$13="vyberte",$Y$13=""),0,IF(OR(Tabuľka2[[#This Row],[Stĺpec14]]="",Tabuľka2[[#This Row],[Stĺpec11]]=""),0,Tabuľka2[[#This Row],[Stĺpec11]]/Tabuľka2[[#This Row],[Stĺpec14]]))</f>
        <v>0</v>
      </c>
      <c r="Z484" s="212">
        <f>IF(OR(Tabuľka2[[#This Row],[Stĺpec14]]="",Tabuľka2[[#This Row],[Stĺpec12]]=""),0,Tabuľka2[[#This Row],[Stĺpec12]]/Tabuľka2[[#This Row],[Stĺpec14]])</f>
        <v>0</v>
      </c>
      <c r="AA484" s="194">
        <f>IF(OR(Tabuľka2[[#This Row],[Stĺpec14]]="",Tabuľka2[[#This Row],[Stĺpec13]]=""),0,Tabuľka2[[#This Row],[Stĺpec13]]/Tabuľka2[[#This Row],[Stĺpec14]])</f>
        <v>0</v>
      </c>
      <c r="AB484" s="193">
        <f>COUNTIF(Tabuľka2[[#This Row],[Stĺpec16]:[Stĺpec23]],"&gt;0,1")</f>
        <v>0</v>
      </c>
      <c r="AC484" s="198">
        <f>IF(OR($F$13="vyberte",$F$13=""),0,Tabuľka2[[#This Row],[Stĺpec14]]-Tabuľka2[[#This Row],[Stĺpec26]])</f>
        <v>0</v>
      </c>
      <c r="AD4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4" s="206">
        <f>IF('Bodovacie kritéria'!$F$15="01 A - BORSKÁ NÍŽINA",Tabuľka2[[#This Row],[Stĺpec25]]/Tabuľka2[[#This Row],[Stĺpec5]],0)</f>
        <v>0</v>
      </c>
      <c r="AF4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4" s="206">
        <f>IFERROR((Tabuľka2[[#This Row],[Stĺpec28]]+Tabuľka2[[#This Row],[Stĺpec25]])/Tabuľka2[[#This Row],[Stĺpec14]],0)</f>
        <v>0</v>
      </c>
      <c r="AH484" s="199">
        <f>Tabuľka2[[#This Row],[Stĺpec28]]+Tabuľka2[[#This Row],[Stĺpec25]]</f>
        <v>0</v>
      </c>
      <c r="AI484" s="206">
        <f>IFERROR(Tabuľka2[[#This Row],[Stĺpec25]]/Tabuľka2[[#This Row],[Stĺpec30]],0)</f>
        <v>0</v>
      </c>
      <c r="AJ484" s="191">
        <f>IFERROR(Tabuľka2[[#This Row],[Stĺpec145]]/Tabuľka2[[#This Row],[Stĺpec14]],0)</f>
        <v>0</v>
      </c>
      <c r="AK484" s="191">
        <f>IFERROR(Tabuľka2[[#This Row],[Stĺpec144]]/Tabuľka2[[#This Row],[Stĺpec14]],0)</f>
        <v>0</v>
      </c>
    </row>
    <row r="485" spans="1:37" x14ac:dyDescent="0.25">
      <c r="A485" s="252"/>
      <c r="B485" s="257"/>
      <c r="C485" s="257"/>
      <c r="D485" s="257"/>
      <c r="E485" s="257"/>
      <c r="F485" s="257"/>
      <c r="G485" s="257"/>
      <c r="H485" s="257"/>
      <c r="I485" s="257"/>
      <c r="J485" s="257"/>
      <c r="K485" s="257"/>
      <c r="L485" s="257"/>
      <c r="M485" s="257"/>
      <c r="N485" s="218">
        <f>SUM(Činnosti!$F485:$M485)</f>
        <v>0</v>
      </c>
      <c r="O485" s="262"/>
      <c r="P485" s="269"/>
      <c r="Q485" s="267">
        <f>IF(AND(Tabuľka2[[#This Row],[Stĺpec5]]&gt;0,Tabuľka2[[#This Row],[Stĺpec1]]=""),1,0)</f>
        <v>0</v>
      </c>
      <c r="R485" s="237">
        <f>IF(AND(Tabuľka2[[#This Row],[Stĺpec14]]=0,OR(Tabuľka2[[#This Row],[Stĺpec145]]&gt;0,Tabuľka2[[#This Row],[Stĺpec144]]&gt;0)),1,0)</f>
        <v>0</v>
      </c>
      <c r="S4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5" s="212">
        <f>IF(OR($T$13="vyberte",$T$13=""),0,IF(OR(Tabuľka2[[#This Row],[Stĺpec14]]="",Tabuľka2[[#This Row],[Stĺpec6]]=""),0,Tabuľka2[[#This Row],[Stĺpec6]]/Tabuľka2[[#This Row],[Stĺpec14]]))</f>
        <v>0</v>
      </c>
      <c r="U485" s="212">
        <f>IF(OR($U$13="vyberte",$U$13=""),0,IF(OR(Tabuľka2[[#This Row],[Stĺpec14]]="",Tabuľka2[[#This Row],[Stĺpec7]]=""),0,Tabuľka2[[#This Row],[Stĺpec7]]/Tabuľka2[[#This Row],[Stĺpec14]]))</f>
        <v>0</v>
      </c>
      <c r="V485" s="212">
        <f>IF(OR($V$13="vyberte",$V$13=""),0,IF(OR(Tabuľka2[[#This Row],[Stĺpec14]]="",Tabuľka2[[#This Row],[Stĺpec8]]=0),0,Tabuľka2[[#This Row],[Stĺpec8]]/Tabuľka2[[#This Row],[Stĺpec14]]))</f>
        <v>0</v>
      </c>
      <c r="W485" s="212">
        <f>IF(OR($W$13="vyberte",$W$13=""),0,IF(OR(Tabuľka2[[#This Row],[Stĺpec14]]="",Tabuľka2[[#This Row],[Stĺpec9]]=""),0,Tabuľka2[[#This Row],[Stĺpec9]]/Tabuľka2[[#This Row],[Stĺpec14]]))</f>
        <v>0</v>
      </c>
      <c r="X485" s="212">
        <f>IF(OR($X$13="vyberte",$X$13=""),0,IF(OR(Tabuľka2[[#This Row],[Stĺpec14]]="",Tabuľka2[[#This Row],[Stĺpec10]]=""),0,Tabuľka2[[#This Row],[Stĺpec10]]/Tabuľka2[[#This Row],[Stĺpec14]]))</f>
        <v>0</v>
      </c>
      <c r="Y485" s="212">
        <f>IF(OR($Y$13="vyberte",$Y$13=""),0,IF(OR(Tabuľka2[[#This Row],[Stĺpec14]]="",Tabuľka2[[#This Row],[Stĺpec11]]=""),0,Tabuľka2[[#This Row],[Stĺpec11]]/Tabuľka2[[#This Row],[Stĺpec14]]))</f>
        <v>0</v>
      </c>
      <c r="Z485" s="212">
        <f>IF(OR(Tabuľka2[[#This Row],[Stĺpec14]]="",Tabuľka2[[#This Row],[Stĺpec12]]=""),0,Tabuľka2[[#This Row],[Stĺpec12]]/Tabuľka2[[#This Row],[Stĺpec14]])</f>
        <v>0</v>
      </c>
      <c r="AA485" s="194">
        <f>IF(OR(Tabuľka2[[#This Row],[Stĺpec14]]="",Tabuľka2[[#This Row],[Stĺpec13]]=""),0,Tabuľka2[[#This Row],[Stĺpec13]]/Tabuľka2[[#This Row],[Stĺpec14]])</f>
        <v>0</v>
      </c>
      <c r="AB485" s="193">
        <f>COUNTIF(Tabuľka2[[#This Row],[Stĺpec16]:[Stĺpec23]],"&gt;0,1")</f>
        <v>0</v>
      </c>
      <c r="AC485" s="198">
        <f>IF(OR($F$13="vyberte",$F$13=""),0,Tabuľka2[[#This Row],[Stĺpec14]]-Tabuľka2[[#This Row],[Stĺpec26]])</f>
        <v>0</v>
      </c>
      <c r="AD4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5" s="206">
        <f>IF('Bodovacie kritéria'!$F$15="01 A - BORSKÁ NÍŽINA",Tabuľka2[[#This Row],[Stĺpec25]]/Tabuľka2[[#This Row],[Stĺpec5]],0)</f>
        <v>0</v>
      </c>
      <c r="AF4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5" s="206">
        <f>IFERROR((Tabuľka2[[#This Row],[Stĺpec28]]+Tabuľka2[[#This Row],[Stĺpec25]])/Tabuľka2[[#This Row],[Stĺpec14]],0)</f>
        <v>0</v>
      </c>
      <c r="AH485" s="199">
        <f>Tabuľka2[[#This Row],[Stĺpec28]]+Tabuľka2[[#This Row],[Stĺpec25]]</f>
        <v>0</v>
      </c>
      <c r="AI485" s="206">
        <f>IFERROR(Tabuľka2[[#This Row],[Stĺpec25]]/Tabuľka2[[#This Row],[Stĺpec30]],0)</f>
        <v>0</v>
      </c>
      <c r="AJ485" s="191">
        <f>IFERROR(Tabuľka2[[#This Row],[Stĺpec145]]/Tabuľka2[[#This Row],[Stĺpec14]],0)</f>
        <v>0</v>
      </c>
      <c r="AK485" s="191">
        <f>IFERROR(Tabuľka2[[#This Row],[Stĺpec144]]/Tabuľka2[[#This Row],[Stĺpec14]],0)</f>
        <v>0</v>
      </c>
    </row>
    <row r="486" spans="1:37" x14ac:dyDescent="0.25">
      <c r="A486" s="251"/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17">
        <f>SUM(Činnosti!$F486:$M486)</f>
        <v>0</v>
      </c>
      <c r="O486" s="261"/>
      <c r="P486" s="269"/>
      <c r="Q486" s="267">
        <f>IF(AND(Tabuľka2[[#This Row],[Stĺpec5]]&gt;0,Tabuľka2[[#This Row],[Stĺpec1]]=""),1,0)</f>
        <v>0</v>
      </c>
      <c r="R486" s="237">
        <f>IF(AND(Tabuľka2[[#This Row],[Stĺpec14]]=0,OR(Tabuľka2[[#This Row],[Stĺpec145]]&gt;0,Tabuľka2[[#This Row],[Stĺpec144]]&gt;0)),1,0)</f>
        <v>0</v>
      </c>
      <c r="S4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6" s="212">
        <f>IF(OR($T$13="vyberte",$T$13=""),0,IF(OR(Tabuľka2[[#This Row],[Stĺpec14]]="",Tabuľka2[[#This Row],[Stĺpec6]]=""),0,Tabuľka2[[#This Row],[Stĺpec6]]/Tabuľka2[[#This Row],[Stĺpec14]]))</f>
        <v>0</v>
      </c>
      <c r="U486" s="212">
        <f>IF(OR($U$13="vyberte",$U$13=""),0,IF(OR(Tabuľka2[[#This Row],[Stĺpec14]]="",Tabuľka2[[#This Row],[Stĺpec7]]=""),0,Tabuľka2[[#This Row],[Stĺpec7]]/Tabuľka2[[#This Row],[Stĺpec14]]))</f>
        <v>0</v>
      </c>
      <c r="V486" s="212">
        <f>IF(OR($V$13="vyberte",$V$13=""),0,IF(OR(Tabuľka2[[#This Row],[Stĺpec14]]="",Tabuľka2[[#This Row],[Stĺpec8]]=0),0,Tabuľka2[[#This Row],[Stĺpec8]]/Tabuľka2[[#This Row],[Stĺpec14]]))</f>
        <v>0</v>
      </c>
      <c r="W486" s="212">
        <f>IF(OR($W$13="vyberte",$W$13=""),0,IF(OR(Tabuľka2[[#This Row],[Stĺpec14]]="",Tabuľka2[[#This Row],[Stĺpec9]]=""),0,Tabuľka2[[#This Row],[Stĺpec9]]/Tabuľka2[[#This Row],[Stĺpec14]]))</f>
        <v>0</v>
      </c>
      <c r="X486" s="212">
        <f>IF(OR($X$13="vyberte",$X$13=""),0,IF(OR(Tabuľka2[[#This Row],[Stĺpec14]]="",Tabuľka2[[#This Row],[Stĺpec10]]=""),0,Tabuľka2[[#This Row],[Stĺpec10]]/Tabuľka2[[#This Row],[Stĺpec14]]))</f>
        <v>0</v>
      </c>
      <c r="Y486" s="212">
        <f>IF(OR($Y$13="vyberte",$Y$13=""),0,IF(OR(Tabuľka2[[#This Row],[Stĺpec14]]="",Tabuľka2[[#This Row],[Stĺpec11]]=""),0,Tabuľka2[[#This Row],[Stĺpec11]]/Tabuľka2[[#This Row],[Stĺpec14]]))</f>
        <v>0</v>
      </c>
      <c r="Z486" s="212">
        <f>IF(OR(Tabuľka2[[#This Row],[Stĺpec14]]="",Tabuľka2[[#This Row],[Stĺpec12]]=""),0,Tabuľka2[[#This Row],[Stĺpec12]]/Tabuľka2[[#This Row],[Stĺpec14]])</f>
        <v>0</v>
      </c>
      <c r="AA486" s="194">
        <f>IF(OR(Tabuľka2[[#This Row],[Stĺpec14]]="",Tabuľka2[[#This Row],[Stĺpec13]]=""),0,Tabuľka2[[#This Row],[Stĺpec13]]/Tabuľka2[[#This Row],[Stĺpec14]])</f>
        <v>0</v>
      </c>
      <c r="AB486" s="193">
        <f>COUNTIF(Tabuľka2[[#This Row],[Stĺpec16]:[Stĺpec23]],"&gt;0,1")</f>
        <v>0</v>
      </c>
      <c r="AC486" s="198">
        <f>IF(OR($F$13="vyberte",$F$13=""),0,Tabuľka2[[#This Row],[Stĺpec14]]-Tabuľka2[[#This Row],[Stĺpec26]])</f>
        <v>0</v>
      </c>
      <c r="AD4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6" s="206">
        <f>IF('Bodovacie kritéria'!$F$15="01 A - BORSKÁ NÍŽINA",Tabuľka2[[#This Row],[Stĺpec25]]/Tabuľka2[[#This Row],[Stĺpec5]],0)</f>
        <v>0</v>
      </c>
      <c r="AF4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6" s="206">
        <f>IFERROR((Tabuľka2[[#This Row],[Stĺpec28]]+Tabuľka2[[#This Row],[Stĺpec25]])/Tabuľka2[[#This Row],[Stĺpec14]],0)</f>
        <v>0</v>
      </c>
      <c r="AH486" s="199">
        <f>Tabuľka2[[#This Row],[Stĺpec28]]+Tabuľka2[[#This Row],[Stĺpec25]]</f>
        <v>0</v>
      </c>
      <c r="AI486" s="206">
        <f>IFERROR(Tabuľka2[[#This Row],[Stĺpec25]]/Tabuľka2[[#This Row],[Stĺpec30]],0)</f>
        <v>0</v>
      </c>
      <c r="AJ486" s="191">
        <f>IFERROR(Tabuľka2[[#This Row],[Stĺpec145]]/Tabuľka2[[#This Row],[Stĺpec14]],0)</f>
        <v>0</v>
      </c>
      <c r="AK486" s="191">
        <f>IFERROR(Tabuľka2[[#This Row],[Stĺpec144]]/Tabuľka2[[#This Row],[Stĺpec14]],0)</f>
        <v>0</v>
      </c>
    </row>
    <row r="487" spans="1:37" x14ac:dyDescent="0.25">
      <c r="A487" s="252"/>
      <c r="B487" s="257"/>
      <c r="C487" s="257"/>
      <c r="D487" s="257"/>
      <c r="E487" s="257"/>
      <c r="F487" s="257"/>
      <c r="G487" s="257"/>
      <c r="H487" s="257"/>
      <c r="I487" s="257"/>
      <c r="J487" s="257"/>
      <c r="K487" s="257"/>
      <c r="L487" s="257"/>
      <c r="M487" s="257"/>
      <c r="N487" s="218">
        <f>SUM(Činnosti!$F487:$M487)</f>
        <v>0</v>
      </c>
      <c r="O487" s="262"/>
      <c r="P487" s="269"/>
      <c r="Q487" s="267">
        <f>IF(AND(Tabuľka2[[#This Row],[Stĺpec5]]&gt;0,Tabuľka2[[#This Row],[Stĺpec1]]=""),1,0)</f>
        <v>0</v>
      </c>
      <c r="R487" s="237">
        <f>IF(AND(Tabuľka2[[#This Row],[Stĺpec14]]=0,OR(Tabuľka2[[#This Row],[Stĺpec145]]&gt;0,Tabuľka2[[#This Row],[Stĺpec144]]&gt;0)),1,0)</f>
        <v>0</v>
      </c>
      <c r="S4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7" s="212">
        <f>IF(OR($T$13="vyberte",$T$13=""),0,IF(OR(Tabuľka2[[#This Row],[Stĺpec14]]="",Tabuľka2[[#This Row],[Stĺpec6]]=""),0,Tabuľka2[[#This Row],[Stĺpec6]]/Tabuľka2[[#This Row],[Stĺpec14]]))</f>
        <v>0</v>
      </c>
      <c r="U487" s="212">
        <f>IF(OR($U$13="vyberte",$U$13=""),0,IF(OR(Tabuľka2[[#This Row],[Stĺpec14]]="",Tabuľka2[[#This Row],[Stĺpec7]]=""),0,Tabuľka2[[#This Row],[Stĺpec7]]/Tabuľka2[[#This Row],[Stĺpec14]]))</f>
        <v>0</v>
      </c>
      <c r="V487" s="212">
        <f>IF(OR($V$13="vyberte",$V$13=""),0,IF(OR(Tabuľka2[[#This Row],[Stĺpec14]]="",Tabuľka2[[#This Row],[Stĺpec8]]=0),0,Tabuľka2[[#This Row],[Stĺpec8]]/Tabuľka2[[#This Row],[Stĺpec14]]))</f>
        <v>0</v>
      </c>
      <c r="W487" s="212">
        <f>IF(OR($W$13="vyberte",$W$13=""),0,IF(OR(Tabuľka2[[#This Row],[Stĺpec14]]="",Tabuľka2[[#This Row],[Stĺpec9]]=""),0,Tabuľka2[[#This Row],[Stĺpec9]]/Tabuľka2[[#This Row],[Stĺpec14]]))</f>
        <v>0</v>
      </c>
      <c r="X487" s="212">
        <f>IF(OR($X$13="vyberte",$X$13=""),0,IF(OR(Tabuľka2[[#This Row],[Stĺpec14]]="",Tabuľka2[[#This Row],[Stĺpec10]]=""),0,Tabuľka2[[#This Row],[Stĺpec10]]/Tabuľka2[[#This Row],[Stĺpec14]]))</f>
        <v>0</v>
      </c>
      <c r="Y487" s="212">
        <f>IF(OR($Y$13="vyberte",$Y$13=""),0,IF(OR(Tabuľka2[[#This Row],[Stĺpec14]]="",Tabuľka2[[#This Row],[Stĺpec11]]=""),0,Tabuľka2[[#This Row],[Stĺpec11]]/Tabuľka2[[#This Row],[Stĺpec14]]))</f>
        <v>0</v>
      </c>
      <c r="Z487" s="212">
        <f>IF(OR(Tabuľka2[[#This Row],[Stĺpec14]]="",Tabuľka2[[#This Row],[Stĺpec12]]=""),0,Tabuľka2[[#This Row],[Stĺpec12]]/Tabuľka2[[#This Row],[Stĺpec14]])</f>
        <v>0</v>
      </c>
      <c r="AA487" s="194">
        <f>IF(OR(Tabuľka2[[#This Row],[Stĺpec14]]="",Tabuľka2[[#This Row],[Stĺpec13]]=""),0,Tabuľka2[[#This Row],[Stĺpec13]]/Tabuľka2[[#This Row],[Stĺpec14]])</f>
        <v>0</v>
      </c>
      <c r="AB487" s="193">
        <f>COUNTIF(Tabuľka2[[#This Row],[Stĺpec16]:[Stĺpec23]],"&gt;0,1")</f>
        <v>0</v>
      </c>
      <c r="AC487" s="198">
        <f>IF(OR($F$13="vyberte",$F$13=""),0,Tabuľka2[[#This Row],[Stĺpec14]]-Tabuľka2[[#This Row],[Stĺpec26]])</f>
        <v>0</v>
      </c>
      <c r="AD4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7" s="206">
        <f>IF('Bodovacie kritéria'!$F$15="01 A - BORSKÁ NÍŽINA",Tabuľka2[[#This Row],[Stĺpec25]]/Tabuľka2[[#This Row],[Stĺpec5]],0)</f>
        <v>0</v>
      </c>
      <c r="AF4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7" s="206">
        <f>IFERROR((Tabuľka2[[#This Row],[Stĺpec28]]+Tabuľka2[[#This Row],[Stĺpec25]])/Tabuľka2[[#This Row],[Stĺpec14]],0)</f>
        <v>0</v>
      </c>
      <c r="AH487" s="199">
        <f>Tabuľka2[[#This Row],[Stĺpec28]]+Tabuľka2[[#This Row],[Stĺpec25]]</f>
        <v>0</v>
      </c>
      <c r="AI487" s="206">
        <f>IFERROR(Tabuľka2[[#This Row],[Stĺpec25]]/Tabuľka2[[#This Row],[Stĺpec30]],0)</f>
        <v>0</v>
      </c>
      <c r="AJ487" s="191">
        <f>IFERROR(Tabuľka2[[#This Row],[Stĺpec145]]/Tabuľka2[[#This Row],[Stĺpec14]],0)</f>
        <v>0</v>
      </c>
      <c r="AK487" s="191">
        <f>IFERROR(Tabuľka2[[#This Row],[Stĺpec144]]/Tabuľka2[[#This Row],[Stĺpec14]],0)</f>
        <v>0</v>
      </c>
    </row>
    <row r="488" spans="1:37" x14ac:dyDescent="0.25">
      <c r="A488" s="251"/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17">
        <f>SUM(Činnosti!$F488:$M488)</f>
        <v>0</v>
      </c>
      <c r="O488" s="261"/>
      <c r="P488" s="269"/>
      <c r="Q488" s="267">
        <f>IF(AND(Tabuľka2[[#This Row],[Stĺpec5]]&gt;0,Tabuľka2[[#This Row],[Stĺpec1]]=""),1,0)</f>
        <v>0</v>
      </c>
      <c r="R488" s="237">
        <f>IF(AND(Tabuľka2[[#This Row],[Stĺpec14]]=0,OR(Tabuľka2[[#This Row],[Stĺpec145]]&gt;0,Tabuľka2[[#This Row],[Stĺpec144]]&gt;0)),1,0)</f>
        <v>0</v>
      </c>
      <c r="S4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8" s="212">
        <f>IF(OR($T$13="vyberte",$T$13=""),0,IF(OR(Tabuľka2[[#This Row],[Stĺpec14]]="",Tabuľka2[[#This Row],[Stĺpec6]]=""),0,Tabuľka2[[#This Row],[Stĺpec6]]/Tabuľka2[[#This Row],[Stĺpec14]]))</f>
        <v>0</v>
      </c>
      <c r="U488" s="212">
        <f>IF(OR($U$13="vyberte",$U$13=""),0,IF(OR(Tabuľka2[[#This Row],[Stĺpec14]]="",Tabuľka2[[#This Row],[Stĺpec7]]=""),0,Tabuľka2[[#This Row],[Stĺpec7]]/Tabuľka2[[#This Row],[Stĺpec14]]))</f>
        <v>0</v>
      </c>
      <c r="V488" s="212">
        <f>IF(OR($V$13="vyberte",$V$13=""),0,IF(OR(Tabuľka2[[#This Row],[Stĺpec14]]="",Tabuľka2[[#This Row],[Stĺpec8]]=0),0,Tabuľka2[[#This Row],[Stĺpec8]]/Tabuľka2[[#This Row],[Stĺpec14]]))</f>
        <v>0</v>
      </c>
      <c r="W488" s="212">
        <f>IF(OR($W$13="vyberte",$W$13=""),0,IF(OR(Tabuľka2[[#This Row],[Stĺpec14]]="",Tabuľka2[[#This Row],[Stĺpec9]]=""),0,Tabuľka2[[#This Row],[Stĺpec9]]/Tabuľka2[[#This Row],[Stĺpec14]]))</f>
        <v>0</v>
      </c>
      <c r="X488" s="212">
        <f>IF(OR($X$13="vyberte",$X$13=""),0,IF(OR(Tabuľka2[[#This Row],[Stĺpec14]]="",Tabuľka2[[#This Row],[Stĺpec10]]=""),0,Tabuľka2[[#This Row],[Stĺpec10]]/Tabuľka2[[#This Row],[Stĺpec14]]))</f>
        <v>0</v>
      </c>
      <c r="Y488" s="212">
        <f>IF(OR($Y$13="vyberte",$Y$13=""),0,IF(OR(Tabuľka2[[#This Row],[Stĺpec14]]="",Tabuľka2[[#This Row],[Stĺpec11]]=""),0,Tabuľka2[[#This Row],[Stĺpec11]]/Tabuľka2[[#This Row],[Stĺpec14]]))</f>
        <v>0</v>
      </c>
      <c r="Z488" s="212">
        <f>IF(OR(Tabuľka2[[#This Row],[Stĺpec14]]="",Tabuľka2[[#This Row],[Stĺpec12]]=""),0,Tabuľka2[[#This Row],[Stĺpec12]]/Tabuľka2[[#This Row],[Stĺpec14]])</f>
        <v>0</v>
      </c>
      <c r="AA488" s="194">
        <f>IF(OR(Tabuľka2[[#This Row],[Stĺpec14]]="",Tabuľka2[[#This Row],[Stĺpec13]]=""),0,Tabuľka2[[#This Row],[Stĺpec13]]/Tabuľka2[[#This Row],[Stĺpec14]])</f>
        <v>0</v>
      </c>
      <c r="AB488" s="193">
        <f>COUNTIF(Tabuľka2[[#This Row],[Stĺpec16]:[Stĺpec23]],"&gt;0,1")</f>
        <v>0</v>
      </c>
      <c r="AC488" s="198">
        <f>IF(OR($F$13="vyberte",$F$13=""),0,Tabuľka2[[#This Row],[Stĺpec14]]-Tabuľka2[[#This Row],[Stĺpec26]])</f>
        <v>0</v>
      </c>
      <c r="AD4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8" s="206">
        <f>IF('Bodovacie kritéria'!$F$15="01 A - BORSKÁ NÍŽINA",Tabuľka2[[#This Row],[Stĺpec25]]/Tabuľka2[[#This Row],[Stĺpec5]],0)</f>
        <v>0</v>
      </c>
      <c r="AF4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8" s="206">
        <f>IFERROR((Tabuľka2[[#This Row],[Stĺpec28]]+Tabuľka2[[#This Row],[Stĺpec25]])/Tabuľka2[[#This Row],[Stĺpec14]],0)</f>
        <v>0</v>
      </c>
      <c r="AH488" s="199">
        <f>Tabuľka2[[#This Row],[Stĺpec28]]+Tabuľka2[[#This Row],[Stĺpec25]]</f>
        <v>0</v>
      </c>
      <c r="AI488" s="206">
        <f>IFERROR(Tabuľka2[[#This Row],[Stĺpec25]]/Tabuľka2[[#This Row],[Stĺpec30]],0)</f>
        <v>0</v>
      </c>
      <c r="AJ488" s="191">
        <f>IFERROR(Tabuľka2[[#This Row],[Stĺpec145]]/Tabuľka2[[#This Row],[Stĺpec14]],0)</f>
        <v>0</v>
      </c>
      <c r="AK488" s="191">
        <f>IFERROR(Tabuľka2[[#This Row],[Stĺpec144]]/Tabuľka2[[#This Row],[Stĺpec14]],0)</f>
        <v>0</v>
      </c>
    </row>
    <row r="489" spans="1:37" x14ac:dyDescent="0.25">
      <c r="A489" s="252"/>
      <c r="B489" s="257"/>
      <c r="C489" s="257"/>
      <c r="D489" s="257"/>
      <c r="E489" s="257"/>
      <c r="F489" s="257"/>
      <c r="G489" s="257"/>
      <c r="H489" s="257"/>
      <c r="I489" s="257"/>
      <c r="J489" s="257"/>
      <c r="K489" s="257"/>
      <c r="L489" s="257"/>
      <c r="M489" s="257"/>
      <c r="N489" s="218">
        <f>SUM(Činnosti!$F489:$M489)</f>
        <v>0</v>
      </c>
      <c r="O489" s="262"/>
      <c r="P489" s="269"/>
      <c r="Q489" s="267">
        <f>IF(AND(Tabuľka2[[#This Row],[Stĺpec5]]&gt;0,Tabuľka2[[#This Row],[Stĺpec1]]=""),1,0)</f>
        <v>0</v>
      </c>
      <c r="R489" s="237">
        <f>IF(AND(Tabuľka2[[#This Row],[Stĺpec14]]=0,OR(Tabuľka2[[#This Row],[Stĺpec145]]&gt;0,Tabuľka2[[#This Row],[Stĺpec144]]&gt;0)),1,0)</f>
        <v>0</v>
      </c>
      <c r="S4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89" s="212">
        <f>IF(OR($T$13="vyberte",$T$13=""),0,IF(OR(Tabuľka2[[#This Row],[Stĺpec14]]="",Tabuľka2[[#This Row],[Stĺpec6]]=""),0,Tabuľka2[[#This Row],[Stĺpec6]]/Tabuľka2[[#This Row],[Stĺpec14]]))</f>
        <v>0</v>
      </c>
      <c r="U489" s="212">
        <f>IF(OR($U$13="vyberte",$U$13=""),0,IF(OR(Tabuľka2[[#This Row],[Stĺpec14]]="",Tabuľka2[[#This Row],[Stĺpec7]]=""),0,Tabuľka2[[#This Row],[Stĺpec7]]/Tabuľka2[[#This Row],[Stĺpec14]]))</f>
        <v>0</v>
      </c>
      <c r="V489" s="212">
        <f>IF(OR($V$13="vyberte",$V$13=""),0,IF(OR(Tabuľka2[[#This Row],[Stĺpec14]]="",Tabuľka2[[#This Row],[Stĺpec8]]=0),0,Tabuľka2[[#This Row],[Stĺpec8]]/Tabuľka2[[#This Row],[Stĺpec14]]))</f>
        <v>0</v>
      </c>
      <c r="W489" s="212">
        <f>IF(OR($W$13="vyberte",$W$13=""),0,IF(OR(Tabuľka2[[#This Row],[Stĺpec14]]="",Tabuľka2[[#This Row],[Stĺpec9]]=""),0,Tabuľka2[[#This Row],[Stĺpec9]]/Tabuľka2[[#This Row],[Stĺpec14]]))</f>
        <v>0</v>
      </c>
      <c r="X489" s="212">
        <f>IF(OR($X$13="vyberte",$X$13=""),0,IF(OR(Tabuľka2[[#This Row],[Stĺpec14]]="",Tabuľka2[[#This Row],[Stĺpec10]]=""),0,Tabuľka2[[#This Row],[Stĺpec10]]/Tabuľka2[[#This Row],[Stĺpec14]]))</f>
        <v>0</v>
      </c>
      <c r="Y489" s="212">
        <f>IF(OR($Y$13="vyberte",$Y$13=""),0,IF(OR(Tabuľka2[[#This Row],[Stĺpec14]]="",Tabuľka2[[#This Row],[Stĺpec11]]=""),0,Tabuľka2[[#This Row],[Stĺpec11]]/Tabuľka2[[#This Row],[Stĺpec14]]))</f>
        <v>0</v>
      </c>
      <c r="Z489" s="212">
        <f>IF(OR(Tabuľka2[[#This Row],[Stĺpec14]]="",Tabuľka2[[#This Row],[Stĺpec12]]=""),0,Tabuľka2[[#This Row],[Stĺpec12]]/Tabuľka2[[#This Row],[Stĺpec14]])</f>
        <v>0</v>
      </c>
      <c r="AA489" s="194">
        <f>IF(OR(Tabuľka2[[#This Row],[Stĺpec14]]="",Tabuľka2[[#This Row],[Stĺpec13]]=""),0,Tabuľka2[[#This Row],[Stĺpec13]]/Tabuľka2[[#This Row],[Stĺpec14]])</f>
        <v>0</v>
      </c>
      <c r="AB489" s="193">
        <f>COUNTIF(Tabuľka2[[#This Row],[Stĺpec16]:[Stĺpec23]],"&gt;0,1")</f>
        <v>0</v>
      </c>
      <c r="AC489" s="198">
        <f>IF(OR($F$13="vyberte",$F$13=""),0,Tabuľka2[[#This Row],[Stĺpec14]]-Tabuľka2[[#This Row],[Stĺpec26]])</f>
        <v>0</v>
      </c>
      <c r="AD4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89" s="206">
        <f>IF('Bodovacie kritéria'!$F$15="01 A - BORSKÁ NÍŽINA",Tabuľka2[[#This Row],[Stĺpec25]]/Tabuľka2[[#This Row],[Stĺpec5]],0)</f>
        <v>0</v>
      </c>
      <c r="AF4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89" s="206">
        <f>IFERROR((Tabuľka2[[#This Row],[Stĺpec28]]+Tabuľka2[[#This Row],[Stĺpec25]])/Tabuľka2[[#This Row],[Stĺpec14]],0)</f>
        <v>0</v>
      </c>
      <c r="AH489" s="199">
        <f>Tabuľka2[[#This Row],[Stĺpec28]]+Tabuľka2[[#This Row],[Stĺpec25]]</f>
        <v>0</v>
      </c>
      <c r="AI489" s="206">
        <f>IFERROR(Tabuľka2[[#This Row],[Stĺpec25]]/Tabuľka2[[#This Row],[Stĺpec30]],0)</f>
        <v>0</v>
      </c>
      <c r="AJ489" s="191">
        <f>IFERROR(Tabuľka2[[#This Row],[Stĺpec145]]/Tabuľka2[[#This Row],[Stĺpec14]],0)</f>
        <v>0</v>
      </c>
      <c r="AK489" s="191">
        <f>IFERROR(Tabuľka2[[#This Row],[Stĺpec144]]/Tabuľka2[[#This Row],[Stĺpec14]],0)</f>
        <v>0</v>
      </c>
    </row>
    <row r="490" spans="1:37" x14ac:dyDescent="0.25">
      <c r="A490" s="251"/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17">
        <f>SUM(Činnosti!$F490:$M490)</f>
        <v>0</v>
      </c>
      <c r="O490" s="261"/>
      <c r="P490" s="269"/>
      <c r="Q490" s="267">
        <f>IF(AND(Tabuľka2[[#This Row],[Stĺpec5]]&gt;0,Tabuľka2[[#This Row],[Stĺpec1]]=""),1,0)</f>
        <v>0</v>
      </c>
      <c r="R490" s="237">
        <f>IF(AND(Tabuľka2[[#This Row],[Stĺpec14]]=0,OR(Tabuľka2[[#This Row],[Stĺpec145]]&gt;0,Tabuľka2[[#This Row],[Stĺpec144]]&gt;0)),1,0)</f>
        <v>0</v>
      </c>
      <c r="S4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0" s="212">
        <f>IF(OR($T$13="vyberte",$T$13=""),0,IF(OR(Tabuľka2[[#This Row],[Stĺpec14]]="",Tabuľka2[[#This Row],[Stĺpec6]]=""),0,Tabuľka2[[#This Row],[Stĺpec6]]/Tabuľka2[[#This Row],[Stĺpec14]]))</f>
        <v>0</v>
      </c>
      <c r="U490" s="212">
        <f>IF(OR($U$13="vyberte",$U$13=""),0,IF(OR(Tabuľka2[[#This Row],[Stĺpec14]]="",Tabuľka2[[#This Row],[Stĺpec7]]=""),0,Tabuľka2[[#This Row],[Stĺpec7]]/Tabuľka2[[#This Row],[Stĺpec14]]))</f>
        <v>0</v>
      </c>
      <c r="V490" s="212">
        <f>IF(OR($V$13="vyberte",$V$13=""),0,IF(OR(Tabuľka2[[#This Row],[Stĺpec14]]="",Tabuľka2[[#This Row],[Stĺpec8]]=0),0,Tabuľka2[[#This Row],[Stĺpec8]]/Tabuľka2[[#This Row],[Stĺpec14]]))</f>
        <v>0</v>
      </c>
      <c r="W490" s="212">
        <f>IF(OR($W$13="vyberte",$W$13=""),0,IF(OR(Tabuľka2[[#This Row],[Stĺpec14]]="",Tabuľka2[[#This Row],[Stĺpec9]]=""),0,Tabuľka2[[#This Row],[Stĺpec9]]/Tabuľka2[[#This Row],[Stĺpec14]]))</f>
        <v>0</v>
      </c>
      <c r="X490" s="212">
        <f>IF(OR($X$13="vyberte",$X$13=""),0,IF(OR(Tabuľka2[[#This Row],[Stĺpec14]]="",Tabuľka2[[#This Row],[Stĺpec10]]=""),0,Tabuľka2[[#This Row],[Stĺpec10]]/Tabuľka2[[#This Row],[Stĺpec14]]))</f>
        <v>0</v>
      </c>
      <c r="Y490" s="212">
        <f>IF(OR($Y$13="vyberte",$Y$13=""),0,IF(OR(Tabuľka2[[#This Row],[Stĺpec14]]="",Tabuľka2[[#This Row],[Stĺpec11]]=""),0,Tabuľka2[[#This Row],[Stĺpec11]]/Tabuľka2[[#This Row],[Stĺpec14]]))</f>
        <v>0</v>
      </c>
      <c r="Z490" s="212">
        <f>IF(OR(Tabuľka2[[#This Row],[Stĺpec14]]="",Tabuľka2[[#This Row],[Stĺpec12]]=""),0,Tabuľka2[[#This Row],[Stĺpec12]]/Tabuľka2[[#This Row],[Stĺpec14]])</f>
        <v>0</v>
      </c>
      <c r="AA490" s="194">
        <f>IF(OR(Tabuľka2[[#This Row],[Stĺpec14]]="",Tabuľka2[[#This Row],[Stĺpec13]]=""),0,Tabuľka2[[#This Row],[Stĺpec13]]/Tabuľka2[[#This Row],[Stĺpec14]])</f>
        <v>0</v>
      </c>
      <c r="AB490" s="193">
        <f>COUNTIF(Tabuľka2[[#This Row],[Stĺpec16]:[Stĺpec23]],"&gt;0,1")</f>
        <v>0</v>
      </c>
      <c r="AC490" s="198">
        <f>IF(OR($F$13="vyberte",$F$13=""),0,Tabuľka2[[#This Row],[Stĺpec14]]-Tabuľka2[[#This Row],[Stĺpec26]])</f>
        <v>0</v>
      </c>
      <c r="AD4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0" s="206">
        <f>IF('Bodovacie kritéria'!$F$15="01 A - BORSKÁ NÍŽINA",Tabuľka2[[#This Row],[Stĺpec25]]/Tabuľka2[[#This Row],[Stĺpec5]],0)</f>
        <v>0</v>
      </c>
      <c r="AF4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0" s="206">
        <f>IFERROR((Tabuľka2[[#This Row],[Stĺpec28]]+Tabuľka2[[#This Row],[Stĺpec25]])/Tabuľka2[[#This Row],[Stĺpec14]],0)</f>
        <v>0</v>
      </c>
      <c r="AH490" s="199">
        <f>Tabuľka2[[#This Row],[Stĺpec28]]+Tabuľka2[[#This Row],[Stĺpec25]]</f>
        <v>0</v>
      </c>
      <c r="AI490" s="206">
        <f>IFERROR(Tabuľka2[[#This Row],[Stĺpec25]]/Tabuľka2[[#This Row],[Stĺpec30]],0)</f>
        <v>0</v>
      </c>
      <c r="AJ490" s="191">
        <f>IFERROR(Tabuľka2[[#This Row],[Stĺpec145]]/Tabuľka2[[#This Row],[Stĺpec14]],0)</f>
        <v>0</v>
      </c>
      <c r="AK490" s="191">
        <f>IFERROR(Tabuľka2[[#This Row],[Stĺpec144]]/Tabuľka2[[#This Row],[Stĺpec14]],0)</f>
        <v>0</v>
      </c>
    </row>
    <row r="491" spans="1:37" x14ac:dyDescent="0.25">
      <c r="A491" s="252"/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18">
        <f>SUM(Činnosti!$F491:$M491)</f>
        <v>0</v>
      </c>
      <c r="O491" s="262"/>
      <c r="P491" s="269"/>
      <c r="Q491" s="267">
        <f>IF(AND(Tabuľka2[[#This Row],[Stĺpec5]]&gt;0,Tabuľka2[[#This Row],[Stĺpec1]]=""),1,0)</f>
        <v>0</v>
      </c>
      <c r="R491" s="237">
        <f>IF(AND(Tabuľka2[[#This Row],[Stĺpec14]]=0,OR(Tabuľka2[[#This Row],[Stĺpec145]]&gt;0,Tabuľka2[[#This Row],[Stĺpec144]]&gt;0)),1,0)</f>
        <v>0</v>
      </c>
      <c r="S4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1" s="212">
        <f>IF(OR($T$13="vyberte",$T$13=""),0,IF(OR(Tabuľka2[[#This Row],[Stĺpec14]]="",Tabuľka2[[#This Row],[Stĺpec6]]=""),0,Tabuľka2[[#This Row],[Stĺpec6]]/Tabuľka2[[#This Row],[Stĺpec14]]))</f>
        <v>0</v>
      </c>
      <c r="U491" s="212">
        <f>IF(OR($U$13="vyberte",$U$13=""),0,IF(OR(Tabuľka2[[#This Row],[Stĺpec14]]="",Tabuľka2[[#This Row],[Stĺpec7]]=""),0,Tabuľka2[[#This Row],[Stĺpec7]]/Tabuľka2[[#This Row],[Stĺpec14]]))</f>
        <v>0</v>
      </c>
      <c r="V491" s="212">
        <f>IF(OR($V$13="vyberte",$V$13=""),0,IF(OR(Tabuľka2[[#This Row],[Stĺpec14]]="",Tabuľka2[[#This Row],[Stĺpec8]]=0),0,Tabuľka2[[#This Row],[Stĺpec8]]/Tabuľka2[[#This Row],[Stĺpec14]]))</f>
        <v>0</v>
      </c>
      <c r="W491" s="212">
        <f>IF(OR($W$13="vyberte",$W$13=""),0,IF(OR(Tabuľka2[[#This Row],[Stĺpec14]]="",Tabuľka2[[#This Row],[Stĺpec9]]=""),0,Tabuľka2[[#This Row],[Stĺpec9]]/Tabuľka2[[#This Row],[Stĺpec14]]))</f>
        <v>0</v>
      </c>
      <c r="X491" s="212">
        <f>IF(OR($X$13="vyberte",$X$13=""),0,IF(OR(Tabuľka2[[#This Row],[Stĺpec14]]="",Tabuľka2[[#This Row],[Stĺpec10]]=""),0,Tabuľka2[[#This Row],[Stĺpec10]]/Tabuľka2[[#This Row],[Stĺpec14]]))</f>
        <v>0</v>
      </c>
      <c r="Y491" s="212">
        <f>IF(OR($Y$13="vyberte",$Y$13=""),0,IF(OR(Tabuľka2[[#This Row],[Stĺpec14]]="",Tabuľka2[[#This Row],[Stĺpec11]]=""),0,Tabuľka2[[#This Row],[Stĺpec11]]/Tabuľka2[[#This Row],[Stĺpec14]]))</f>
        <v>0</v>
      </c>
      <c r="Z491" s="212">
        <f>IF(OR(Tabuľka2[[#This Row],[Stĺpec14]]="",Tabuľka2[[#This Row],[Stĺpec12]]=""),0,Tabuľka2[[#This Row],[Stĺpec12]]/Tabuľka2[[#This Row],[Stĺpec14]])</f>
        <v>0</v>
      </c>
      <c r="AA491" s="194">
        <f>IF(OR(Tabuľka2[[#This Row],[Stĺpec14]]="",Tabuľka2[[#This Row],[Stĺpec13]]=""),0,Tabuľka2[[#This Row],[Stĺpec13]]/Tabuľka2[[#This Row],[Stĺpec14]])</f>
        <v>0</v>
      </c>
      <c r="AB491" s="193">
        <f>COUNTIF(Tabuľka2[[#This Row],[Stĺpec16]:[Stĺpec23]],"&gt;0,1")</f>
        <v>0</v>
      </c>
      <c r="AC491" s="198">
        <f>IF(OR($F$13="vyberte",$F$13=""),0,Tabuľka2[[#This Row],[Stĺpec14]]-Tabuľka2[[#This Row],[Stĺpec26]])</f>
        <v>0</v>
      </c>
      <c r="AD4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1" s="206">
        <f>IF('Bodovacie kritéria'!$F$15="01 A - BORSKÁ NÍŽINA",Tabuľka2[[#This Row],[Stĺpec25]]/Tabuľka2[[#This Row],[Stĺpec5]],0)</f>
        <v>0</v>
      </c>
      <c r="AF4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1" s="206">
        <f>IFERROR((Tabuľka2[[#This Row],[Stĺpec28]]+Tabuľka2[[#This Row],[Stĺpec25]])/Tabuľka2[[#This Row],[Stĺpec14]],0)</f>
        <v>0</v>
      </c>
      <c r="AH491" s="199">
        <f>Tabuľka2[[#This Row],[Stĺpec28]]+Tabuľka2[[#This Row],[Stĺpec25]]</f>
        <v>0</v>
      </c>
      <c r="AI491" s="206">
        <f>IFERROR(Tabuľka2[[#This Row],[Stĺpec25]]/Tabuľka2[[#This Row],[Stĺpec30]],0)</f>
        <v>0</v>
      </c>
      <c r="AJ491" s="191">
        <f>IFERROR(Tabuľka2[[#This Row],[Stĺpec145]]/Tabuľka2[[#This Row],[Stĺpec14]],0)</f>
        <v>0</v>
      </c>
      <c r="AK491" s="191">
        <f>IFERROR(Tabuľka2[[#This Row],[Stĺpec144]]/Tabuľka2[[#This Row],[Stĺpec14]],0)</f>
        <v>0</v>
      </c>
    </row>
    <row r="492" spans="1:37" x14ac:dyDescent="0.25">
      <c r="A492" s="251"/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17">
        <f>SUM(Činnosti!$F492:$M492)</f>
        <v>0</v>
      </c>
      <c r="O492" s="261"/>
      <c r="P492" s="269"/>
      <c r="Q492" s="267">
        <f>IF(AND(Tabuľka2[[#This Row],[Stĺpec5]]&gt;0,Tabuľka2[[#This Row],[Stĺpec1]]=""),1,0)</f>
        <v>0</v>
      </c>
      <c r="R492" s="237">
        <f>IF(AND(Tabuľka2[[#This Row],[Stĺpec14]]=0,OR(Tabuľka2[[#This Row],[Stĺpec145]]&gt;0,Tabuľka2[[#This Row],[Stĺpec144]]&gt;0)),1,0)</f>
        <v>0</v>
      </c>
      <c r="S4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2" s="212">
        <f>IF(OR($T$13="vyberte",$T$13=""),0,IF(OR(Tabuľka2[[#This Row],[Stĺpec14]]="",Tabuľka2[[#This Row],[Stĺpec6]]=""),0,Tabuľka2[[#This Row],[Stĺpec6]]/Tabuľka2[[#This Row],[Stĺpec14]]))</f>
        <v>0</v>
      </c>
      <c r="U492" s="212">
        <f>IF(OR($U$13="vyberte",$U$13=""),0,IF(OR(Tabuľka2[[#This Row],[Stĺpec14]]="",Tabuľka2[[#This Row],[Stĺpec7]]=""),0,Tabuľka2[[#This Row],[Stĺpec7]]/Tabuľka2[[#This Row],[Stĺpec14]]))</f>
        <v>0</v>
      </c>
      <c r="V492" s="212">
        <f>IF(OR($V$13="vyberte",$V$13=""),0,IF(OR(Tabuľka2[[#This Row],[Stĺpec14]]="",Tabuľka2[[#This Row],[Stĺpec8]]=0),0,Tabuľka2[[#This Row],[Stĺpec8]]/Tabuľka2[[#This Row],[Stĺpec14]]))</f>
        <v>0</v>
      </c>
      <c r="W492" s="212">
        <f>IF(OR($W$13="vyberte",$W$13=""),0,IF(OR(Tabuľka2[[#This Row],[Stĺpec14]]="",Tabuľka2[[#This Row],[Stĺpec9]]=""),0,Tabuľka2[[#This Row],[Stĺpec9]]/Tabuľka2[[#This Row],[Stĺpec14]]))</f>
        <v>0</v>
      </c>
      <c r="X492" s="212">
        <f>IF(OR($X$13="vyberte",$X$13=""),0,IF(OR(Tabuľka2[[#This Row],[Stĺpec14]]="",Tabuľka2[[#This Row],[Stĺpec10]]=""),0,Tabuľka2[[#This Row],[Stĺpec10]]/Tabuľka2[[#This Row],[Stĺpec14]]))</f>
        <v>0</v>
      </c>
      <c r="Y492" s="212">
        <f>IF(OR($Y$13="vyberte",$Y$13=""),0,IF(OR(Tabuľka2[[#This Row],[Stĺpec14]]="",Tabuľka2[[#This Row],[Stĺpec11]]=""),0,Tabuľka2[[#This Row],[Stĺpec11]]/Tabuľka2[[#This Row],[Stĺpec14]]))</f>
        <v>0</v>
      </c>
      <c r="Z492" s="212">
        <f>IF(OR(Tabuľka2[[#This Row],[Stĺpec14]]="",Tabuľka2[[#This Row],[Stĺpec12]]=""),0,Tabuľka2[[#This Row],[Stĺpec12]]/Tabuľka2[[#This Row],[Stĺpec14]])</f>
        <v>0</v>
      </c>
      <c r="AA492" s="194">
        <f>IF(OR(Tabuľka2[[#This Row],[Stĺpec14]]="",Tabuľka2[[#This Row],[Stĺpec13]]=""),0,Tabuľka2[[#This Row],[Stĺpec13]]/Tabuľka2[[#This Row],[Stĺpec14]])</f>
        <v>0</v>
      </c>
      <c r="AB492" s="193">
        <f>COUNTIF(Tabuľka2[[#This Row],[Stĺpec16]:[Stĺpec23]],"&gt;0,1")</f>
        <v>0</v>
      </c>
      <c r="AC492" s="198">
        <f>IF(OR($F$13="vyberte",$F$13=""),0,Tabuľka2[[#This Row],[Stĺpec14]]-Tabuľka2[[#This Row],[Stĺpec26]])</f>
        <v>0</v>
      </c>
      <c r="AD4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2" s="206">
        <f>IF('Bodovacie kritéria'!$F$15="01 A - BORSKÁ NÍŽINA",Tabuľka2[[#This Row],[Stĺpec25]]/Tabuľka2[[#This Row],[Stĺpec5]],0)</f>
        <v>0</v>
      </c>
      <c r="AF4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2" s="206">
        <f>IFERROR((Tabuľka2[[#This Row],[Stĺpec28]]+Tabuľka2[[#This Row],[Stĺpec25]])/Tabuľka2[[#This Row],[Stĺpec14]],0)</f>
        <v>0</v>
      </c>
      <c r="AH492" s="199">
        <f>Tabuľka2[[#This Row],[Stĺpec28]]+Tabuľka2[[#This Row],[Stĺpec25]]</f>
        <v>0</v>
      </c>
      <c r="AI492" s="206">
        <f>IFERROR(Tabuľka2[[#This Row],[Stĺpec25]]/Tabuľka2[[#This Row],[Stĺpec30]],0)</f>
        <v>0</v>
      </c>
      <c r="AJ492" s="191">
        <f>IFERROR(Tabuľka2[[#This Row],[Stĺpec145]]/Tabuľka2[[#This Row],[Stĺpec14]],0)</f>
        <v>0</v>
      </c>
      <c r="AK492" s="191">
        <f>IFERROR(Tabuľka2[[#This Row],[Stĺpec144]]/Tabuľka2[[#This Row],[Stĺpec14]],0)</f>
        <v>0</v>
      </c>
    </row>
    <row r="493" spans="1:37" x14ac:dyDescent="0.25">
      <c r="A493" s="252"/>
      <c r="B493" s="257"/>
      <c r="C493" s="257"/>
      <c r="D493" s="257"/>
      <c r="E493" s="257"/>
      <c r="F493" s="257"/>
      <c r="G493" s="257"/>
      <c r="H493" s="257"/>
      <c r="I493" s="257"/>
      <c r="J493" s="257"/>
      <c r="K493" s="257"/>
      <c r="L493" s="257"/>
      <c r="M493" s="257"/>
      <c r="N493" s="218">
        <f>SUM(Činnosti!$F493:$M493)</f>
        <v>0</v>
      </c>
      <c r="O493" s="262"/>
      <c r="P493" s="269"/>
      <c r="Q493" s="267">
        <f>IF(AND(Tabuľka2[[#This Row],[Stĺpec5]]&gt;0,Tabuľka2[[#This Row],[Stĺpec1]]=""),1,0)</f>
        <v>0</v>
      </c>
      <c r="R493" s="237">
        <f>IF(AND(Tabuľka2[[#This Row],[Stĺpec14]]=0,OR(Tabuľka2[[#This Row],[Stĺpec145]]&gt;0,Tabuľka2[[#This Row],[Stĺpec144]]&gt;0)),1,0)</f>
        <v>0</v>
      </c>
      <c r="S4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3" s="212">
        <f>IF(OR($T$13="vyberte",$T$13=""),0,IF(OR(Tabuľka2[[#This Row],[Stĺpec14]]="",Tabuľka2[[#This Row],[Stĺpec6]]=""),0,Tabuľka2[[#This Row],[Stĺpec6]]/Tabuľka2[[#This Row],[Stĺpec14]]))</f>
        <v>0</v>
      </c>
      <c r="U493" s="212">
        <f>IF(OR($U$13="vyberte",$U$13=""),0,IF(OR(Tabuľka2[[#This Row],[Stĺpec14]]="",Tabuľka2[[#This Row],[Stĺpec7]]=""),0,Tabuľka2[[#This Row],[Stĺpec7]]/Tabuľka2[[#This Row],[Stĺpec14]]))</f>
        <v>0</v>
      </c>
      <c r="V493" s="212">
        <f>IF(OR($V$13="vyberte",$V$13=""),0,IF(OR(Tabuľka2[[#This Row],[Stĺpec14]]="",Tabuľka2[[#This Row],[Stĺpec8]]=0),0,Tabuľka2[[#This Row],[Stĺpec8]]/Tabuľka2[[#This Row],[Stĺpec14]]))</f>
        <v>0</v>
      </c>
      <c r="W493" s="212">
        <f>IF(OR($W$13="vyberte",$W$13=""),0,IF(OR(Tabuľka2[[#This Row],[Stĺpec14]]="",Tabuľka2[[#This Row],[Stĺpec9]]=""),0,Tabuľka2[[#This Row],[Stĺpec9]]/Tabuľka2[[#This Row],[Stĺpec14]]))</f>
        <v>0</v>
      </c>
      <c r="X493" s="212">
        <f>IF(OR($X$13="vyberte",$X$13=""),0,IF(OR(Tabuľka2[[#This Row],[Stĺpec14]]="",Tabuľka2[[#This Row],[Stĺpec10]]=""),0,Tabuľka2[[#This Row],[Stĺpec10]]/Tabuľka2[[#This Row],[Stĺpec14]]))</f>
        <v>0</v>
      </c>
      <c r="Y493" s="212">
        <f>IF(OR($Y$13="vyberte",$Y$13=""),0,IF(OR(Tabuľka2[[#This Row],[Stĺpec14]]="",Tabuľka2[[#This Row],[Stĺpec11]]=""),0,Tabuľka2[[#This Row],[Stĺpec11]]/Tabuľka2[[#This Row],[Stĺpec14]]))</f>
        <v>0</v>
      </c>
      <c r="Z493" s="212">
        <f>IF(OR(Tabuľka2[[#This Row],[Stĺpec14]]="",Tabuľka2[[#This Row],[Stĺpec12]]=""),0,Tabuľka2[[#This Row],[Stĺpec12]]/Tabuľka2[[#This Row],[Stĺpec14]])</f>
        <v>0</v>
      </c>
      <c r="AA493" s="194">
        <f>IF(OR(Tabuľka2[[#This Row],[Stĺpec14]]="",Tabuľka2[[#This Row],[Stĺpec13]]=""),0,Tabuľka2[[#This Row],[Stĺpec13]]/Tabuľka2[[#This Row],[Stĺpec14]])</f>
        <v>0</v>
      </c>
      <c r="AB493" s="193">
        <f>COUNTIF(Tabuľka2[[#This Row],[Stĺpec16]:[Stĺpec23]],"&gt;0,1")</f>
        <v>0</v>
      </c>
      <c r="AC493" s="198">
        <f>IF(OR($F$13="vyberte",$F$13=""),0,Tabuľka2[[#This Row],[Stĺpec14]]-Tabuľka2[[#This Row],[Stĺpec26]])</f>
        <v>0</v>
      </c>
      <c r="AD4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3" s="206">
        <f>IF('Bodovacie kritéria'!$F$15="01 A - BORSKÁ NÍŽINA",Tabuľka2[[#This Row],[Stĺpec25]]/Tabuľka2[[#This Row],[Stĺpec5]],0)</f>
        <v>0</v>
      </c>
      <c r="AF4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3" s="206">
        <f>IFERROR((Tabuľka2[[#This Row],[Stĺpec28]]+Tabuľka2[[#This Row],[Stĺpec25]])/Tabuľka2[[#This Row],[Stĺpec14]],0)</f>
        <v>0</v>
      </c>
      <c r="AH493" s="199">
        <f>Tabuľka2[[#This Row],[Stĺpec28]]+Tabuľka2[[#This Row],[Stĺpec25]]</f>
        <v>0</v>
      </c>
      <c r="AI493" s="206">
        <f>IFERROR(Tabuľka2[[#This Row],[Stĺpec25]]/Tabuľka2[[#This Row],[Stĺpec30]],0)</f>
        <v>0</v>
      </c>
      <c r="AJ493" s="191">
        <f>IFERROR(Tabuľka2[[#This Row],[Stĺpec145]]/Tabuľka2[[#This Row],[Stĺpec14]],0)</f>
        <v>0</v>
      </c>
      <c r="AK493" s="191">
        <f>IFERROR(Tabuľka2[[#This Row],[Stĺpec144]]/Tabuľka2[[#This Row],[Stĺpec14]],0)</f>
        <v>0</v>
      </c>
    </row>
    <row r="494" spans="1:37" x14ac:dyDescent="0.25">
      <c r="A494" s="251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17">
        <f>SUM(Činnosti!$F494:$M494)</f>
        <v>0</v>
      </c>
      <c r="O494" s="261"/>
      <c r="P494" s="269"/>
      <c r="Q494" s="267">
        <f>IF(AND(Tabuľka2[[#This Row],[Stĺpec5]]&gt;0,Tabuľka2[[#This Row],[Stĺpec1]]=""),1,0)</f>
        <v>0</v>
      </c>
      <c r="R494" s="237">
        <f>IF(AND(Tabuľka2[[#This Row],[Stĺpec14]]=0,OR(Tabuľka2[[#This Row],[Stĺpec145]]&gt;0,Tabuľka2[[#This Row],[Stĺpec144]]&gt;0)),1,0)</f>
        <v>0</v>
      </c>
      <c r="S4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4" s="212">
        <f>IF(OR($T$13="vyberte",$T$13=""),0,IF(OR(Tabuľka2[[#This Row],[Stĺpec14]]="",Tabuľka2[[#This Row],[Stĺpec6]]=""),0,Tabuľka2[[#This Row],[Stĺpec6]]/Tabuľka2[[#This Row],[Stĺpec14]]))</f>
        <v>0</v>
      </c>
      <c r="U494" s="212">
        <f>IF(OR($U$13="vyberte",$U$13=""),0,IF(OR(Tabuľka2[[#This Row],[Stĺpec14]]="",Tabuľka2[[#This Row],[Stĺpec7]]=""),0,Tabuľka2[[#This Row],[Stĺpec7]]/Tabuľka2[[#This Row],[Stĺpec14]]))</f>
        <v>0</v>
      </c>
      <c r="V494" s="212">
        <f>IF(OR($V$13="vyberte",$V$13=""),0,IF(OR(Tabuľka2[[#This Row],[Stĺpec14]]="",Tabuľka2[[#This Row],[Stĺpec8]]=0),0,Tabuľka2[[#This Row],[Stĺpec8]]/Tabuľka2[[#This Row],[Stĺpec14]]))</f>
        <v>0</v>
      </c>
      <c r="W494" s="212">
        <f>IF(OR($W$13="vyberte",$W$13=""),0,IF(OR(Tabuľka2[[#This Row],[Stĺpec14]]="",Tabuľka2[[#This Row],[Stĺpec9]]=""),0,Tabuľka2[[#This Row],[Stĺpec9]]/Tabuľka2[[#This Row],[Stĺpec14]]))</f>
        <v>0</v>
      </c>
      <c r="X494" s="212">
        <f>IF(OR($X$13="vyberte",$X$13=""),0,IF(OR(Tabuľka2[[#This Row],[Stĺpec14]]="",Tabuľka2[[#This Row],[Stĺpec10]]=""),0,Tabuľka2[[#This Row],[Stĺpec10]]/Tabuľka2[[#This Row],[Stĺpec14]]))</f>
        <v>0</v>
      </c>
      <c r="Y494" s="212">
        <f>IF(OR($Y$13="vyberte",$Y$13=""),0,IF(OR(Tabuľka2[[#This Row],[Stĺpec14]]="",Tabuľka2[[#This Row],[Stĺpec11]]=""),0,Tabuľka2[[#This Row],[Stĺpec11]]/Tabuľka2[[#This Row],[Stĺpec14]]))</f>
        <v>0</v>
      </c>
      <c r="Z494" s="212">
        <f>IF(OR(Tabuľka2[[#This Row],[Stĺpec14]]="",Tabuľka2[[#This Row],[Stĺpec12]]=""),0,Tabuľka2[[#This Row],[Stĺpec12]]/Tabuľka2[[#This Row],[Stĺpec14]])</f>
        <v>0</v>
      </c>
      <c r="AA494" s="194">
        <f>IF(OR(Tabuľka2[[#This Row],[Stĺpec14]]="",Tabuľka2[[#This Row],[Stĺpec13]]=""),0,Tabuľka2[[#This Row],[Stĺpec13]]/Tabuľka2[[#This Row],[Stĺpec14]])</f>
        <v>0</v>
      </c>
      <c r="AB494" s="193">
        <f>COUNTIF(Tabuľka2[[#This Row],[Stĺpec16]:[Stĺpec23]],"&gt;0,1")</f>
        <v>0</v>
      </c>
      <c r="AC494" s="198">
        <f>IF(OR($F$13="vyberte",$F$13=""),0,Tabuľka2[[#This Row],[Stĺpec14]]-Tabuľka2[[#This Row],[Stĺpec26]])</f>
        <v>0</v>
      </c>
      <c r="AD4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4" s="206">
        <f>IF('Bodovacie kritéria'!$F$15="01 A - BORSKÁ NÍŽINA",Tabuľka2[[#This Row],[Stĺpec25]]/Tabuľka2[[#This Row],[Stĺpec5]],0)</f>
        <v>0</v>
      </c>
      <c r="AF4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4" s="206">
        <f>IFERROR((Tabuľka2[[#This Row],[Stĺpec28]]+Tabuľka2[[#This Row],[Stĺpec25]])/Tabuľka2[[#This Row],[Stĺpec14]],0)</f>
        <v>0</v>
      </c>
      <c r="AH494" s="199">
        <f>Tabuľka2[[#This Row],[Stĺpec28]]+Tabuľka2[[#This Row],[Stĺpec25]]</f>
        <v>0</v>
      </c>
      <c r="AI494" s="206">
        <f>IFERROR(Tabuľka2[[#This Row],[Stĺpec25]]/Tabuľka2[[#This Row],[Stĺpec30]],0)</f>
        <v>0</v>
      </c>
      <c r="AJ494" s="191">
        <f>IFERROR(Tabuľka2[[#This Row],[Stĺpec145]]/Tabuľka2[[#This Row],[Stĺpec14]],0)</f>
        <v>0</v>
      </c>
      <c r="AK494" s="191">
        <f>IFERROR(Tabuľka2[[#This Row],[Stĺpec144]]/Tabuľka2[[#This Row],[Stĺpec14]],0)</f>
        <v>0</v>
      </c>
    </row>
    <row r="495" spans="1:37" x14ac:dyDescent="0.25">
      <c r="A495" s="252"/>
      <c r="B495" s="257"/>
      <c r="C495" s="257"/>
      <c r="D495" s="257"/>
      <c r="E495" s="257"/>
      <c r="F495" s="257"/>
      <c r="G495" s="257"/>
      <c r="H495" s="257"/>
      <c r="I495" s="257"/>
      <c r="J495" s="257"/>
      <c r="K495" s="257"/>
      <c r="L495" s="257"/>
      <c r="M495" s="257"/>
      <c r="N495" s="218">
        <f>SUM(Činnosti!$F495:$M495)</f>
        <v>0</v>
      </c>
      <c r="O495" s="262"/>
      <c r="P495" s="269"/>
      <c r="Q495" s="267">
        <f>IF(AND(Tabuľka2[[#This Row],[Stĺpec5]]&gt;0,Tabuľka2[[#This Row],[Stĺpec1]]=""),1,0)</f>
        <v>0</v>
      </c>
      <c r="R495" s="237">
        <f>IF(AND(Tabuľka2[[#This Row],[Stĺpec14]]=0,OR(Tabuľka2[[#This Row],[Stĺpec145]]&gt;0,Tabuľka2[[#This Row],[Stĺpec144]]&gt;0)),1,0)</f>
        <v>0</v>
      </c>
      <c r="S4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5" s="212">
        <f>IF(OR($T$13="vyberte",$T$13=""),0,IF(OR(Tabuľka2[[#This Row],[Stĺpec14]]="",Tabuľka2[[#This Row],[Stĺpec6]]=""),0,Tabuľka2[[#This Row],[Stĺpec6]]/Tabuľka2[[#This Row],[Stĺpec14]]))</f>
        <v>0</v>
      </c>
      <c r="U495" s="212">
        <f>IF(OR($U$13="vyberte",$U$13=""),0,IF(OR(Tabuľka2[[#This Row],[Stĺpec14]]="",Tabuľka2[[#This Row],[Stĺpec7]]=""),0,Tabuľka2[[#This Row],[Stĺpec7]]/Tabuľka2[[#This Row],[Stĺpec14]]))</f>
        <v>0</v>
      </c>
      <c r="V495" s="212">
        <f>IF(OR($V$13="vyberte",$V$13=""),0,IF(OR(Tabuľka2[[#This Row],[Stĺpec14]]="",Tabuľka2[[#This Row],[Stĺpec8]]=0),0,Tabuľka2[[#This Row],[Stĺpec8]]/Tabuľka2[[#This Row],[Stĺpec14]]))</f>
        <v>0</v>
      </c>
      <c r="W495" s="212">
        <f>IF(OR($W$13="vyberte",$W$13=""),0,IF(OR(Tabuľka2[[#This Row],[Stĺpec14]]="",Tabuľka2[[#This Row],[Stĺpec9]]=""),0,Tabuľka2[[#This Row],[Stĺpec9]]/Tabuľka2[[#This Row],[Stĺpec14]]))</f>
        <v>0</v>
      </c>
      <c r="X495" s="212">
        <f>IF(OR($X$13="vyberte",$X$13=""),0,IF(OR(Tabuľka2[[#This Row],[Stĺpec14]]="",Tabuľka2[[#This Row],[Stĺpec10]]=""),0,Tabuľka2[[#This Row],[Stĺpec10]]/Tabuľka2[[#This Row],[Stĺpec14]]))</f>
        <v>0</v>
      </c>
      <c r="Y495" s="212">
        <f>IF(OR($Y$13="vyberte",$Y$13=""),0,IF(OR(Tabuľka2[[#This Row],[Stĺpec14]]="",Tabuľka2[[#This Row],[Stĺpec11]]=""),0,Tabuľka2[[#This Row],[Stĺpec11]]/Tabuľka2[[#This Row],[Stĺpec14]]))</f>
        <v>0</v>
      </c>
      <c r="Z495" s="212">
        <f>IF(OR(Tabuľka2[[#This Row],[Stĺpec14]]="",Tabuľka2[[#This Row],[Stĺpec12]]=""),0,Tabuľka2[[#This Row],[Stĺpec12]]/Tabuľka2[[#This Row],[Stĺpec14]])</f>
        <v>0</v>
      </c>
      <c r="AA495" s="194">
        <f>IF(OR(Tabuľka2[[#This Row],[Stĺpec14]]="",Tabuľka2[[#This Row],[Stĺpec13]]=""),0,Tabuľka2[[#This Row],[Stĺpec13]]/Tabuľka2[[#This Row],[Stĺpec14]])</f>
        <v>0</v>
      </c>
      <c r="AB495" s="193">
        <f>COUNTIF(Tabuľka2[[#This Row],[Stĺpec16]:[Stĺpec23]],"&gt;0,1")</f>
        <v>0</v>
      </c>
      <c r="AC495" s="198">
        <f>IF(OR($F$13="vyberte",$F$13=""),0,Tabuľka2[[#This Row],[Stĺpec14]]-Tabuľka2[[#This Row],[Stĺpec26]])</f>
        <v>0</v>
      </c>
      <c r="AD4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5" s="206">
        <f>IF('Bodovacie kritéria'!$F$15="01 A - BORSKÁ NÍŽINA",Tabuľka2[[#This Row],[Stĺpec25]]/Tabuľka2[[#This Row],[Stĺpec5]],0)</f>
        <v>0</v>
      </c>
      <c r="AF4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5" s="206">
        <f>IFERROR((Tabuľka2[[#This Row],[Stĺpec28]]+Tabuľka2[[#This Row],[Stĺpec25]])/Tabuľka2[[#This Row],[Stĺpec14]],0)</f>
        <v>0</v>
      </c>
      <c r="AH495" s="199">
        <f>Tabuľka2[[#This Row],[Stĺpec28]]+Tabuľka2[[#This Row],[Stĺpec25]]</f>
        <v>0</v>
      </c>
      <c r="AI495" s="206">
        <f>IFERROR(Tabuľka2[[#This Row],[Stĺpec25]]/Tabuľka2[[#This Row],[Stĺpec30]],0)</f>
        <v>0</v>
      </c>
      <c r="AJ495" s="191">
        <f>IFERROR(Tabuľka2[[#This Row],[Stĺpec145]]/Tabuľka2[[#This Row],[Stĺpec14]],0)</f>
        <v>0</v>
      </c>
      <c r="AK495" s="191">
        <f>IFERROR(Tabuľka2[[#This Row],[Stĺpec144]]/Tabuľka2[[#This Row],[Stĺpec14]],0)</f>
        <v>0</v>
      </c>
    </row>
    <row r="496" spans="1:37" x14ac:dyDescent="0.25">
      <c r="A496" s="251"/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17">
        <f>SUM(Činnosti!$F496:$M496)</f>
        <v>0</v>
      </c>
      <c r="O496" s="261"/>
      <c r="P496" s="269"/>
      <c r="Q496" s="267">
        <f>IF(AND(Tabuľka2[[#This Row],[Stĺpec5]]&gt;0,Tabuľka2[[#This Row],[Stĺpec1]]=""),1,0)</f>
        <v>0</v>
      </c>
      <c r="R496" s="237">
        <f>IF(AND(Tabuľka2[[#This Row],[Stĺpec14]]=0,OR(Tabuľka2[[#This Row],[Stĺpec145]]&gt;0,Tabuľka2[[#This Row],[Stĺpec144]]&gt;0)),1,0)</f>
        <v>0</v>
      </c>
      <c r="S4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6" s="212">
        <f>IF(OR($T$13="vyberte",$T$13=""),0,IF(OR(Tabuľka2[[#This Row],[Stĺpec14]]="",Tabuľka2[[#This Row],[Stĺpec6]]=""),0,Tabuľka2[[#This Row],[Stĺpec6]]/Tabuľka2[[#This Row],[Stĺpec14]]))</f>
        <v>0</v>
      </c>
      <c r="U496" s="212">
        <f>IF(OR($U$13="vyberte",$U$13=""),0,IF(OR(Tabuľka2[[#This Row],[Stĺpec14]]="",Tabuľka2[[#This Row],[Stĺpec7]]=""),0,Tabuľka2[[#This Row],[Stĺpec7]]/Tabuľka2[[#This Row],[Stĺpec14]]))</f>
        <v>0</v>
      </c>
      <c r="V496" s="212">
        <f>IF(OR($V$13="vyberte",$V$13=""),0,IF(OR(Tabuľka2[[#This Row],[Stĺpec14]]="",Tabuľka2[[#This Row],[Stĺpec8]]=0),0,Tabuľka2[[#This Row],[Stĺpec8]]/Tabuľka2[[#This Row],[Stĺpec14]]))</f>
        <v>0</v>
      </c>
      <c r="W496" s="212">
        <f>IF(OR($W$13="vyberte",$W$13=""),0,IF(OR(Tabuľka2[[#This Row],[Stĺpec14]]="",Tabuľka2[[#This Row],[Stĺpec9]]=""),0,Tabuľka2[[#This Row],[Stĺpec9]]/Tabuľka2[[#This Row],[Stĺpec14]]))</f>
        <v>0</v>
      </c>
      <c r="X496" s="212">
        <f>IF(OR($X$13="vyberte",$X$13=""),0,IF(OR(Tabuľka2[[#This Row],[Stĺpec14]]="",Tabuľka2[[#This Row],[Stĺpec10]]=""),0,Tabuľka2[[#This Row],[Stĺpec10]]/Tabuľka2[[#This Row],[Stĺpec14]]))</f>
        <v>0</v>
      </c>
      <c r="Y496" s="212">
        <f>IF(OR($Y$13="vyberte",$Y$13=""),0,IF(OR(Tabuľka2[[#This Row],[Stĺpec14]]="",Tabuľka2[[#This Row],[Stĺpec11]]=""),0,Tabuľka2[[#This Row],[Stĺpec11]]/Tabuľka2[[#This Row],[Stĺpec14]]))</f>
        <v>0</v>
      </c>
      <c r="Z496" s="212">
        <f>IF(OR(Tabuľka2[[#This Row],[Stĺpec14]]="",Tabuľka2[[#This Row],[Stĺpec12]]=""),0,Tabuľka2[[#This Row],[Stĺpec12]]/Tabuľka2[[#This Row],[Stĺpec14]])</f>
        <v>0</v>
      </c>
      <c r="AA496" s="194">
        <f>IF(OR(Tabuľka2[[#This Row],[Stĺpec14]]="",Tabuľka2[[#This Row],[Stĺpec13]]=""),0,Tabuľka2[[#This Row],[Stĺpec13]]/Tabuľka2[[#This Row],[Stĺpec14]])</f>
        <v>0</v>
      </c>
      <c r="AB496" s="193">
        <f>COUNTIF(Tabuľka2[[#This Row],[Stĺpec16]:[Stĺpec23]],"&gt;0,1")</f>
        <v>0</v>
      </c>
      <c r="AC496" s="198">
        <f>IF(OR($F$13="vyberte",$F$13=""),0,Tabuľka2[[#This Row],[Stĺpec14]]-Tabuľka2[[#This Row],[Stĺpec26]])</f>
        <v>0</v>
      </c>
      <c r="AD4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6" s="206">
        <f>IF('Bodovacie kritéria'!$F$15="01 A - BORSKÁ NÍŽINA",Tabuľka2[[#This Row],[Stĺpec25]]/Tabuľka2[[#This Row],[Stĺpec5]],0)</f>
        <v>0</v>
      </c>
      <c r="AF4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6" s="206">
        <f>IFERROR((Tabuľka2[[#This Row],[Stĺpec28]]+Tabuľka2[[#This Row],[Stĺpec25]])/Tabuľka2[[#This Row],[Stĺpec14]],0)</f>
        <v>0</v>
      </c>
      <c r="AH496" s="199">
        <f>Tabuľka2[[#This Row],[Stĺpec28]]+Tabuľka2[[#This Row],[Stĺpec25]]</f>
        <v>0</v>
      </c>
      <c r="AI496" s="206">
        <f>IFERROR(Tabuľka2[[#This Row],[Stĺpec25]]/Tabuľka2[[#This Row],[Stĺpec30]],0)</f>
        <v>0</v>
      </c>
      <c r="AJ496" s="191">
        <f>IFERROR(Tabuľka2[[#This Row],[Stĺpec145]]/Tabuľka2[[#This Row],[Stĺpec14]],0)</f>
        <v>0</v>
      </c>
      <c r="AK496" s="191">
        <f>IFERROR(Tabuľka2[[#This Row],[Stĺpec144]]/Tabuľka2[[#This Row],[Stĺpec14]],0)</f>
        <v>0</v>
      </c>
    </row>
    <row r="497" spans="1:37" x14ac:dyDescent="0.25">
      <c r="A497" s="252"/>
      <c r="B497" s="257"/>
      <c r="C497" s="257"/>
      <c r="D497" s="257"/>
      <c r="E497" s="257"/>
      <c r="F497" s="257"/>
      <c r="G497" s="257"/>
      <c r="H497" s="257"/>
      <c r="I497" s="257"/>
      <c r="J497" s="257"/>
      <c r="K497" s="257"/>
      <c r="L497" s="257"/>
      <c r="M497" s="257"/>
      <c r="N497" s="218">
        <f>SUM(Činnosti!$F497:$M497)</f>
        <v>0</v>
      </c>
      <c r="O497" s="262"/>
      <c r="P497" s="269"/>
      <c r="Q497" s="267">
        <f>IF(AND(Tabuľka2[[#This Row],[Stĺpec5]]&gt;0,Tabuľka2[[#This Row],[Stĺpec1]]=""),1,0)</f>
        <v>0</v>
      </c>
      <c r="R497" s="237">
        <f>IF(AND(Tabuľka2[[#This Row],[Stĺpec14]]=0,OR(Tabuľka2[[#This Row],[Stĺpec145]]&gt;0,Tabuľka2[[#This Row],[Stĺpec144]]&gt;0)),1,0)</f>
        <v>0</v>
      </c>
      <c r="S4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7" s="212">
        <f>IF(OR($T$13="vyberte",$T$13=""),0,IF(OR(Tabuľka2[[#This Row],[Stĺpec14]]="",Tabuľka2[[#This Row],[Stĺpec6]]=""),0,Tabuľka2[[#This Row],[Stĺpec6]]/Tabuľka2[[#This Row],[Stĺpec14]]))</f>
        <v>0</v>
      </c>
      <c r="U497" s="212">
        <f>IF(OR($U$13="vyberte",$U$13=""),0,IF(OR(Tabuľka2[[#This Row],[Stĺpec14]]="",Tabuľka2[[#This Row],[Stĺpec7]]=""),0,Tabuľka2[[#This Row],[Stĺpec7]]/Tabuľka2[[#This Row],[Stĺpec14]]))</f>
        <v>0</v>
      </c>
      <c r="V497" s="212">
        <f>IF(OR($V$13="vyberte",$V$13=""),0,IF(OR(Tabuľka2[[#This Row],[Stĺpec14]]="",Tabuľka2[[#This Row],[Stĺpec8]]=0),0,Tabuľka2[[#This Row],[Stĺpec8]]/Tabuľka2[[#This Row],[Stĺpec14]]))</f>
        <v>0</v>
      </c>
      <c r="W497" s="212">
        <f>IF(OR($W$13="vyberte",$W$13=""),0,IF(OR(Tabuľka2[[#This Row],[Stĺpec14]]="",Tabuľka2[[#This Row],[Stĺpec9]]=""),0,Tabuľka2[[#This Row],[Stĺpec9]]/Tabuľka2[[#This Row],[Stĺpec14]]))</f>
        <v>0</v>
      </c>
      <c r="X497" s="212">
        <f>IF(OR($X$13="vyberte",$X$13=""),0,IF(OR(Tabuľka2[[#This Row],[Stĺpec14]]="",Tabuľka2[[#This Row],[Stĺpec10]]=""),0,Tabuľka2[[#This Row],[Stĺpec10]]/Tabuľka2[[#This Row],[Stĺpec14]]))</f>
        <v>0</v>
      </c>
      <c r="Y497" s="212">
        <f>IF(OR($Y$13="vyberte",$Y$13=""),0,IF(OR(Tabuľka2[[#This Row],[Stĺpec14]]="",Tabuľka2[[#This Row],[Stĺpec11]]=""),0,Tabuľka2[[#This Row],[Stĺpec11]]/Tabuľka2[[#This Row],[Stĺpec14]]))</f>
        <v>0</v>
      </c>
      <c r="Z497" s="212">
        <f>IF(OR(Tabuľka2[[#This Row],[Stĺpec14]]="",Tabuľka2[[#This Row],[Stĺpec12]]=""),0,Tabuľka2[[#This Row],[Stĺpec12]]/Tabuľka2[[#This Row],[Stĺpec14]])</f>
        <v>0</v>
      </c>
      <c r="AA497" s="194">
        <f>IF(OR(Tabuľka2[[#This Row],[Stĺpec14]]="",Tabuľka2[[#This Row],[Stĺpec13]]=""),0,Tabuľka2[[#This Row],[Stĺpec13]]/Tabuľka2[[#This Row],[Stĺpec14]])</f>
        <v>0</v>
      </c>
      <c r="AB497" s="193">
        <f>COUNTIF(Tabuľka2[[#This Row],[Stĺpec16]:[Stĺpec23]],"&gt;0,1")</f>
        <v>0</v>
      </c>
      <c r="AC497" s="198">
        <f>IF(OR($F$13="vyberte",$F$13=""),0,Tabuľka2[[#This Row],[Stĺpec14]]-Tabuľka2[[#This Row],[Stĺpec26]])</f>
        <v>0</v>
      </c>
      <c r="AD4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7" s="206">
        <f>IF('Bodovacie kritéria'!$F$15="01 A - BORSKÁ NÍŽINA",Tabuľka2[[#This Row],[Stĺpec25]]/Tabuľka2[[#This Row],[Stĺpec5]],0)</f>
        <v>0</v>
      </c>
      <c r="AF4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7" s="206">
        <f>IFERROR((Tabuľka2[[#This Row],[Stĺpec28]]+Tabuľka2[[#This Row],[Stĺpec25]])/Tabuľka2[[#This Row],[Stĺpec14]],0)</f>
        <v>0</v>
      </c>
      <c r="AH497" s="199">
        <f>Tabuľka2[[#This Row],[Stĺpec28]]+Tabuľka2[[#This Row],[Stĺpec25]]</f>
        <v>0</v>
      </c>
      <c r="AI497" s="206">
        <f>IFERROR(Tabuľka2[[#This Row],[Stĺpec25]]/Tabuľka2[[#This Row],[Stĺpec30]],0)</f>
        <v>0</v>
      </c>
      <c r="AJ497" s="191">
        <f>IFERROR(Tabuľka2[[#This Row],[Stĺpec145]]/Tabuľka2[[#This Row],[Stĺpec14]],0)</f>
        <v>0</v>
      </c>
      <c r="AK497" s="191">
        <f>IFERROR(Tabuľka2[[#This Row],[Stĺpec144]]/Tabuľka2[[#This Row],[Stĺpec14]],0)</f>
        <v>0</v>
      </c>
    </row>
    <row r="498" spans="1:37" x14ac:dyDescent="0.25">
      <c r="A498" s="251"/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17">
        <f>SUM(Činnosti!$F498:$M498)</f>
        <v>0</v>
      </c>
      <c r="O498" s="261"/>
      <c r="P498" s="269"/>
      <c r="Q498" s="267">
        <f>IF(AND(Tabuľka2[[#This Row],[Stĺpec5]]&gt;0,Tabuľka2[[#This Row],[Stĺpec1]]=""),1,0)</f>
        <v>0</v>
      </c>
      <c r="R498" s="237">
        <f>IF(AND(Tabuľka2[[#This Row],[Stĺpec14]]=0,OR(Tabuľka2[[#This Row],[Stĺpec145]]&gt;0,Tabuľka2[[#This Row],[Stĺpec144]]&gt;0)),1,0)</f>
        <v>0</v>
      </c>
      <c r="S4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8" s="212">
        <f>IF(OR($T$13="vyberte",$T$13=""),0,IF(OR(Tabuľka2[[#This Row],[Stĺpec14]]="",Tabuľka2[[#This Row],[Stĺpec6]]=""),0,Tabuľka2[[#This Row],[Stĺpec6]]/Tabuľka2[[#This Row],[Stĺpec14]]))</f>
        <v>0</v>
      </c>
      <c r="U498" s="212">
        <f>IF(OR($U$13="vyberte",$U$13=""),0,IF(OR(Tabuľka2[[#This Row],[Stĺpec14]]="",Tabuľka2[[#This Row],[Stĺpec7]]=""),0,Tabuľka2[[#This Row],[Stĺpec7]]/Tabuľka2[[#This Row],[Stĺpec14]]))</f>
        <v>0</v>
      </c>
      <c r="V498" s="212">
        <f>IF(OR($V$13="vyberte",$V$13=""),0,IF(OR(Tabuľka2[[#This Row],[Stĺpec14]]="",Tabuľka2[[#This Row],[Stĺpec8]]=0),0,Tabuľka2[[#This Row],[Stĺpec8]]/Tabuľka2[[#This Row],[Stĺpec14]]))</f>
        <v>0</v>
      </c>
      <c r="W498" s="212">
        <f>IF(OR($W$13="vyberte",$W$13=""),0,IF(OR(Tabuľka2[[#This Row],[Stĺpec14]]="",Tabuľka2[[#This Row],[Stĺpec9]]=""),0,Tabuľka2[[#This Row],[Stĺpec9]]/Tabuľka2[[#This Row],[Stĺpec14]]))</f>
        <v>0</v>
      </c>
      <c r="X498" s="212">
        <f>IF(OR($X$13="vyberte",$X$13=""),0,IF(OR(Tabuľka2[[#This Row],[Stĺpec14]]="",Tabuľka2[[#This Row],[Stĺpec10]]=""),0,Tabuľka2[[#This Row],[Stĺpec10]]/Tabuľka2[[#This Row],[Stĺpec14]]))</f>
        <v>0</v>
      </c>
      <c r="Y498" s="212">
        <f>IF(OR($Y$13="vyberte",$Y$13=""),0,IF(OR(Tabuľka2[[#This Row],[Stĺpec14]]="",Tabuľka2[[#This Row],[Stĺpec11]]=""),0,Tabuľka2[[#This Row],[Stĺpec11]]/Tabuľka2[[#This Row],[Stĺpec14]]))</f>
        <v>0</v>
      </c>
      <c r="Z498" s="212">
        <f>IF(OR(Tabuľka2[[#This Row],[Stĺpec14]]="",Tabuľka2[[#This Row],[Stĺpec12]]=""),0,Tabuľka2[[#This Row],[Stĺpec12]]/Tabuľka2[[#This Row],[Stĺpec14]])</f>
        <v>0</v>
      </c>
      <c r="AA498" s="194">
        <f>IF(OR(Tabuľka2[[#This Row],[Stĺpec14]]="",Tabuľka2[[#This Row],[Stĺpec13]]=""),0,Tabuľka2[[#This Row],[Stĺpec13]]/Tabuľka2[[#This Row],[Stĺpec14]])</f>
        <v>0</v>
      </c>
      <c r="AB498" s="193">
        <f>COUNTIF(Tabuľka2[[#This Row],[Stĺpec16]:[Stĺpec23]],"&gt;0,1")</f>
        <v>0</v>
      </c>
      <c r="AC498" s="198">
        <f>IF(OR($F$13="vyberte",$F$13=""),0,Tabuľka2[[#This Row],[Stĺpec14]]-Tabuľka2[[#This Row],[Stĺpec26]])</f>
        <v>0</v>
      </c>
      <c r="AD4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8" s="206">
        <f>IF('Bodovacie kritéria'!$F$15="01 A - BORSKÁ NÍŽINA",Tabuľka2[[#This Row],[Stĺpec25]]/Tabuľka2[[#This Row],[Stĺpec5]],0)</f>
        <v>0</v>
      </c>
      <c r="AF4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8" s="206">
        <f>IFERROR((Tabuľka2[[#This Row],[Stĺpec28]]+Tabuľka2[[#This Row],[Stĺpec25]])/Tabuľka2[[#This Row],[Stĺpec14]],0)</f>
        <v>0</v>
      </c>
      <c r="AH498" s="199">
        <f>Tabuľka2[[#This Row],[Stĺpec28]]+Tabuľka2[[#This Row],[Stĺpec25]]</f>
        <v>0</v>
      </c>
      <c r="AI498" s="206">
        <f>IFERROR(Tabuľka2[[#This Row],[Stĺpec25]]/Tabuľka2[[#This Row],[Stĺpec30]],0)</f>
        <v>0</v>
      </c>
      <c r="AJ498" s="191">
        <f>IFERROR(Tabuľka2[[#This Row],[Stĺpec145]]/Tabuľka2[[#This Row],[Stĺpec14]],0)</f>
        <v>0</v>
      </c>
      <c r="AK498" s="191">
        <f>IFERROR(Tabuľka2[[#This Row],[Stĺpec144]]/Tabuľka2[[#This Row],[Stĺpec14]],0)</f>
        <v>0</v>
      </c>
    </row>
    <row r="499" spans="1:37" x14ac:dyDescent="0.25">
      <c r="A499" s="252"/>
      <c r="B499" s="257"/>
      <c r="C499" s="257"/>
      <c r="D499" s="257"/>
      <c r="E499" s="257"/>
      <c r="F499" s="257"/>
      <c r="G499" s="257"/>
      <c r="H499" s="257"/>
      <c r="I499" s="257"/>
      <c r="J499" s="257"/>
      <c r="K499" s="257"/>
      <c r="L499" s="257"/>
      <c r="M499" s="257"/>
      <c r="N499" s="218">
        <f>SUM(Činnosti!$F499:$M499)</f>
        <v>0</v>
      </c>
      <c r="O499" s="262"/>
      <c r="P499" s="269"/>
      <c r="Q499" s="267">
        <f>IF(AND(Tabuľka2[[#This Row],[Stĺpec5]]&gt;0,Tabuľka2[[#This Row],[Stĺpec1]]=""),1,0)</f>
        <v>0</v>
      </c>
      <c r="R499" s="237">
        <f>IF(AND(Tabuľka2[[#This Row],[Stĺpec14]]=0,OR(Tabuľka2[[#This Row],[Stĺpec145]]&gt;0,Tabuľka2[[#This Row],[Stĺpec144]]&gt;0)),1,0)</f>
        <v>0</v>
      </c>
      <c r="S4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499" s="212">
        <f>IF(OR($T$13="vyberte",$T$13=""),0,IF(OR(Tabuľka2[[#This Row],[Stĺpec14]]="",Tabuľka2[[#This Row],[Stĺpec6]]=""),0,Tabuľka2[[#This Row],[Stĺpec6]]/Tabuľka2[[#This Row],[Stĺpec14]]))</f>
        <v>0</v>
      </c>
      <c r="U499" s="212">
        <f>IF(OR($U$13="vyberte",$U$13=""),0,IF(OR(Tabuľka2[[#This Row],[Stĺpec14]]="",Tabuľka2[[#This Row],[Stĺpec7]]=""),0,Tabuľka2[[#This Row],[Stĺpec7]]/Tabuľka2[[#This Row],[Stĺpec14]]))</f>
        <v>0</v>
      </c>
      <c r="V499" s="212">
        <f>IF(OR($V$13="vyberte",$V$13=""),0,IF(OR(Tabuľka2[[#This Row],[Stĺpec14]]="",Tabuľka2[[#This Row],[Stĺpec8]]=0),0,Tabuľka2[[#This Row],[Stĺpec8]]/Tabuľka2[[#This Row],[Stĺpec14]]))</f>
        <v>0</v>
      </c>
      <c r="W499" s="212">
        <f>IF(OR($W$13="vyberte",$W$13=""),0,IF(OR(Tabuľka2[[#This Row],[Stĺpec14]]="",Tabuľka2[[#This Row],[Stĺpec9]]=""),0,Tabuľka2[[#This Row],[Stĺpec9]]/Tabuľka2[[#This Row],[Stĺpec14]]))</f>
        <v>0</v>
      </c>
      <c r="X499" s="212">
        <f>IF(OR($X$13="vyberte",$X$13=""),0,IF(OR(Tabuľka2[[#This Row],[Stĺpec14]]="",Tabuľka2[[#This Row],[Stĺpec10]]=""),0,Tabuľka2[[#This Row],[Stĺpec10]]/Tabuľka2[[#This Row],[Stĺpec14]]))</f>
        <v>0</v>
      </c>
      <c r="Y499" s="212">
        <f>IF(OR($Y$13="vyberte",$Y$13=""),0,IF(OR(Tabuľka2[[#This Row],[Stĺpec14]]="",Tabuľka2[[#This Row],[Stĺpec11]]=""),0,Tabuľka2[[#This Row],[Stĺpec11]]/Tabuľka2[[#This Row],[Stĺpec14]]))</f>
        <v>0</v>
      </c>
      <c r="Z499" s="212">
        <f>IF(OR(Tabuľka2[[#This Row],[Stĺpec14]]="",Tabuľka2[[#This Row],[Stĺpec12]]=""),0,Tabuľka2[[#This Row],[Stĺpec12]]/Tabuľka2[[#This Row],[Stĺpec14]])</f>
        <v>0</v>
      </c>
      <c r="AA499" s="194">
        <f>IF(OR(Tabuľka2[[#This Row],[Stĺpec14]]="",Tabuľka2[[#This Row],[Stĺpec13]]=""),0,Tabuľka2[[#This Row],[Stĺpec13]]/Tabuľka2[[#This Row],[Stĺpec14]])</f>
        <v>0</v>
      </c>
      <c r="AB499" s="193">
        <f>COUNTIF(Tabuľka2[[#This Row],[Stĺpec16]:[Stĺpec23]],"&gt;0,1")</f>
        <v>0</v>
      </c>
      <c r="AC499" s="198">
        <f>IF(OR($F$13="vyberte",$F$13=""),0,Tabuľka2[[#This Row],[Stĺpec14]]-Tabuľka2[[#This Row],[Stĺpec26]])</f>
        <v>0</v>
      </c>
      <c r="AD4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499" s="206">
        <f>IF('Bodovacie kritéria'!$F$15="01 A - BORSKÁ NÍŽINA",Tabuľka2[[#This Row],[Stĺpec25]]/Tabuľka2[[#This Row],[Stĺpec5]],0)</f>
        <v>0</v>
      </c>
      <c r="AF4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499" s="206">
        <f>IFERROR((Tabuľka2[[#This Row],[Stĺpec28]]+Tabuľka2[[#This Row],[Stĺpec25]])/Tabuľka2[[#This Row],[Stĺpec14]],0)</f>
        <v>0</v>
      </c>
      <c r="AH499" s="199">
        <f>Tabuľka2[[#This Row],[Stĺpec28]]+Tabuľka2[[#This Row],[Stĺpec25]]</f>
        <v>0</v>
      </c>
      <c r="AI499" s="206">
        <f>IFERROR(Tabuľka2[[#This Row],[Stĺpec25]]/Tabuľka2[[#This Row],[Stĺpec30]],0)</f>
        <v>0</v>
      </c>
      <c r="AJ499" s="191">
        <f>IFERROR(Tabuľka2[[#This Row],[Stĺpec145]]/Tabuľka2[[#This Row],[Stĺpec14]],0)</f>
        <v>0</v>
      </c>
      <c r="AK499" s="191">
        <f>IFERROR(Tabuľka2[[#This Row],[Stĺpec144]]/Tabuľka2[[#This Row],[Stĺpec14]],0)</f>
        <v>0</v>
      </c>
    </row>
    <row r="500" spans="1:37" x14ac:dyDescent="0.25">
      <c r="A500" s="251"/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17">
        <f>SUM(Činnosti!$F500:$M500)</f>
        <v>0</v>
      </c>
      <c r="O500" s="261"/>
      <c r="P500" s="269"/>
      <c r="Q500" s="267">
        <f>IF(AND(Tabuľka2[[#This Row],[Stĺpec5]]&gt;0,Tabuľka2[[#This Row],[Stĺpec1]]=""),1,0)</f>
        <v>0</v>
      </c>
      <c r="R500" s="237">
        <f>IF(AND(Tabuľka2[[#This Row],[Stĺpec14]]=0,OR(Tabuľka2[[#This Row],[Stĺpec145]]&gt;0,Tabuľka2[[#This Row],[Stĺpec144]]&gt;0)),1,0)</f>
        <v>0</v>
      </c>
      <c r="S5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0" s="212">
        <f>IF(OR($T$13="vyberte",$T$13=""),0,IF(OR(Tabuľka2[[#This Row],[Stĺpec14]]="",Tabuľka2[[#This Row],[Stĺpec6]]=""),0,Tabuľka2[[#This Row],[Stĺpec6]]/Tabuľka2[[#This Row],[Stĺpec14]]))</f>
        <v>0</v>
      </c>
      <c r="U500" s="212">
        <f>IF(OR($U$13="vyberte",$U$13=""),0,IF(OR(Tabuľka2[[#This Row],[Stĺpec14]]="",Tabuľka2[[#This Row],[Stĺpec7]]=""),0,Tabuľka2[[#This Row],[Stĺpec7]]/Tabuľka2[[#This Row],[Stĺpec14]]))</f>
        <v>0</v>
      </c>
      <c r="V500" s="212">
        <f>IF(OR($V$13="vyberte",$V$13=""),0,IF(OR(Tabuľka2[[#This Row],[Stĺpec14]]="",Tabuľka2[[#This Row],[Stĺpec8]]=0),0,Tabuľka2[[#This Row],[Stĺpec8]]/Tabuľka2[[#This Row],[Stĺpec14]]))</f>
        <v>0</v>
      </c>
      <c r="W500" s="212">
        <f>IF(OR($W$13="vyberte",$W$13=""),0,IF(OR(Tabuľka2[[#This Row],[Stĺpec14]]="",Tabuľka2[[#This Row],[Stĺpec9]]=""),0,Tabuľka2[[#This Row],[Stĺpec9]]/Tabuľka2[[#This Row],[Stĺpec14]]))</f>
        <v>0</v>
      </c>
      <c r="X500" s="212">
        <f>IF(OR($X$13="vyberte",$X$13=""),0,IF(OR(Tabuľka2[[#This Row],[Stĺpec14]]="",Tabuľka2[[#This Row],[Stĺpec10]]=""),0,Tabuľka2[[#This Row],[Stĺpec10]]/Tabuľka2[[#This Row],[Stĺpec14]]))</f>
        <v>0</v>
      </c>
      <c r="Y500" s="212">
        <f>IF(OR($Y$13="vyberte",$Y$13=""),0,IF(OR(Tabuľka2[[#This Row],[Stĺpec14]]="",Tabuľka2[[#This Row],[Stĺpec11]]=""),0,Tabuľka2[[#This Row],[Stĺpec11]]/Tabuľka2[[#This Row],[Stĺpec14]]))</f>
        <v>0</v>
      </c>
      <c r="Z500" s="212">
        <f>IF(OR(Tabuľka2[[#This Row],[Stĺpec14]]="",Tabuľka2[[#This Row],[Stĺpec12]]=""),0,Tabuľka2[[#This Row],[Stĺpec12]]/Tabuľka2[[#This Row],[Stĺpec14]])</f>
        <v>0</v>
      </c>
      <c r="AA500" s="194">
        <f>IF(OR(Tabuľka2[[#This Row],[Stĺpec14]]="",Tabuľka2[[#This Row],[Stĺpec13]]=""),0,Tabuľka2[[#This Row],[Stĺpec13]]/Tabuľka2[[#This Row],[Stĺpec14]])</f>
        <v>0</v>
      </c>
      <c r="AB500" s="193">
        <f>COUNTIF(Tabuľka2[[#This Row],[Stĺpec16]:[Stĺpec23]],"&gt;0,1")</f>
        <v>0</v>
      </c>
      <c r="AC500" s="198">
        <f>IF(OR($F$13="vyberte",$F$13=""),0,Tabuľka2[[#This Row],[Stĺpec14]]-Tabuľka2[[#This Row],[Stĺpec26]])</f>
        <v>0</v>
      </c>
      <c r="AD5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0" s="206">
        <f>IF('Bodovacie kritéria'!$F$15="01 A - BORSKÁ NÍŽINA",Tabuľka2[[#This Row],[Stĺpec25]]/Tabuľka2[[#This Row],[Stĺpec5]],0)</f>
        <v>0</v>
      </c>
      <c r="AF5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0" s="206">
        <f>IFERROR((Tabuľka2[[#This Row],[Stĺpec28]]+Tabuľka2[[#This Row],[Stĺpec25]])/Tabuľka2[[#This Row],[Stĺpec14]],0)</f>
        <v>0</v>
      </c>
      <c r="AH500" s="199">
        <f>Tabuľka2[[#This Row],[Stĺpec28]]+Tabuľka2[[#This Row],[Stĺpec25]]</f>
        <v>0</v>
      </c>
      <c r="AI500" s="206">
        <f>IFERROR(Tabuľka2[[#This Row],[Stĺpec25]]/Tabuľka2[[#This Row],[Stĺpec30]],0)</f>
        <v>0</v>
      </c>
      <c r="AJ500" s="191">
        <f>IFERROR(Tabuľka2[[#This Row],[Stĺpec145]]/Tabuľka2[[#This Row],[Stĺpec14]],0)</f>
        <v>0</v>
      </c>
      <c r="AK500" s="191">
        <f>IFERROR(Tabuľka2[[#This Row],[Stĺpec144]]/Tabuľka2[[#This Row],[Stĺpec14]],0)</f>
        <v>0</v>
      </c>
    </row>
    <row r="501" spans="1:37" x14ac:dyDescent="0.25">
      <c r="A501" s="252"/>
      <c r="B501" s="257"/>
      <c r="C501" s="257"/>
      <c r="D501" s="257"/>
      <c r="E501" s="257"/>
      <c r="F501" s="257"/>
      <c r="G501" s="257"/>
      <c r="H501" s="257"/>
      <c r="I501" s="257"/>
      <c r="J501" s="257"/>
      <c r="K501" s="257"/>
      <c r="L501" s="257"/>
      <c r="M501" s="257"/>
      <c r="N501" s="218">
        <f>SUM(Činnosti!$F501:$M501)</f>
        <v>0</v>
      </c>
      <c r="O501" s="262"/>
      <c r="P501" s="269"/>
      <c r="Q501" s="267">
        <f>IF(AND(Tabuľka2[[#This Row],[Stĺpec5]]&gt;0,Tabuľka2[[#This Row],[Stĺpec1]]=""),1,0)</f>
        <v>0</v>
      </c>
      <c r="R501" s="237">
        <f>IF(AND(Tabuľka2[[#This Row],[Stĺpec14]]=0,OR(Tabuľka2[[#This Row],[Stĺpec145]]&gt;0,Tabuľka2[[#This Row],[Stĺpec144]]&gt;0)),1,0)</f>
        <v>0</v>
      </c>
      <c r="S5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1" s="212">
        <f>IF(OR($T$13="vyberte",$T$13=""),0,IF(OR(Tabuľka2[[#This Row],[Stĺpec14]]="",Tabuľka2[[#This Row],[Stĺpec6]]=""),0,Tabuľka2[[#This Row],[Stĺpec6]]/Tabuľka2[[#This Row],[Stĺpec14]]))</f>
        <v>0</v>
      </c>
      <c r="U501" s="212">
        <f>IF(OR($U$13="vyberte",$U$13=""),0,IF(OR(Tabuľka2[[#This Row],[Stĺpec14]]="",Tabuľka2[[#This Row],[Stĺpec7]]=""),0,Tabuľka2[[#This Row],[Stĺpec7]]/Tabuľka2[[#This Row],[Stĺpec14]]))</f>
        <v>0</v>
      </c>
      <c r="V501" s="212">
        <f>IF(OR($V$13="vyberte",$V$13=""),0,IF(OR(Tabuľka2[[#This Row],[Stĺpec14]]="",Tabuľka2[[#This Row],[Stĺpec8]]=0),0,Tabuľka2[[#This Row],[Stĺpec8]]/Tabuľka2[[#This Row],[Stĺpec14]]))</f>
        <v>0</v>
      </c>
      <c r="W501" s="212">
        <f>IF(OR($W$13="vyberte",$W$13=""),0,IF(OR(Tabuľka2[[#This Row],[Stĺpec14]]="",Tabuľka2[[#This Row],[Stĺpec9]]=""),0,Tabuľka2[[#This Row],[Stĺpec9]]/Tabuľka2[[#This Row],[Stĺpec14]]))</f>
        <v>0</v>
      </c>
      <c r="X501" s="212">
        <f>IF(OR($X$13="vyberte",$X$13=""),0,IF(OR(Tabuľka2[[#This Row],[Stĺpec14]]="",Tabuľka2[[#This Row],[Stĺpec10]]=""),0,Tabuľka2[[#This Row],[Stĺpec10]]/Tabuľka2[[#This Row],[Stĺpec14]]))</f>
        <v>0</v>
      </c>
      <c r="Y501" s="212">
        <f>IF(OR($Y$13="vyberte",$Y$13=""),0,IF(OR(Tabuľka2[[#This Row],[Stĺpec14]]="",Tabuľka2[[#This Row],[Stĺpec11]]=""),0,Tabuľka2[[#This Row],[Stĺpec11]]/Tabuľka2[[#This Row],[Stĺpec14]]))</f>
        <v>0</v>
      </c>
      <c r="Z501" s="212">
        <f>IF(OR(Tabuľka2[[#This Row],[Stĺpec14]]="",Tabuľka2[[#This Row],[Stĺpec12]]=""),0,Tabuľka2[[#This Row],[Stĺpec12]]/Tabuľka2[[#This Row],[Stĺpec14]])</f>
        <v>0</v>
      </c>
      <c r="AA501" s="194">
        <f>IF(OR(Tabuľka2[[#This Row],[Stĺpec14]]="",Tabuľka2[[#This Row],[Stĺpec13]]=""),0,Tabuľka2[[#This Row],[Stĺpec13]]/Tabuľka2[[#This Row],[Stĺpec14]])</f>
        <v>0</v>
      </c>
      <c r="AB501" s="193">
        <f>COUNTIF(Tabuľka2[[#This Row],[Stĺpec16]:[Stĺpec23]],"&gt;0,1")</f>
        <v>0</v>
      </c>
      <c r="AC501" s="198">
        <f>IF(OR($F$13="vyberte",$F$13=""),0,Tabuľka2[[#This Row],[Stĺpec14]]-Tabuľka2[[#This Row],[Stĺpec26]])</f>
        <v>0</v>
      </c>
      <c r="AD5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1" s="206">
        <f>IF('Bodovacie kritéria'!$F$15="01 A - BORSKÁ NÍŽINA",Tabuľka2[[#This Row],[Stĺpec25]]/Tabuľka2[[#This Row],[Stĺpec5]],0)</f>
        <v>0</v>
      </c>
      <c r="AF5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1" s="206">
        <f>IFERROR((Tabuľka2[[#This Row],[Stĺpec28]]+Tabuľka2[[#This Row],[Stĺpec25]])/Tabuľka2[[#This Row],[Stĺpec14]],0)</f>
        <v>0</v>
      </c>
      <c r="AH501" s="199">
        <f>Tabuľka2[[#This Row],[Stĺpec28]]+Tabuľka2[[#This Row],[Stĺpec25]]</f>
        <v>0</v>
      </c>
      <c r="AI501" s="206">
        <f>IFERROR(Tabuľka2[[#This Row],[Stĺpec25]]/Tabuľka2[[#This Row],[Stĺpec30]],0)</f>
        <v>0</v>
      </c>
      <c r="AJ501" s="191">
        <f>IFERROR(Tabuľka2[[#This Row],[Stĺpec145]]/Tabuľka2[[#This Row],[Stĺpec14]],0)</f>
        <v>0</v>
      </c>
      <c r="AK501" s="191">
        <f>IFERROR(Tabuľka2[[#This Row],[Stĺpec144]]/Tabuľka2[[#This Row],[Stĺpec14]],0)</f>
        <v>0</v>
      </c>
    </row>
    <row r="502" spans="1:37" x14ac:dyDescent="0.25">
      <c r="A502" s="251"/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17">
        <f>SUM(Činnosti!$F502:$M502)</f>
        <v>0</v>
      </c>
      <c r="O502" s="261"/>
      <c r="P502" s="269"/>
      <c r="Q502" s="267">
        <f>IF(AND(Tabuľka2[[#This Row],[Stĺpec5]]&gt;0,Tabuľka2[[#This Row],[Stĺpec1]]=""),1,0)</f>
        <v>0</v>
      </c>
      <c r="R502" s="237">
        <f>IF(AND(Tabuľka2[[#This Row],[Stĺpec14]]=0,OR(Tabuľka2[[#This Row],[Stĺpec145]]&gt;0,Tabuľka2[[#This Row],[Stĺpec144]]&gt;0)),1,0)</f>
        <v>0</v>
      </c>
      <c r="S5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2" s="212">
        <f>IF(OR($T$13="vyberte",$T$13=""),0,IF(OR(Tabuľka2[[#This Row],[Stĺpec14]]="",Tabuľka2[[#This Row],[Stĺpec6]]=""),0,Tabuľka2[[#This Row],[Stĺpec6]]/Tabuľka2[[#This Row],[Stĺpec14]]))</f>
        <v>0</v>
      </c>
      <c r="U502" s="212">
        <f>IF(OR($U$13="vyberte",$U$13=""),0,IF(OR(Tabuľka2[[#This Row],[Stĺpec14]]="",Tabuľka2[[#This Row],[Stĺpec7]]=""),0,Tabuľka2[[#This Row],[Stĺpec7]]/Tabuľka2[[#This Row],[Stĺpec14]]))</f>
        <v>0</v>
      </c>
      <c r="V502" s="212">
        <f>IF(OR($V$13="vyberte",$V$13=""),0,IF(OR(Tabuľka2[[#This Row],[Stĺpec14]]="",Tabuľka2[[#This Row],[Stĺpec8]]=0),0,Tabuľka2[[#This Row],[Stĺpec8]]/Tabuľka2[[#This Row],[Stĺpec14]]))</f>
        <v>0</v>
      </c>
      <c r="W502" s="212">
        <f>IF(OR($W$13="vyberte",$W$13=""),0,IF(OR(Tabuľka2[[#This Row],[Stĺpec14]]="",Tabuľka2[[#This Row],[Stĺpec9]]=""),0,Tabuľka2[[#This Row],[Stĺpec9]]/Tabuľka2[[#This Row],[Stĺpec14]]))</f>
        <v>0</v>
      </c>
      <c r="X502" s="212">
        <f>IF(OR($X$13="vyberte",$X$13=""),0,IF(OR(Tabuľka2[[#This Row],[Stĺpec14]]="",Tabuľka2[[#This Row],[Stĺpec10]]=""),0,Tabuľka2[[#This Row],[Stĺpec10]]/Tabuľka2[[#This Row],[Stĺpec14]]))</f>
        <v>0</v>
      </c>
      <c r="Y502" s="212">
        <f>IF(OR($Y$13="vyberte",$Y$13=""),0,IF(OR(Tabuľka2[[#This Row],[Stĺpec14]]="",Tabuľka2[[#This Row],[Stĺpec11]]=""),0,Tabuľka2[[#This Row],[Stĺpec11]]/Tabuľka2[[#This Row],[Stĺpec14]]))</f>
        <v>0</v>
      </c>
      <c r="Z502" s="212">
        <f>IF(OR(Tabuľka2[[#This Row],[Stĺpec14]]="",Tabuľka2[[#This Row],[Stĺpec12]]=""),0,Tabuľka2[[#This Row],[Stĺpec12]]/Tabuľka2[[#This Row],[Stĺpec14]])</f>
        <v>0</v>
      </c>
      <c r="AA502" s="194">
        <f>IF(OR(Tabuľka2[[#This Row],[Stĺpec14]]="",Tabuľka2[[#This Row],[Stĺpec13]]=""),0,Tabuľka2[[#This Row],[Stĺpec13]]/Tabuľka2[[#This Row],[Stĺpec14]])</f>
        <v>0</v>
      </c>
      <c r="AB502" s="193">
        <f>COUNTIF(Tabuľka2[[#This Row],[Stĺpec16]:[Stĺpec23]],"&gt;0,1")</f>
        <v>0</v>
      </c>
      <c r="AC502" s="198">
        <f>IF(OR($F$13="vyberte",$F$13=""),0,Tabuľka2[[#This Row],[Stĺpec14]]-Tabuľka2[[#This Row],[Stĺpec26]])</f>
        <v>0</v>
      </c>
      <c r="AD5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2" s="206">
        <f>IF('Bodovacie kritéria'!$F$15="01 A - BORSKÁ NÍŽINA",Tabuľka2[[#This Row],[Stĺpec25]]/Tabuľka2[[#This Row],[Stĺpec5]],0)</f>
        <v>0</v>
      </c>
      <c r="AF5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2" s="206">
        <f>IFERROR((Tabuľka2[[#This Row],[Stĺpec28]]+Tabuľka2[[#This Row],[Stĺpec25]])/Tabuľka2[[#This Row],[Stĺpec14]],0)</f>
        <v>0</v>
      </c>
      <c r="AH502" s="199">
        <f>Tabuľka2[[#This Row],[Stĺpec28]]+Tabuľka2[[#This Row],[Stĺpec25]]</f>
        <v>0</v>
      </c>
      <c r="AI502" s="206">
        <f>IFERROR(Tabuľka2[[#This Row],[Stĺpec25]]/Tabuľka2[[#This Row],[Stĺpec30]],0)</f>
        <v>0</v>
      </c>
      <c r="AJ502" s="191">
        <f>IFERROR(Tabuľka2[[#This Row],[Stĺpec145]]/Tabuľka2[[#This Row],[Stĺpec14]],0)</f>
        <v>0</v>
      </c>
      <c r="AK502" s="191">
        <f>IFERROR(Tabuľka2[[#This Row],[Stĺpec144]]/Tabuľka2[[#This Row],[Stĺpec14]],0)</f>
        <v>0</v>
      </c>
    </row>
    <row r="503" spans="1:37" x14ac:dyDescent="0.25">
      <c r="A503" s="252"/>
      <c r="B503" s="257"/>
      <c r="C503" s="257"/>
      <c r="D503" s="257"/>
      <c r="E503" s="257"/>
      <c r="F503" s="257"/>
      <c r="G503" s="257"/>
      <c r="H503" s="257"/>
      <c r="I503" s="257"/>
      <c r="J503" s="257"/>
      <c r="K503" s="257"/>
      <c r="L503" s="257"/>
      <c r="M503" s="257"/>
      <c r="N503" s="218">
        <f>SUM(Činnosti!$F503:$M503)</f>
        <v>0</v>
      </c>
      <c r="O503" s="262"/>
      <c r="P503" s="269"/>
      <c r="Q503" s="267">
        <f>IF(AND(Tabuľka2[[#This Row],[Stĺpec5]]&gt;0,Tabuľka2[[#This Row],[Stĺpec1]]=""),1,0)</f>
        <v>0</v>
      </c>
      <c r="R503" s="237">
        <f>IF(AND(Tabuľka2[[#This Row],[Stĺpec14]]=0,OR(Tabuľka2[[#This Row],[Stĺpec145]]&gt;0,Tabuľka2[[#This Row],[Stĺpec144]]&gt;0)),1,0)</f>
        <v>0</v>
      </c>
      <c r="S5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3" s="212">
        <f>IF(OR($T$13="vyberte",$T$13=""),0,IF(OR(Tabuľka2[[#This Row],[Stĺpec14]]="",Tabuľka2[[#This Row],[Stĺpec6]]=""),0,Tabuľka2[[#This Row],[Stĺpec6]]/Tabuľka2[[#This Row],[Stĺpec14]]))</f>
        <v>0</v>
      </c>
      <c r="U503" s="212">
        <f>IF(OR($U$13="vyberte",$U$13=""),0,IF(OR(Tabuľka2[[#This Row],[Stĺpec14]]="",Tabuľka2[[#This Row],[Stĺpec7]]=""),0,Tabuľka2[[#This Row],[Stĺpec7]]/Tabuľka2[[#This Row],[Stĺpec14]]))</f>
        <v>0</v>
      </c>
      <c r="V503" s="212">
        <f>IF(OR($V$13="vyberte",$V$13=""),0,IF(OR(Tabuľka2[[#This Row],[Stĺpec14]]="",Tabuľka2[[#This Row],[Stĺpec8]]=0),0,Tabuľka2[[#This Row],[Stĺpec8]]/Tabuľka2[[#This Row],[Stĺpec14]]))</f>
        <v>0</v>
      </c>
      <c r="W503" s="212">
        <f>IF(OR($W$13="vyberte",$W$13=""),0,IF(OR(Tabuľka2[[#This Row],[Stĺpec14]]="",Tabuľka2[[#This Row],[Stĺpec9]]=""),0,Tabuľka2[[#This Row],[Stĺpec9]]/Tabuľka2[[#This Row],[Stĺpec14]]))</f>
        <v>0</v>
      </c>
      <c r="X503" s="212">
        <f>IF(OR($X$13="vyberte",$X$13=""),0,IF(OR(Tabuľka2[[#This Row],[Stĺpec14]]="",Tabuľka2[[#This Row],[Stĺpec10]]=""),0,Tabuľka2[[#This Row],[Stĺpec10]]/Tabuľka2[[#This Row],[Stĺpec14]]))</f>
        <v>0</v>
      </c>
      <c r="Y503" s="212">
        <f>IF(OR($Y$13="vyberte",$Y$13=""),0,IF(OR(Tabuľka2[[#This Row],[Stĺpec14]]="",Tabuľka2[[#This Row],[Stĺpec11]]=""),0,Tabuľka2[[#This Row],[Stĺpec11]]/Tabuľka2[[#This Row],[Stĺpec14]]))</f>
        <v>0</v>
      </c>
      <c r="Z503" s="212">
        <f>IF(OR(Tabuľka2[[#This Row],[Stĺpec14]]="",Tabuľka2[[#This Row],[Stĺpec12]]=""),0,Tabuľka2[[#This Row],[Stĺpec12]]/Tabuľka2[[#This Row],[Stĺpec14]])</f>
        <v>0</v>
      </c>
      <c r="AA503" s="194">
        <f>IF(OR(Tabuľka2[[#This Row],[Stĺpec14]]="",Tabuľka2[[#This Row],[Stĺpec13]]=""),0,Tabuľka2[[#This Row],[Stĺpec13]]/Tabuľka2[[#This Row],[Stĺpec14]])</f>
        <v>0</v>
      </c>
      <c r="AB503" s="193">
        <f>COUNTIF(Tabuľka2[[#This Row],[Stĺpec16]:[Stĺpec23]],"&gt;0,1")</f>
        <v>0</v>
      </c>
      <c r="AC503" s="198">
        <f>IF(OR($F$13="vyberte",$F$13=""),0,Tabuľka2[[#This Row],[Stĺpec14]]-Tabuľka2[[#This Row],[Stĺpec26]])</f>
        <v>0</v>
      </c>
      <c r="AD5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3" s="206">
        <f>IF('Bodovacie kritéria'!$F$15="01 A - BORSKÁ NÍŽINA",Tabuľka2[[#This Row],[Stĺpec25]]/Tabuľka2[[#This Row],[Stĺpec5]],0)</f>
        <v>0</v>
      </c>
      <c r="AF5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3" s="206">
        <f>IFERROR((Tabuľka2[[#This Row],[Stĺpec28]]+Tabuľka2[[#This Row],[Stĺpec25]])/Tabuľka2[[#This Row],[Stĺpec14]],0)</f>
        <v>0</v>
      </c>
      <c r="AH503" s="199">
        <f>Tabuľka2[[#This Row],[Stĺpec28]]+Tabuľka2[[#This Row],[Stĺpec25]]</f>
        <v>0</v>
      </c>
      <c r="AI503" s="206">
        <f>IFERROR(Tabuľka2[[#This Row],[Stĺpec25]]/Tabuľka2[[#This Row],[Stĺpec30]],0)</f>
        <v>0</v>
      </c>
      <c r="AJ503" s="191">
        <f>IFERROR(Tabuľka2[[#This Row],[Stĺpec145]]/Tabuľka2[[#This Row],[Stĺpec14]],0)</f>
        <v>0</v>
      </c>
      <c r="AK503" s="191">
        <f>IFERROR(Tabuľka2[[#This Row],[Stĺpec144]]/Tabuľka2[[#This Row],[Stĺpec14]],0)</f>
        <v>0</v>
      </c>
    </row>
    <row r="504" spans="1:37" x14ac:dyDescent="0.25">
      <c r="A504" s="251"/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17">
        <f>SUM(Činnosti!$F504:$M504)</f>
        <v>0</v>
      </c>
      <c r="O504" s="261"/>
      <c r="P504" s="269"/>
      <c r="Q504" s="267">
        <f>IF(AND(Tabuľka2[[#This Row],[Stĺpec5]]&gt;0,Tabuľka2[[#This Row],[Stĺpec1]]=""),1,0)</f>
        <v>0</v>
      </c>
      <c r="R504" s="237">
        <f>IF(AND(Tabuľka2[[#This Row],[Stĺpec14]]=0,OR(Tabuľka2[[#This Row],[Stĺpec145]]&gt;0,Tabuľka2[[#This Row],[Stĺpec144]]&gt;0)),1,0)</f>
        <v>0</v>
      </c>
      <c r="S5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4" s="212">
        <f>IF(OR($T$13="vyberte",$T$13=""),0,IF(OR(Tabuľka2[[#This Row],[Stĺpec14]]="",Tabuľka2[[#This Row],[Stĺpec6]]=""),0,Tabuľka2[[#This Row],[Stĺpec6]]/Tabuľka2[[#This Row],[Stĺpec14]]))</f>
        <v>0</v>
      </c>
      <c r="U504" s="212">
        <f>IF(OR($U$13="vyberte",$U$13=""),0,IF(OR(Tabuľka2[[#This Row],[Stĺpec14]]="",Tabuľka2[[#This Row],[Stĺpec7]]=""),0,Tabuľka2[[#This Row],[Stĺpec7]]/Tabuľka2[[#This Row],[Stĺpec14]]))</f>
        <v>0</v>
      </c>
      <c r="V504" s="212">
        <f>IF(OR($V$13="vyberte",$V$13=""),0,IF(OR(Tabuľka2[[#This Row],[Stĺpec14]]="",Tabuľka2[[#This Row],[Stĺpec8]]=0),0,Tabuľka2[[#This Row],[Stĺpec8]]/Tabuľka2[[#This Row],[Stĺpec14]]))</f>
        <v>0</v>
      </c>
      <c r="W504" s="212">
        <f>IF(OR($W$13="vyberte",$W$13=""),0,IF(OR(Tabuľka2[[#This Row],[Stĺpec14]]="",Tabuľka2[[#This Row],[Stĺpec9]]=""),0,Tabuľka2[[#This Row],[Stĺpec9]]/Tabuľka2[[#This Row],[Stĺpec14]]))</f>
        <v>0</v>
      </c>
      <c r="X504" s="212">
        <f>IF(OR($X$13="vyberte",$X$13=""),0,IF(OR(Tabuľka2[[#This Row],[Stĺpec14]]="",Tabuľka2[[#This Row],[Stĺpec10]]=""),0,Tabuľka2[[#This Row],[Stĺpec10]]/Tabuľka2[[#This Row],[Stĺpec14]]))</f>
        <v>0</v>
      </c>
      <c r="Y504" s="212">
        <f>IF(OR($Y$13="vyberte",$Y$13=""),0,IF(OR(Tabuľka2[[#This Row],[Stĺpec14]]="",Tabuľka2[[#This Row],[Stĺpec11]]=""),0,Tabuľka2[[#This Row],[Stĺpec11]]/Tabuľka2[[#This Row],[Stĺpec14]]))</f>
        <v>0</v>
      </c>
      <c r="Z504" s="212">
        <f>IF(OR(Tabuľka2[[#This Row],[Stĺpec14]]="",Tabuľka2[[#This Row],[Stĺpec12]]=""),0,Tabuľka2[[#This Row],[Stĺpec12]]/Tabuľka2[[#This Row],[Stĺpec14]])</f>
        <v>0</v>
      </c>
      <c r="AA504" s="194">
        <f>IF(OR(Tabuľka2[[#This Row],[Stĺpec14]]="",Tabuľka2[[#This Row],[Stĺpec13]]=""),0,Tabuľka2[[#This Row],[Stĺpec13]]/Tabuľka2[[#This Row],[Stĺpec14]])</f>
        <v>0</v>
      </c>
      <c r="AB504" s="193">
        <f>COUNTIF(Tabuľka2[[#This Row],[Stĺpec16]:[Stĺpec23]],"&gt;0,1")</f>
        <v>0</v>
      </c>
      <c r="AC504" s="198">
        <f>IF(OR($F$13="vyberte",$F$13=""),0,Tabuľka2[[#This Row],[Stĺpec14]]-Tabuľka2[[#This Row],[Stĺpec26]])</f>
        <v>0</v>
      </c>
      <c r="AD5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4" s="206">
        <f>IF('Bodovacie kritéria'!$F$15="01 A - BORSKÁ NÍŽINA",Tabuľka2[[#This Row],[Stĺpec25]]/Tabuľka2[[#This Row],[Stĺpec5]],0)</f>
        <v>0</v>
      </c>
      <c r="AF5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4" s="206">
        <f>IFERROR((Tabuľka2[[#This Row],[Stĺpec28]]+Tabuľka2[[#This Row],[Stĺpec25]])/Tabuľka2[[#This Row],[Stĺpec14]],0)</f>
        <v>0</v>
      </c>
      <c r="AH504" s="199">
        <f>Tabuľka2[[#This Row],[Stĺpec28]]+Tabuľka2[[#This Row],[Stĺpec25]]</f>
        <v>0</v>
      </c>
      <c r="AI504" s="206">
        <f>IFERROR(Tabuľka2[[#This Row],[Stĺpec25]]/Tabuľka2[[#This Row],[Stĺpec30]],0)</f>
        <v>0</v>
      </c>
      <c r="AJ504" s="191">
        <f>IFERROR(Tabuľka2[[#This Row],[Stĺpec145]]/Tabuľka2[[#This Row],[Stĺpec14]],0)</f>
        <v>0</v>
      </c>
      <c r="AK504" s="191">
        <f>IFERROR(Tabuľka2[[#This Row],[Stĺpec144]]/Tabuľka2[[#This Row],[Stĺpec14]],0)</f>
        <v>0</v>
      </c>
    </row>
    <row r="505" spans="1:37" x14ac:dyDescent="0.25">
      <c r="A505" s="252"/>
      <c r="B505" s="257"/>
      <c r="C505" s="257"/>
      <c r="D505" s="257"/>
      <c r="E505" s="257"/>
      <c r="F505" s="257"/>
      <c r="G505" s="257"/>
      <c r="H505" s="257"/>
      <c r="I505" s="257"/>
      <c r="J505" s="257"/>
      <c r="K505" s="257"/>
      <c r="L505" s="257"/>
      <c r="M505" s="257"/>
      <c r="N505" s="218">
        <f>SUM(Činnosti!$F505:$M505)</f>
        <v>0</v>
      </c>
      <c r="O505" s="262"/>
      <c r="P505" s="269"/>
      <c r="Q505" s="267">
        <f>IF(AND(Tabuľka2[[#This Row],[Stĺpec5]]&gt;0,Tabuľka2[[#This Row],[Stĺpec1]]=""),1,0)</f>
        <v>0</v>
      </c>
      <c r="R505" s="237">
        <f>IF(AND(Tabuľka2[[#This Row],[Stĺpec14]]=0,OR(Tabuľka2[[#This Row],[Stĺpec145]]&gt;0,Tabuľka2[[#This Row],[Stĺpec144]]&gt;0)),1,0)</f>
        <v>0</v>
      </c>
      <c r="S5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5" s="212">
        <f>IF(OR($T$13="vyberte",$T$13=""),0,IF(OR(Tabuľka2[[#This Row],[Stĺpec14]]="",Tabuľka2[[#This Row],[Stĺpec6]]=""),0,Tabuľka2[[#This Row],[Stĺpec6]]/Tabuľka2[[#This Row],[Stĺpec14]]))</f>
        <v>0</v>
      </c>
      <c r="U505" s="212">
        <f>IF(OR($U$13="vyberte",$U$13=""),0,IF(OR(Tabuľka2[[#This Row],[Stĺpec14]]="",Tabuľka2[[#This Row],[Stĺpec7]]=""),0,Tabuľka2[[#This Row],[Stĺpec7]]/Tabuľka2[[#This Row],[Stĺpec14]]))</f>
        <v>0</v>
      </c>
      <c r="V505" s="212">
        <f>IF(OR($V$13="vyberte",$V$13=""),0,IF(OR(Tabuľka2[[#This Row],[Stĺpec14]]="",Tabuľka2[[#This Row],[Stĺpec8]]=0),0,Tabuľka2[[#This Row],[Stĺpec8]]/Tabuľka2[[#This Row],[Stĺpec14]]))</f>
        <v>0</v>
      </c>
      <c r="W505" s="212">
        <f>IF(OR($W$13="vyberte",$W$13=""),0,IF(OR(Tabuľka2[[#This Row],[Stĺpec14]]="",Tabuľka2[[#This Row],[Stĺpec9]]=""),0,Tabuľka2[[#This Row],[Stĺpec9]]/Tabuľka2[[#This Row],[Stĺpec14]]))</f>
        <v>0</v>
      </c>
      <c r="X505" s="212">
        <f>IF(OR($X$13="vyberte",$X$13=""),0,IF(OR(Tabuľka2[[#This Row],[Stĺpec14]]="",Tabuľka2[[#This Row],[Stĺpec10]]=""),0,Tabuľka2[[#This Row],[Stĺpec10]]/Tabuľka2[[#This Row],[Stĺpec14]]))</f>
        <v>0</v>
      </c>
      <c r="Y505" s="212">
        <f>IF(OR($Y$13="vyberte",$Y$13=""),0,IF(OR(Tabuľka2[[#This Row],[Stĺpec14]]="",Tabuľka2[[#This Row],[Stĺpec11]]=""),0,Tabuľka2[[#This Row],[Stĺpec11]]/Tabuľka2[[#This Row],[Stĺpec14]]))</f>
        <v>0</v>
      </c>
      <c r="Z505" s="212">
        <f>IF(OR(Tabuľka2[[#This Row],[Stĺpec14]]="",Tabuľka2[[#This Row],[Stĺpec12]]=""),0,Tabuľka2[[#This Row],[Stĺpec12]]/Tabuľka2[[#This Row],[Stĺpec14]])</f>
        <v>0</v>
      </c>
      <c r="AA505" s="194">
        <f>IF(OR(Tabuľka2[[#This Row],[Stĺpec14]]="",Tabuľka2[[#This Row],[Stĺpec13]]=""),0,Tabuľka2[[#This Row],[Stĺpec13]]/Tabuľka2[[#This Row],[Stĺpec14]])</f>
        <v>0</v>
      </c>
      <c r="AB505" s="193">
        <f>COUNTIF(Tabuľka2[[#This Row],[Stĺpec16]:[Stĺpec23]],"&gt;0,1")</f>
        <v>0</v>
      </c>
      <c r="AC505" s="198">
        <f>IF(OR($F$13="vyberte",$F$13=""),0,Tabuľka2[[#This Row],[Stĺpec14]]-Tabuľka2[[#This Row],[Stĺpec26]])</f>
        <v>0</v>
      </c>
      <c r="AD5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5" s="206">
        <f>IF('Bodovacie kritéria'!$F$15="01 A - BORSKÁ NÍŽINA",Tabuľka2[[#This Row],[Stĺpec25]]/Tabuľka2[[#This Row],[Stĺpec5]],0)</f>
        <v>0</v>
      </c>
      <c r="AF5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5" s="206">
        <f>IFERROR((Tabuľka2[[#This Row],[Stĺpec28]]+Tabuľka2[[#This Row],[Stĺpec25]])/Tabuľka2[[#This Row],[Stĺpec14]],0)</f>
        <v>0</v>
      </c>
      <c r="AH505" s="199">
        <f>Tabuľka2[[#This Row],[Stĺpec28]]+Tabuľka2[[#This Row],[Stĺpec25]]</f>
        <v>0</v>
      </c>
      <c r="AI505" s="206">
        <f>IFERROR(Tabuľka2[[#This Row],[Stĺpec25]]/Tabuľka2[[#This Row],[Stĺpec30]],0)</f>
        <v>0</v>
      </c>
      <c r="AJ505" s="191">
        <f>IFERROR(Tabuľka2[[#This Row],[Stĺpec145]]/Tabuľka2[[#This Row],[Stĺpec14]],0)</f>
        <v>0</v>
      </c>
      <c r="AK505" s="191">
        <f>IFERROR(Tabuľka2[[#This Row],[Stĺpec144]]/Tabuľka2[[#This Row],[Stĺpec14]],0)</f>
        <v>0</v>
      </c>
    </row>
    <row r="506" spans="1:37" x14ac:dyDescent="0.25">
      <c r="A506" s="251"/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17">
        <f>SUM(Činnosti!$F506:$M506)</f>
        <v>0</v>
      </c>
      <c r="O506" s="261"/>
      <c r="P506" s="269"/>
      <c r="Q506" s="267">
        <f>IF(AND(Tabuľka2[[#This Row],[Stĺpec5]]&gt;0,Tabuľka2[[#This Row],[Stĺpec1]]=""),1,0)</f>
        <v>0</v>
      </c>
      <c r="R506" s="237">
        <f>IF(AND(Tabuľka2[[#This Row],[Stĺpec14]]=0,OR(Tabuľka2[[#This Row],[Stĺpec145]]&gt;0,Tabuľka2[[#This Row],[Stĺpec144]]&gt;0)),1,0)</f>
        <v>0</v>
      </c>
      <c r="S5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6" s="212">
        <f>IF(OR($T$13="vyberte",$T$13=""),0,IF(OR(Tabuľka2[[#This Row],[Stĺpec14]]="",Tabuľka2[[#This Row],[Stĺpec6]]=""),0,Tabuľka2[[#This Row],[Stĺpec6]]/Tabuľka2[[#This Row],[Stĺpec14]]))</f>
        <v>0</v>
      </c>
      <c r="U506" s="212">
        <f>IF(OR($U$13="vyberte",$U$13=""),0,IF(OR(Tabuľka2[[#This Row],[Stĺpec14]]="",Tabuľka2[[#This Row],[Stĺpec7]]=""),0,Tabuľka2[[#This Row],[Stĺpec7]]/Tabuľka2[[#This Row],[Stĺpec14]]))</f>
        <v>0</v>
      </c>
      <c r="V506" s="212">
        <f>IF(OR($V$13="vyberte",$V$13=""),0,IF(OR(Tabuľka2[[#This Row],[Stĺpec14]]="",Tabuľka2[[#This Row],[Stĺpec8]]=0),0,Tabuľka2[[#This Row],[Stĺpec8]]/Tabuľka2[[#This Row],[Stĺpec14]]))</f>
        <v>0</v>
      </c>
      <c r="W506" s="212">
        <f>IF(OR($W$13="vyberte",$W$13=""),0,IF(OR(Tabuľka2[[#This Row],[Stĺpec14]]="",Tabuľka2[[#This Row],[Stĺpec9]]=""),0,Tabuľka2[[#This Row],[Stĺpec9]]/Tabuľka2[[#This Row],[Stĺpec14]]))</f>
        <v>0</v>
      </c>
      <c r="X506" s="212">
        <f>IF(OR($X$13="vyberte",$X$13=""),0,IF(OR(Tabuľka2[[#This Row],[Stĺpec14]]="",Tabuľka2[[#This Row],[Stĺpec10]]=""),0,Tabuľka2[[#This Row],[Stĺpec10]]/Tabuľka2[[#This Row],[Stĺpec14]]))</f>
        <v>0</v>
      </c>
      <c r="Y506" s="212">
        <f>IF(OR($Y$13="vyberte",$Y$13=""),0,IF(OR(Tabuľka2[[#This Row],[Stĺpec14]]="",Tabuľka2[[#This Row],[Stĺpec11]]=""),0,Tabuľka2[[#This Row],[Stĺpec11]]/Tabuľka2[[#This Row],[Stĺpec14]]))</f>
        <v>0</v>
      </c>
      <c r="Z506" s="212">
        <f>IF(OR(Tabuľka2[[#This Row],[Stĺpec14]]="",Tabuľka2[[#This Row],[Stĺpec12]]=""),0,Tabuľka2[[#This Row],[Stĺpec12]]/Tabuľka2[[#This Row],[Stĺpec14]])</f>
        <v>0</v>
      </c>
      <c r="AA506" s="194">
        <f>IF(OR(Tabuľka2[[#This Row],[Stĺpec14]]="",Tabuľka2[[#This Row],[Stĺpec13]]=""),0,Tabuľka2[[#This Row],[Stĺpec13]]/Tabuľka2[[#This Row],[Stĺpec14]])</f>
        <v>0</v>
      </c>
      <c r="AB506" s="193">
        <f>COUNTIF(Tabuľka2[[#This Row],[Stĺpec16]:[Stĺpec23]],"&gt;0,1")</f>
        <v>0</v>
      </c>
      <c r="AC506" s="198">
        <f>IF(OR($F$13="vyberte",$F$13=""),0,Tabuľka2[[#This Row],[Stĺpec14]]-Tabuľka2[[#This Row],[Stĺpec26]])</f>
        <v>0</v>
      </c>
      <c r="AD5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6" s="206">
        <f>IF('Bodovacie kritéria'!$F$15="01 A - BORSKÁ NÍŽINA",Tabuľka2[[#This Row],[Stĺpec25]]/Tabuľka2[[#This Row],[Stĺpec5]],0)</f>
        <v>0</v>
      </c>
      <c r="AF5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6" s="206">
        <f>IFERROR((Tabuľka2[[#This Row],[Stĺpec28]]+Tabuľka2[[#This Row],[Stĺpec25]])/Tabuľka2[[#This Row],[Stĺpec14]],0)</f>
        <v>0</v>
      </c>
      <c r="AH506" s="199">
        <f>Tabuľka2[[#This Row],[Stĺpec28]]+Tabuľka2[[#This Row],[Stĺpec25]]</f>
        <v>0</v>
      </c>
      <c r="AI506" s="206">
        <f>IFERROR(Tabuľka2[[#This Row],[Stĺpec25]]/Tabuľka2[[#This Row],[Stĺpec30]],0)</f>
        <v>0</v>
      </c>
      <c r="AJ506" s="191">
        <f>IFERROR(Tabuľka2[[#This Row],[Stĺpec145]]/Tabuľka2[[#This Row],[Stĺpec14]],0)</f>
        <v>0</v>
      </c>
      <c r="AK506" s="191">
        <f>IFERROR(Tabuľka2[[#This Row],[Stĺpec144]]/Tabuľka2[[#This Row],[Stĺpec14]],0)</f>
        <v>0</v>
      </c>
    </row>
    <row r="507" spans="1:37" x14ac:dyDescent="0.25">
      <c r="A507" s="252"/>
      <c r="B507" s="257"/>
      <c r="C507" s="257"/>
      <c r="D507" s="257"/>
      <c r="E507" s="257"/>
      <c r="F507" s="257"/>
      <c r="G507" s="257"/>
      <c r="H507" s="257"/>
      <c r="I507" s="257"/>
      <c r="J507" s="257"/>
      <c r="K507" s="257"/>
      <c r="L507" s="257"/>
      <c r="M507" s="257"/>
      <c r="N507" s="218">
        <f>SUM(Činnosti!$F507:$M507)</f>
        <v>0</v>
      </c>
      <c r="O507" s="262"/>
      <c r="P507" s="269"/>
      <c r="Q507" s="267">
        <f>IF(AND(Tabuľka2[[#This Row],[Stĺpec5]]&gt;0,Tabuľka2[[#This Row],[Stĺpec1]]=""),1,0)</f>
        <v>0</v>
      </c>
      <c r="R507" s="237">
        <f>IF(AND(Tabuľka2[[#This Row],[Stĺpec14]]=0,OR(Tabuľka2[[#This Row],[Stĺpec145]]&gt;0,Tabuľka2[[#This Row],[Stĺpec144]]&gt;0)),1,0)</f>
        <v>0</v>
      </c>
      <c r="S5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7" s="212">
        <f>IF(OR($T$13="vyberte",$T$13=""),0,IF(OR(Tabuľka2[[#This Row],[Stĺpec14]]="",Tabuľka2[[#This Row],[Stĺpec6]]=""),0,Tabuľka2[[#This Row],[Stĺpec6]]/Tabuľka2[[#This Row],[Stĺpec14]]))</f>
        <v>0</v>
      </c>
      <c r="U507" s="212">
        <f>IF(OR($U$13="vyberte",$U$13=""),0,IF(OR(Tabuľka2[[#This Row],[Stĺpec14]]="",Tabuľka2[[#This Row],[Stĺpec7]]=""),0,Tabuľka2[[#This Row],[Stĺpec7]]/Tabuľka2[[#This Row],[Stĺpec14]]))</f>
        <v>0</v>
      </c>
      <c r="V507" s="212">
        <f>IF(OR($V$13="vyberte",$V$13=""),0,IF(OR(Tabuľka2[[#This Row],[Stĺpec14]]="",Tabuľka2[[#This Row],[Stĺpec8]]=0),0,Tabuľka2[[#This Row],[Stĺpec8]]/Tabuľka2[[#This Row],[Stĺpec14]]))</f>
        <v>0</v>
      </c>
      <c r="W507" s="212">
        <f>IF(OR($W$13="vyberte",$W$13=""),0,IF(OR(Tabuľka2[[#This Row],[Stĺpec14]]="",Tabuľka2[[#This Row],[Stĺpec9]]=""),0,Tabuľka2[[#This Row],[Stĺpec9]]/Tabuľka2[[#This Row],[Stĺpec14]]))</f>
        <v>0</v>
      </c>
      <c r="X507" s="212">
        <f>IF(OR($X$13="vyberte",$X$13=""),0,IF(OR(Tabuľka2[[#This Row],[Stĺpec14]]="",Tabuľka2[[#This Row],[Stĺpec10]]=""),0,Tabuľka2[[#This Row],[Stĺpec10]]/Tabuľka2[[#This Row],[Stĺpec14]]))</f>
        <v>0</v>
      </c>
      <c r="Y507" s="212">
        <f>IF(OR($Y$13="vyberte",$Y$13=""),0,IF(OR(Tabuľka2[[#This Row],[Stĺpec14]]="",Tabuľka2[[#This Row],[Stĺpec11]]=""),0,Tabuľka2[[#This Row],[Stĺpec11]]/Tabuľka2[[#This Row],[Stĺpec14]]))</f>
        <v>0</v>
      </c>
      <c r="Z507" s="212">
        <f>IF(OR(Tabuľka2[[#This Row],[Stĺpec14]]="",Tabuľka2[[#This Row],[Stĺpec12]]=""),0,Tabuľka2[[#This Row],[Stĺpec12]]/Tabuľka2[[#This Row],[Stĺpec14]])</f>
        <v>0</v>
      </c>
      <c r="AA507" s="194">
        <f>IF(OR(Tabuľka2[[#This Row],[Stĺpec14]]="",Tabuľka2[[#This Row],[Stĺpec13]]=""),0,Tabuľka2[[#This Row],[Stĺpec13]]/Tabuľka2[[#This Row],[Stĺpec14]])</f>
        <v>0</v>
      </c>
      <c r="AB507" s="193">
        <f>COUNTIF(Tabuľka2[[#This Row],[Stĺpec16]:[Stĺpec23]],"&gt;0,1")</f>
        <v>0</v>
      </c>
      <c r="AC507" s="198">
        <f>IF(OR($F$13="vyberte",$F$13=""),0,Tabuľka2[[#This Row],[Stĺpec14]]-Tabuľka2[[#This Row],[Stĺpec26]])</f>
        <v>0</v>
      </c>
      <c r="AD5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7" s="206">
        <f>IF('Bodovacie kritéria'!$F$15="01 A - BORSKÁ NÍŽINA",Tabuľka2[[#This Row],[Stĺpec25]]/Tabuľka2[[#This Row],[Stĺpec5]],0)</f>
        <v>0</v>
      </c>
      <c r="AF5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7" s="206">
        <f>IFERROR((Tabuľka2[[#This Row],[Stĺpec28]]+Tabuľka2[[#This Row],[Stĺpec25]])/Tabuľka2[[#This Row],[Stĺpec14]],0)</f>
        <v>0</v>
      </c>
      <c r="AH507" s="199">
        <f>Tabuľka2[[#This Row],[Stĺpec28]]+Tabuľka2[[#This Row],[Stĺpec25]]</f>
        <v>0</v>
      </c>
      <c r="AI507" s="206">
        <f>IFERROR(Tabuľka2[[#This Row],[Stĺpec25]]/Tabuľka2[[#This Row],[Stĺpec30]],0)</f>
        <v>0</v>
      </c>
      <c r="AJ507" s="191">
        <f>IFERROR(Tabuľka2[[#This Row],[Stĺpec145]]/Tabuľka2[[#This Row],[Stĺpec14]],0)</f>
        <v>0</v>
      </c>
      <c r="AK507" s="191">
        <f>IFERROR(Tabuľka2[[#This Row],[Stĺpec144]]/Tabuľka2[[#This Row],[Stĺpec14]],0)</f>
        <v>0</v>
      </c>
    </row>
    <row r="508" spans="1:37" x14ac:dyDescent="0.25">
      <c r="A508" s="251"/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17">
        <f>SUM(Činnosti!$F508:$M508)</f>
        <v>0</v>
      </c>
      <c r="O508" s="261"/>
      <c r="P508" s="269"/>
      <c r="Q508" s="267">
        <f>IF(AND(Tabuľka2[[#This Row],[Stĺpec5]]&gt;0,Tabuľka2[[#This Row],[Stĺpec1]]=""),1,0)</f>
        <v>0</v>
      </c>
      <c r="R508" s="237">
        <f>IF(AND(Tabuľka2[[#This Row],[Stĺpec14]]=0,OR(Tabuľka2[[#This Row],[Stĺpec145]]&gt;0,Tabuľka2[[#This Row],[Stĺpec144]]&gt;0)),1,0)</f>
        <v>0</v>
      </c>
      <c r="S5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8" s="212">
        <f>IF(OR($T$13="vyberte",$T$13=""),0,IF(OR(Tabuľka2[[#This Row],[Stĺpec14]]="",Tabuľka2[[#This Row],[Stĺpec6]]=""),0,Tabuľka2[[#This Row],[Stĺpec6]]/Tabuľka2[[#This Row],[Stĺpec14]]))</f>
        <v>0</v>
      </c>
      <c r="U508" s="212">
        <f>IF(OR($U$13="vyberte",$U$13=""),0,IF(OR(Tabuľka2[[#This Row],[Stĺpec14]]="",Tabuľka2[[#This Row],[Stĺpec7]]=""),0,Tabuľka2[[#This Row],[Stĺpec7]]/Tabuľka2[[#This Row],[Stĺpec14]]))</f>
        <v>0</v>
      </c>
      <c r="V508" s="212">
        <f>IF(OR($V$13="vyberte",$V$13=""),0,IF(OR(Tabuľka2[[#This Row],[Stĺpec14]]="",Tabuľka2[[#This Row],[Stĺpec8]]=0),0,Tabuľka2[[#This Row],[Stĺpec8]]/Tabuľka2[[#This Row],[Stĺpec14]]))</f>
        <v>0</v>
      </c>
      <c r="W508" s="212">
        <f>IF(OR($W$13="vyberte",$W$13=""),0,IF(OR(Tabuľka2[[#This Row],[Stĺpec14]]="",Tabuľka2[[#This Row],[Stĺpec9]]=""),0,Tabuľka2[[#This Row],[Stĺpec9]]/Tabuľka2[[#This Row],[Stĺpec14]]))</f>
        <v>0</v>
      </c>
      <c r="X508" s="212">
        <f>IF(OR($X$13="vyberte",$X$13=""),0,IF(OR(Tabuľka2[[#This Row],[Stĺpec14]]="",Tabuľka2[[#This Row],[Stĺpec10]]=""),0,Tabuľka2[[#This Row],[Stĺpec10]]/Tabuľka2[[#This Row],[Stĺpec14]]))</f>
        <v>0</v>
      </c>
      <c r="Y508" s="212">
        <f>IF(OR($Y$13="vyberte",$Y$13=""),0,IF(OR(Tabuľka2[[#This Row],[Stĺpec14]]="",Tabuľka2[[#This Row],[Stĺpec11]]=""),0,Tabuľka2[[#This Row],[Stĺpec11]]/Tabuľka2[[#This Row],[Stĺpec14]]))</f>
        <v>0</v>
      </c>
      <c r="Z508" s="212">
        <f>IF(OR(Tabuľka2[[#This Row],[Stĺpec14]]="",Tabuľka2[[#This Row],[Stĺpec12]]=""),0,Tabuľka2[[#This Row],[Stĺpec12]]/Tabuľka2[[#This Row],[Stĺpec14]])</f>
        <v>0</v>
      </c>
      <c r="AA508" s="194">
        <f>IF(OR(Tabuľka2[[#This Row],[Stĺpec14]]="",Tabuľka2[[#This Row],[Stĺpec13]]=""),0,Tabuľka2[[#This Row],[Stĺpec13]]/Tabuľka2[[#This Row],[Stĺpec14]])</f>
        <v>0</v>
      </c>
      <c r="AB508" s="193">
        <f>COUNTIF(Tabuľka2[[#This Row],[Stĺpec16]:[Stĺpec23]],"&gt;0,1")</f>
        <v>0</v>
      </c>
      <c r="AC508" s="198">
        <f>IF(OR($F$13="vyberte",$F$13=""),0,Tabuľka2[[#This Row],[Stĺpec14]]-Tabuľka2[[#This Row],[Stĺpec26]])</f>
        <v>0</v>
      </c>
      <c r="AD5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8" s="206">
        <f>IF('Bodovacie kritéria'!$F$15="01 A - BORSKÁ NÍŽINA",Tabuľka2[[#This Row],[Stĺpec25]]/Tabuľka2[[#This Row],[Stĺpec5]],0)</f>
        <v>0</v>
      </c>
      <c r="AF5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8" s="206">
        <f>IFERROR((Tabuľka2[[#This Row],[Stĺpec28]]+Tabuľka2[[#This Row],[Stĺpec25]])/Tabuľka2[[#This Row],[Stĺpec14]],0)</f>
        <v>0</v>
      </c>
      <c r="AH508" s="199">
        <f>Tabuľka2[[#This Row],[Stĺpec28]]+Tabuľka2[[#This Row],[Stĺpec25]]</f>
        <v>0</v>
      </c>
      <c r="AI508" s="206">
        <f>IFERROR(Tabuľka2[[#This Row],[Stĺpec25]]/Tabuľka2[[#This Row],[Stĺpec30]],0)</f>
        <v>0</v>
      </c>
      <c r="AJ508" s="191">
        <f>IFERROR(Tabuľka2[[#This Row],[Stĺpec145]]/Tabuľka2[[#This Row],[Stĺpec14]],0)</f>
        <v>0</v>
      </c>
      <c r="AK508" s="191">
        <f>IFERROR(Tabuľka2[[#This Row],[Stĺpec144]]/Tabuľka2[[#This Row],[Stĺpec14]],0)</f>
        <v>0</v>
      </c>
    </row>
    <row r="509" spans="1:37" x14ac:dyDescent="0.25">
      <c r="A509" s="252"/>
      <c r="B509" s="257"/>
      <c r="C509" s="257"/>
      <c r="D509" s="257"/>
      <c r="E509" s="257"/>
      <c r="F509" s="257"/>
      <c r="G509" s="257"/>
      <c r="H509" s="257"/>
      <c r="I509" s="257"/>
      <c r="J509" s="257"/>
      <c r="K509" s="257"/>
      <c r="L509" s="257"/>
      <c r="M509" s="257"/>
      <c r="N509" s="218">
        <f>SUM(Činnosti!$F509:$M509)</f>
        <v>0</v>
      </c>
      <c r="O509" s="262"/>
      <c r="P509" s="269"/>
      <c r="Q509" s="267">
        <f>IF(AND(Tabuľka2[[#This Row],[Stĺpec5]]&gt;0,Tabuľka2[[#This Row],[Stĺpec1]]=""),1,0)</f>
        <v>0</v>
      </c>
      <c r="R509" s="237">
        <f>IF(AND(Tabuľka2[[#This Row],[Stĺpec14]]=0,OR(Tabuľka2[[#This Row],[Stĺpec145]]&gt;0,Tabuľka2[[#This Row],[Stĺpec144]]&gt;0)),1,0)</f>
        <v>0</v>
      </c>
      <c r="S5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09" s="212">
        <f>IF(OR($T$13="vyberte",$T$13=""),0,IF(OR(Tabuľka2[[#This Row],[Stĺpec14]]="",Tabuľka2[[#This Row],[Stĺpec6]]=""),0,Tabuľka2[[#This Row],[Stĺpec6]]/Tabuľka2[[#This Row],[Stĺpec14]]))</f>
        <v>0</v>
      </c>
      <c r="U509" s="212">
        <f>IF(OR($U$13="vyberte",$U$13=""),0,IF(OR(Tabuľka2[[#This Row],[Stĺpec14]]="",Tabuľka2[[#This Row],[Stĺpec7]]=""),0,Tabuľka2[[#This Row],[Stĺpec7]]/Tabuľka2[[#This Row],[Stĺpec14]]))</f>
        <v>0</v>
      </c>
      <c r="V509" s="212">
        <f>IF(OR($V$13="vyberte",$V$13=""),0,IF(OR(Tabuľka2[[#This Row],[Stĺpec14]]="",Tabuľka2[[#This Row],[Stĺpec8]]=0),0,Tabuľka2[[#This Row],[Stĺpec8]]/Tabuľka2[[#This Row],[Stĺpec14]]))</f>
        <v>0</v>
      </c>
      <c r="W509" s="212">
        <f>IF(OR($W$13="vyberte",$W$13=""),0,IF(OR(Tabuľka2[[#This Row],[Stĺpec14]]="",Tabuľka2[[#This Row],[Stĺpec9]]=""),0,Tabuľka2[[#This Row],[Stĺpec9]]/Tabuľka2[[#This Row],[Stĺpec14]]))</f>
        <v>0</v>
      </c>
      <c r="X509" s="212">
        <f>IF(OR($X$13="vyberte",$X$13=""),0,IF(OR(Tabuľka2[[#This Row],[Stĺpec14]]="",Tabuľka2[[#This Row],[Stĺpec10]]=""),0,Tabuľka2[[#This Row],[Stĺpec10]]/Tabuľka2[[#This Row],[Stĺpec14]]))</f>
        <v>0</v>
      </c>
      <c r="Y509" s="212">
        <f>IF(OR($Y$13="vyberte",$Y$13=""),0,IF(OR(Tabuľka2[[#This Row],[Stĺpec14]]="",Tabuľka2[[#This Row],[Stĺpec11]]=""),0,Tabuľka2[[#This Row],[Stĺpec11]]/Tabuľka2[[#This Row],[Stĺpec14]]))</f>
        <v>0</v>
      </c>
      <c r="Z509" s="212">
        <f>IF(OR(Tabuľka2[[#This Row],[Stĺpec14]]="",Tabuľka2[[#This Row],[Stĺpec12]]=""),0,Tabuľka2[[#This Row],[Stĺpec12]]/Tabuľka2[[#This Row],[Stĺpec14]])</f>
        <v>0</v>
      </c>
      <c r="AA509" s="194">
        <f>IF(OR(Tabuľka2[[#This Row],[Stĺpec14]]="",Tabuľka2[[#This Row],[Stĺpec13]]=""),0,Tabuľka2[[#This Row],[Stĺpec13]]/Tabuľka2[[#This Row],[Stĺpec14]])</f>
        <v>0</v>
      </c>
      <c r="AB509" s="193">
        <f>COUNTIF(Tabuľka2[[#This Row],[Stĺpec16]:[Stĺpec23]],"&gt;0,1")</f>
        <v>0</v>
      </c>
      <c r="AC509" s="198">
        <f>IF(OR($F$13="vyberte",$F$13=""),0,Tabuľka2[[#This Row],[Stĺpec14]]-Tabuľka2[[#This Row],[Stĺpec26]])</f>
        <v>0</v>
      </c>
      <c r="AD5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09" s="206">
        <f>IF('Bodovacie kritéria'!$F$15="01 A - BORSKÁ NÍŽINA",Tabuľka2[[#This Row],[Stĺpec25]]/Tabuľka2[[#This Row],[Stĺpec5]],0)</f>
        <v>0</v>
      </c>
      <c r="AF5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09" s="206">
        <f>IFERROR((Tabuľka2[[#This Row],[Stĺpec28]]+Tabuľka2[[#This Row],[Stĺpec25]])/Tabuľka2[[#This Row],[Stĺpec14]],0)</f>
        <v>0</v>
      </c>
      <c r="AH509" s="199">
        <f>Tabuľka2[[#This Row],[Stĺpec28]]+Tabuľka2[[#This Row],[Stĺpec25]]</f>
        <v>0</v>
      </c>
      <c r="AI509" s="206">
        <f>IFERROR(Tabuľka2[[#This Row],[Stĺpec25]]/Tabuľka2[[#This Row],[Stĺpec30]],0)</f>
        <v>0</v>
      </c>
      <c r="AJ509" s="191">
        <f>IFERROR(Tabuľka2[[#This Row],[Stĺpec145]]/Tabuľka2[[#This Row],[Stĺpec14]],0)</f>
        <v>0</v>
      </c>
      <c r="AK509" s="191">
        <f>IFERROR(Tabuľka2[[#This Row],[Stĺpec144]]/Tabuľka2[[#This Row],[Stĺpec14]],0)</f>
        <v>0</v>
      </c>
    </row>
    <row r="510" spans="1:37" x14ac:dyDescent="0.25">
      <c r="A510" s="251"/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17">
        <f>SUM(Činnosti!$F510:$M510)</f>
        <v>0</v>
      </c>
      <c r="O510" s="261"/>
      <c r="P510" s="269"/>
      <c r="Q510" s="267">
        <f>IF(AND(Tabuľka2[[#This Row],[Stĺpec5]]&gt;0,Tabuľka2[[#This Row],[Stĺpec1]]=""),1,0)</f>
        <v>0</v>
      </c>
      <c r="R510" s="237">
        <f>IF(AND(Tabuľka2[[#This Row],[Stĺpec14]]=0,OR(Tabuľka2[[#This Row],[Stĺpec145]]&gt;0,Tabuľka2[[#This Row],[Stĺpec144]]&gt;0)),1,0)</f>
        <v>0</v>
      </c>
      <c r="S5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0" s="212">
        <f>IF(OR($T$13="vyberte",$T$13=""),0,IF(OR(Tabuľka2[[#This Row],[Stĺpec14]]="",Tabuľka2[[#This Row],[Stĺpec6]]=""),0,Tabuľka2[[#This Row],[Stĺpec6]]/Tabuľka2[[#This Row],[Stĺpec14]]))</f>
        <v>0</v>
      </c>
      <c r="U510" s="212">
        <f>IF(OR($U$13="vyberte",$U$13=""),0,IF(OR(Tabuľka2[[#This Row],[Stĺpec14]]="",Tabuľka2[[#This Row],[Stĺpec7]]=""),0,Tabuľka2[[#This Row],[Stĺpec7]]/Tabuľka2[[#This Row],[Stĺpec14]]))</f>
        <v>0</v>
      </c>
      <c r="V510" s="212">
        <f>IF(OR($V$13="vyberte",$V$13=""),0,IF(OR(Tabuľka2[[#This Row],[Stĺpec14]]="",Tabuľka2[[#This Row],[Stĺpec8]]=0),0,Tabuľka2[[#This Row],[Stĺpec8]]/Tabuľka2[[#This Row],[Stĺpec14]]))</f>
        <v>0</v>
      </c>
      <c r="W510" s="212">
        <f>IF(OR($W$13="vyberte",$W$13=""),0,IF(OR(Tabuľka2[[#This Row],[Stĺpec14]]="",Tabuľka2[[#This Row],[Stĺpec9]]=""),0,Tabuľka2[[#This Row],[Stĺpec9]]/Tabuľka2[[#This Row],[Stĺpec14]]))</f>
        <v>0</v>
      </c>
      <c r="X510" s="212">
        <f>IF(OR($X$13="vyberte",$X$13=""),0,IF(OR(Tabuľka2[[#This Row],[Stĺpec14]]="",Tabuľka2[[#This Row],[Stĺpec10]]=""),0,Tabuľka2[[#This Row],[Stĺpec10]]/Tabuľka2[[#This Row],[Stĺpec14]]))</f>
        <v>0</v>
      </c>
      <c r="Y510" s="212">
        <f>IF(OR($Y$13="vyberte",$Y$13=""),0,IF(OR(Tabuľka2[[#This Row],[Stĺpec14]]="",Tabuľka2[[#This Row],[Stĺpec11]]=""),0,Tabuľka2[[#This Row],[Stĺpec11]]/Tabuľka2[[#This Row],[Stĺpec14]]))</f>
        <v>0</v>
      </c>
      <c r="Z510" s="212">
        <f>IF(OR(Tabuľka2[[#This Row],[Stĺpec14]]="",Tabuľka2[[#This Row],[Stĺpec12]]=""),0,Tabuľka2[[#This Row],[Stĺpec12]]/Tabuľka2[[#This Row],[Stĺpec14]])</f>
        <v>0</v>
      </c>
      <c r="AA510" s="194">
        <f>IF(OR(Tabuľka2[[#This Row],[Stĺpec14]]="",Tabuľka2[[#This Row],[Stĺpec13]]=""),0,Tabuľka2[[#This Row],[Stĺpec13]]/Tabuľka2[[#This Row],[Stĺpec14]])</f>
        <v>0</v>
      </c>
      <c r="AB510" s="193">
        <f>COUNTIF(Tabuľka2[[#This Row],[Stĺpec16]:[Stĺpec23]],"&gt;0,1")</f>
        <v>0</v>
      </c>
      <c r="AC510" s="198">
        <f>IF(OR($F$13="vyberte",$F$13=""),0,Tabuľka2[[#This Row],[Stĺpec14]]-Tabuľka2[[#This Row],[Stĺpec26]])</f>
        <v>0</v>
      </c>
      <c r="AD5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0" s="206">
        <f>IF('Bodovacie kritéria'!$F$15="01 A - BORSKÁ NÍŽINA",Tabuľka2[[#This Row],[Stĺpec25]]/Tabuľka2[[#This Row],[Stĺpec5]],0)</f>
        <v>0</v>
      </c>
      <c r="AF5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0" s="206">
        <f>IFERROR((Tabuľka2[[#This Row],[Stĺpec28]]+Tabuľka2[[#This Row],[Stĺpec25]])/Tabuľka2[[#This Row],[Stĺpec14]],0)</f>
        <v>0</v>
      </c>
      <c r="AH510" s="199">
        <f>Tabuľka2[[#This Row],[Stĺpec28]]+Tabuľka2[[#This Row],[Stĺpec25]]</f>
        <v>0</v>
      </c>
      <c r="AI510" s="206">
        <f>IFERROR(Tabuľka2[[#This Row],[Stĺpec25]]/Tabuľka2[[#This Row],[Stĺpec30]],0)</f>
        <v>0</v>
      </c>
      <c r="AJ510" s="191">
        <f>IFERROR(Tabuľka2[[#This Row],[Stĺpec145]]/Tabuľka2[[#This Row],[Stĺpec14]],0)</f>
        <v>0</v>
      </c>
      <c r="AK510" s="191">
        <f>IFERROR(Tabuľka2[[#This Row],[Stĺpec144]]/Tabuľka2[[#This Row],[Stĺpec14]],0)</f>
        <v>0</v>
      </c>
    </row>
    <row r="511" spans="1:37" x14ac:dyDescent="0.25">
      <c r="A511" s="252"/>
      <c r="B511" s="257"/>
      <c r="C511" s="257"/>
      <c r="D511" s="257"/>
      <c r="E511" s="257"/>
      <c r="F511" s="257"/>
      <c r="G511" s="257"/>
      <c r="H511" s="257"/>
      <c r="I511" s="257"/>
      <c r="J511" s="257"/>
      <c r="K511" s="257"/>
      <c r="L511" s="257"/>
      <c r="M511" s="257"/>
      <c r="N511" s="218">
        <f>SUM(Činnosti!$F511:$M511)</f>
        <v>0</v>
      </c>
      <c r="O511" s="262"/>
      <c r="P511" s="269"/>
      <c r="Q511" s="267">
        <f>IF(AND(Tabuľka2[[#This Row],[Stĺpec5]]&gt;0,Tabuľka2[[#This Row],[Stĺpec1]]=""),1,0)</f>
        <v>0</v>
      </c>
      <c r="R511" s="237">
        <f>IF(AND(Tabuľka2[[#This Row],[Stĺpec14]]=0,OR(Tabuľka2[[#This Row],[Stĺpec145]]&gt;0,Tabuľka2[[#This Row],[Stĺpec144]]&gt;0)),1,0)</f>
        <v>0</v>
      </c>
      <c r="S5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1" s="212">
        <f>IF(OR($T$13="vyberte",$T$13=""),0,IF(OR(Tabuľka2[[#This Row],[Stĺpec14]]="",Tabuľka2[[#This Row],[Stĺpec6]]=""),0,Tabuľka2[[#This Row],[Stĺpec6]]/Tabuľka2[[#This Row],[Stĺpec14]]))</f>
        <v>0</v>
      </c>
      <c r="U511" s="212">
        <f>IF(OR($U$13="vyberte",$U$13=""),0,IF(OR(Tabuľka2[[#This Row],[Stĺpec14]]="",Tabuľka2[[#This Row],[Stĺpec7]]=""),0,Tabuľka2[[#This Row],[Stĺpec7]]/Tabuľka2[[#This Row],[Stĺpec14]]))</f>
        <v>0</v>
      </c>
      <c r="V511" s="212">
        <f>IF(OR($V$13="vyberte",$V$13=""),0,IF(OR(Tabuľka2[[#This Row],[Stĺpec14]]="",Tabuľka2[[#This Row],[Stĺpec8]]=0),0,Tabuľka2[[#This Row],[Stĺpec8]]/Tabuľka2[[#This Row],[Stĺpec14]]))</f>
        <v>0</v>
      </c>
      <c r="W511" s="212">
        <f>IF(OR($W$13="vyberte",$W$13=""),0,IF(OR(Tabuľka2[[#This Row],[Stĺpec14]]="",Tabuľka2[[#This Row],[Stĺpec9]]=""),0,Tabuľka2[[#This Row],[Stĺpec9]]/Tabuľka2[[#This Row],[Stĺpec14]]))</f>
        <v>0</v>
      </c>
      <c r="X511" s="212">
        <f>IF(OR($X$13="vyberte",$X$13=""),0,IF(OR(Tabuľka2[[#This Row],[Stĺpec14]]="",Tabuľka2[[#This Row],[Stĺpec10]]=""),0,Tabuľka2[[#This Row],[Stĺpec10]]/Tabuľka2[[#This Row],[Stĺpec14]]))</f>
        <v>0</v>
      </c>
      <c r="Y511" s="212">
        <f>IF(OR($Y$13="vyberte",$Y$13=""),0,IF(OR(Tabuľka2[[#This Row],[Stĺpec14]]="",Tabuľka2[[#This Row],[Stĺpec11]]=""),0,Tabuľka2[[#This Row],[Stĺpec11]]/Tabuľka2[[#This Row],[Stĺpec14]]))</f>
        <v>0</v>
      </c>
      <c r="Z511" s="212">
        <f>IF(OR(Tabuľka2[[#This Row],[Stĺpec14]]="",Tabuľka2[[#This Row],[Stĺpec12]]=""),0,Tabuľka2[[#This Row],[Stĺpec12]]/Tabuľka2[[#This Row],[Stĺpec14]])</f>
        <v>0</v>
      </c>
      <c r="AA511" s="194">
        <f>IF(OR(Tabuľka2[[#This Row],[Stĺpec14]]="",Tabuľka2[[#This Row],[Stĺpec13]]=""),0,Tabuľka2[[#This Row],[Stĺpec13]]/Tabuľka2[[#This Row],[Stĺpec14]])</f>
        <v>0</v>
      </c>
      <c r="AB511" s="193">
        <f>COUNTIF(Tabuľka2[[#This Row],[Stĺpec16]:[Stĺpec23]],"&gt;0,1")</f>
        <v>0</v>
      </c>
      <c r="AC511" s="198">
        <f>IF(OR($F$13="vyberte",$F$13=""),0,Tabuľka2[[#This Row],[Stĺpec14]]-Tabuľka2[[#This Row],[Stĺpec26]])</f>
        <v>0</v>
      </c>
      <c r="AD5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1" s="206">
        <f>IF('Bodovacie kritéria'!$F$15="01 A - BORSKÁ NÍŽINA",Tabuľka2[[#This Row],[Stĺpec25]]/Tabuľka2[[#This Row],[Stĺpec5]],0)</f>
        <v>0</v>
      </c>
      <c r="AF5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1" s="206">
        <f>IFERROR((Tabuľka2[[#This Row],[Stĺpec28]]+Tabuľka2[[#This Row],[Stĺpec25]])/Tabuľka2[[#This Row],[Stĺpec14]],0)</f>
        <v>0</v>
      </c>
      <c r="AH511" s="199">
        <f>Tabuľka2[[#This Row],[Stĺpec28]]+Tabuľka2[[#This Row],[Stĺpec25]]</f>
        <v>0</v>
      </c>
      <c r="AI511" s="206">
        <f>IFERROR(Tabuľka2[[#This Row],[Stĺpec25]]/Tabuľka2[[#This Row],[Stĺpec30]],0)</f>
        <v>0</v>
      </c>
      <c r="AJ511" s="191">
        <f>IFERROR(Tabuľka2[[#This Row],[Stĺpec145]]/Tabuľka2[[#This Row],[Stĺpec14]],0)</f>
        <v>0</v>
      </c>
      <c r="AK511" s="191">
        <f>IFERROR(Tabuľka2[[#This Row],[Stĺpec144]]/Tabuľka2[[#This Row],[Stĺpec14]],0)</f>
        <v>0</v>
      </c>
    </row>
    <row r="512" spans="1:37" x14ac:dyDescent="0.25">
      <c r="A512" s="251"/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17">
        <f>SUM(Činnosti!$F512:$M512)</f>
        <v>0</v>
      </c>
      <c r="O512" s="261"/>
      <c r="P512" s="269"/>
      <c r="Q512" s="267">
        <f>IF(AND(Tabuľka2[[#This Row],[Stĺpec5]]&gt;0,Tabuľka2[[#This Row],[Stĺpec1]]=""),1,0)</f>
        <v>0</v>
      </c>
      <c r="R512" s="237">
        <f>IF(AND(Tabuľka2[[#This Row],[Stĺpec14]]=0,OR(Tabuľka2[[#This Row],[Stĺpec145]]&gt;0,Tabuľka2[[#This Row],[Stĺpec144]]&gt;0)),1,0)</f>
        <v>0</v>
      </c>
      <c r="S5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2" s="212">
        <f>IF(OR($T$13="vyberte",$T$13=""),0,IF(OR(Tabuľka2[[#This Row],[Stĺpec14]]="",Tabuľka2[[#This Row],[Stĺpec6]]=""),0,Tabuľka2[[#This Row],[Stĺpec6]]/Tabuľka2[[#This Row],[Stĺpec14]]))</f>
        <v>0</v>
      </c>
      <c r="U512" s="212">
        <f>IF(OR($U$13="vyberte",$U$13=""),0,IF(OR(Tabuľka2[[#This Row],[Stĺpec14]]="",Tabuľka2[[#This Row],[Stĺpec7]]=""),0,Tabuľka2[[#This Row],[Stĺpec7]]/Tabuľka2[[#This Row],[Stĺpec14]]))</f>
        <v>0</v>
      </c>
      <c r="V512" s="212">
        <f>IF(OR($V$13="vyberte",$V$13=""),0,IF(OR(Tabuľka2[[#This Row],[Stĺpec14]]="",Tabuľka2[[#This Row],[Stĺpec8]]=0),0,Tabuľka2[[#This Row],[Stĺpec8]]/Tabuľka2[[#This Row],[Stĺpec14]]))</f>
        <v>0</v>
      </c>
      <c r="W512" s="212">
        <f>IF(OR($W$13="vyberte",$W$13=""),0,IF(OR(Tabuľka2[[#This Row],[Stĺpec14]]="",Tabuľka2[[#This Row],[Stĺpec9]]=""),0,Tabuľka2[[#This Row],[Stĺpec9]]/Tabuľka2[[#This Row],[Stĺpec14]]))</f>
        <v>0</v>
      </c>
      <c r="X512" s="212">
        <f>IF(OR($X$13="vyberte",$X$13=""),0,IF(OR(Tabuľka2[[#This Row],[Stĺpec14]]="",Tabuľka2[[#This Row],[Stĺpec10]]=""),0,Tabuľka2[[#This Row],[Stĺpec10]]/Tabuľka2[[#This Row],[Stĺpec14]]))</f>
        <v>0</v>
      </c>
      <c r="Y512" s="212">
        <f>IF(OR($Y$13="vyberte",$Y$13=""),0,IF(OR(Tabuľka2[[#This Row],[Stĺpec14]]="",Tabuľka2[[#This Row],[Stĺpec11]]=""),0,Tabuľka2[[#This Row],[Stĺpec11]]/Tabuľka2[[#This Row],[Stĺpec14]]))</f>
        <v>0</v>
      </c>
      <c r="Z512" s="212">
        <f>IF(OR(Tabuľka2[[#This Row],[Stĺpec14]]="",Tabuľka2[[#This Row],[Stĺpec12]]=""),0,Tabuľka2[[#This Row],[Stĺpec12]]/Tabuľka2[[#This Row],[Stĺpec14]])</f>
        <v>0</v>
      </c>
      <c r="AA512" s="194">
        <f>IF(OR(Tabuľka2[[#This Row],[Stĺpec14]]="",Tabuľka2[[#This Row],[Stĺpec13]]=""),0,Tabuľka2[[#This Row],[Stĺpec13]]/Tabuľka2[[#This Row],[Stĺpec14]])</f>
        <v>0</v>
      </c>
      <c r="AB512" s="193">
        <f>COUNTIF(Tabuľka2[[#This Row],[Stĺpec16]:[Stĺpec23]],"&gt;0,1")</f>
        <v>0</v>
      </c>
      <c r="AC512" s="198">
        <f>IF(OR($F$13="vyberte",$F$13=""),0,Tabuľka2[[#This Row],[Stĺpec14]]-Tabuľka2[[#This Row],[Stĺpec26]])</f>
        <v>0</v>
      </c>
      <c r="AD5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2" s="206">
        <f>IF('Bodovacie kritéria'!$F$15="01 A - BORSKÁ NÍŽINA",Tabuľka2[[#This Row],[Stĺpec25]]/Tabuľka2[[#This Row],[Stĺpec5]],0)</f>
        <v>0</v>
      </c>
      <c r="AF5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2" s="206">
        <f>IFERROR((Tabuľka2[[#This Row],[Stĺpec28]]+Tabuľka2[[#This Row],[Stĺpec25]])/Tabuľka2[[#This Row],[Stĺpec14]],0)</f>
        <v>0</v>
      </c>
      <c r="AH512" s="199">
        <f>Tabuľka2[[#This Row],[Stĺpec28]]+Tabuľka2[[#This Row],[Stĺpec25]]</f>
        <v>0</v>
      </c>
      <c r="AI512" s="206">
        <f>IFERROR(Tabuľka2[[#This Row],[Stĺpec25]]/Tabuľka2[[#This Row],[Stĺpec30]],0)</f>
        <v>0</v>
      </c>
      <c r="AJ512" s="191">
        <f>IFERROR(Tabuľka2[[#This Row],[Stĺpec145]]/Tabuľka2[[#This Row],[Stĺpec14]],0)</f>
        <v>0</v>
      </c>
      <c r="AK512" s="191">
        <f>IFERROR(Tabuľka2[[#This Row],[Stĺpec144]]/Tabuľka2[[#This Row],[Stĺpec14]],0)</f>
        <v>0</v>
      </c>
    </row>
    <row r="513" spans="1:37" x14ac:dyDescent="0.25">
      <c r="A513" s="252"/>
      <c r="B513" s="257"/>
      <c r="C513" s="257"/>
      <c r="D513" s="257"/>
      <c r="E513" s="257"/>
      <c r="F513" s="257"/>
      <c r="G513" s="257"/>
      <c r="H513" s="257"/>
      <c r="I513" s="257"/>
      <c r="J513" s="257"/>
      <c r="K513" s="257"/>
      <c r="L513" s="257"/>
      <c r="M513" s="257"/>
      <c r="N513" s="218">
        <f>SUM(Činnosti!$F513:$M513)</f>
        <v>0</v>
      </c>
      <c r="O513" s="262"/>
      <c r="P513" s="269"/>
      <c r="Q513" s="267">
        <f>IF(AND(Tabuľka2[[#This Row],[Stĺpec5]]&gt;0,Tabuľka2[[#This Row],[Stĺpec1]]=""),1,0)</f>
        <v>0</v>
      </c>
      <c r="R513" s="237">
        <f>IF(AND(Tabuľka2[[#This Row],[Stĺpec14]]=0,OR(Tabuľka2[[#This Row],[Stĺpec145]]&gt;0,Tabuľka2[[#This Row],[Stĺpec144]]&gt;0)),1,0)</f>
        <v>0</v>
      </c>
      <c r="S5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3" s="212">
        <f>IF(OR($T$13="vyberte",$T$13=""),0,IF(OR(Tabuľka2[[#This Row],[Stĺpec14]]="",Tabuľka2[[#This Row],[Stĺpec6]]=""),0,Tabuľka2[[#This Row],[Stĺpec6]]/Tabuľka2[[#This Row],[Stĺpec14]]))</f>
        <v>0</v>
      </c>
      <c r="U513" s="212">
        <f>IF(OR($U$13="vyberte",$U$13=""),0,IF(OR(Tabuľka2[[#This Row],[Stĺpec14]]="",Tabuľka2[[#This Row],[Stĺpec7]]=""),0,Tabuľka2[[#This Row],[Stĺpec7]]/Tabuľka2[[#This Row],[Stĺpec14]]))</f>
        <v>0</v>
      </c>
      <c r="V513" s="212">
        <f>IF(OR($V$13="vyberte",$V$13=""),0,IF(OR(Tabuľka2[[#This Row],[Stĺpec14]]="",Tabuľka2[[#This Row],[Stĺpec8]]=0),0,Tabuľka2[[#This Row],[Stĺpec8]]/Tabuľka2[[#This Row],[Stĺpec14]]))</f>
        <v>0</v>
      </c>
      <c r="W513" s="212">
        <f>IF(OR($W$13="vyberte",$W$13=""),0,IF(OR(Tabuľka2[[#This Row],[Stĺpec14]]="",Tabuľka2[[#This Row],[Stĺpec9]]=""),0,Tabuľka2[[#This Row],[Stĺpec9]]/Tabuľka2[[#This Row],[Stĺpec14]]))</f>
        <v>0</v>
      </c>
      <c r="X513" s="212">
        <f>IF(OR($X$13="vyberte",$X$13=""),0,IF(OR(Tabuľka2[[#This Row],[Stĺpec14]]="",Tabuľka2[[#This Row],[Stĺpec10]]=""),0,Tabuľka2[[#This Row],[Stĺpec10]]/Tabuľka2[[#This Row],[Stĺpec14]]))</f>
        <v>0</v>
      </c>
      <c r="Y513" s="212">
        <f>IF(OR($Y$13="vyberte",$Y$13=""),0,IF(OR(Tabuľka2[[#This Row],[Stĺpec14]]="",Tabuľka2[[#This Row],[Stĺpec11]]=""),0,Tabuľka2[[#This Row],[Stĺpec11]]/Tabuľka2[[#This Row],[Stĺpec14]]))</f>
        <v>0</v>
      </c>
      <c r="Z513" s="212">
        <f>IF(OR(Tabuľka2[[#This Row],[Stĺpec14]]="",Tabuľka2[[#This Row],[Stĺpec12]]=""),0,Tabuľka2[[#This Row],[Stĺpec12]]/Tabuľka2[[#This Row],[Stĺpec14]])</f>
        <v>0</v>
      </c>
      <c r="AA513" s="194">
        <f>IF(OR(Tabuľka2[[#This Row],[Stĺpec14]]="",Tabuľka2[[#This Row],[Stĺpec13]]=""),0,Tabuľka2[[#This Row],[Stĺpec13]]/Tabuľka2[[#This Row],[Stĺpec14]])</f>
        <v>0</v>
      </c>
      <c r="AB513" s="193">
        <f>COUNTIF(Tabuľka2[[#This Row],[Stĺpec16]:[Stĺpec23]],"&gt;0,1")</f>
        <v>0</v>
      </c>
      <c r="AC513" s="198">
        <f>IF(OR($F$13="vyberte",$F$13=""),0,Tabuľka2[[#This Row],[Stĺpec14]]-Tabuľka2[[#This Row],[Stĺpec26]])</f>
        <v>0</v>
      </c>
      <c r="AD5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3" s="206">
        <f>IF('Bodovacie kritéria'!$F$15="01 A - BORSKÁ NÍŽINA",Tabuľka2[[#This Row],[Stĺpec25]]/Tabuľka2[[#This Row],[Stĺpec5]],0)</f>
        <v>0</v>
      </c>
      <c r="AF5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3" s="206">
        <f>IFERROR((Tabuľka2[[#This Row],[Stĺpec28]]+Tabuľka2[[#This Row],[Stĺpec25]])/Tabuľka2[[#This Row],[Stĺpec14]],0)</f>
        <v>0</v>
      </c>
      <c r="AH513" s="199">
        <f>Tabuľka2[[#This Row],[Stĺpec28]]+Tabuľka2[[#This Row],[Stĺpec25]]</f>
        <v>0</v>
      </c>
      <c r="AI513" s="206">
        <f>IFERROR(Tabuľka2[[#This Row],[Stĺpec25]]/Tabuľka2[[#This Row],[Stĺpec30]],0)</f>
        <v>0</v>
      </c>
      <c r="AJ513" s="191">
        <f>IFERROR(Tabuľka2[[#This Row],[Stĺpec145]]/Tabuľka2[[#This Row],[Stĺpec14]],0)</f>
        <v>0</v>
      </c>
      <c r="AK513" s="191">
        <f>IFERROR(Tabuľka2[[#This Row],[Stĺpec144]]/Tabuľka2[[#This Row],[Stĺpec14]],0)</f>
        <v>0</v>
      </c>
    </row>
    <row r="514" spans="1:37" x14ac:dyDescent="0.25">
      <c r="A514" s="251"/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17">
        <f>SUM(Činnosti!$F514:$M514)</f>
        <v>0</v>
      </c>
      <c r="O514" s="261"/>
      <c r="P514" s="269"/>
      <c r="Q514" s="267">
        <f>IF(AND(Tabuľka2[[#This Row],[Stĺpec5]]&gt;0,Tabuľka2[[#This Row],[Stĺpec1]]=""),1,0)</f>
        <v>0</v>
      </c>
      <c r="R514" s="237">
        <f>IF(AND(Tabuľka2[[#This Row],[Stĺpec14]]=0,OR(Tabuľka2[[#This Row],[Stĺpec145]]&gt;0,Tabuľka2[[#This Row],[Stĺpec144]]&gt;0)),1,0)</f>
        <v>0</v>
      </c>
      <c r="S5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4" s="212">
        <f>IF(OR($T$13="vyberte",$T$13=""),0,IF(OR(Tabuľka2[[#This Row],[Stĺpec14]]="",Tabuľka2[[#This Row],[Stĺpec6]]=""),0,Tabuľka2[[#This Row],[Stĺpec6]]/Tabuľka2[[#This Row],[Stĺpec14]]))</f>
        <v>0</v>
      </c>
      <c r="U514" s="212">
        <f>IF(OR($U$13="vyberte",$U$13=""),0,IF(OR(Tabuľka2[[#This Row],[Stĺpec14]]="",Tabuľka2[[#This Row],[Stĺpec7]]=""),0,Tabuľka2[[#This Row],[Stĺpec7]]/Tabuľka2[[#This Row],[Stĺpec14]]))</f>
        <v>0</v>
      </c>
      <c r="V514" s="212">
        <f>IF(OR($V$13="vyberte",$V$13=""),0,IF(OR(Tabuľka2[[#This Row],[Stĺpec14]]="",Tabuľka2[[#This Row],[Stĺpec8]]=0),0,Tabuľka2[[#This Row],[Stĺpec8]]/Tabuľka2[[#This Row],[Stĺpec14]]))</f>
        <v>0</v>
      </c>
      <c r="W514" s="212">
        <f>IF(OR($W$13="vyberte",$W$13=""),0,IF(OR(Tabuľka2[[#This Row],[Stĺpec14]]="",Tabuľka2[[#This Row],[Stĺpec9]]=""),0,Tabuľka2[[#This Row],[Stĺpec9]]/Tabuľka2[[#This Row],[Stĺpec14]]))</f>
        <v>0</v>
      </c>
      <c r="X514" s="212">
        <f>IF(OR($X$13="vyberte",$X$13=""),0,IF(OR(Tabuľka2[[#This Row],[Stĺpec14]]="",Tabuľka2[[#This Row],[Stĺpec10]]=""),0,Tabuľka2[[#This Row],[Stĺpec10]]/Tabuľka2[[#This Row],[Stĺpec14]]))</f>
        <v>0</v>
      </c>
      <c r="Y514" s="212">
        <f>IF(OR($Y$13="vyberte",$Y$13=""),0,IF(OR(Tabuľka2[[#This Row],[Stĺpec14]]="",Tabuľka2[[#This Row],[Stĺpec11]]=""),0,Tabuľka2[[#This Row],[Stĺpec11]]/Tabuľka2[[#This Row],[Stĺpec14]]))</f>
        <v>0</v>
      </c>
      <c r="Z514" s="212">
        <f>IF(OR(Tabuľka2[[#This Row],[Stĺpec14]]="",Tabuľka2[[#This Row],[Stĺpec12]]=""),0,Tabuľka2[[#This Row],[Stĺpec12]]/Tabuľka2[[#This Row],[Stĺpec14]])</f>
        <v>0</v>
      </c>
      <c r="AA514" s="194">
        <f>IF(OR(Tabuľka2[[#This Row],[Stĺpec14]]="",Tabuľka2[[#This Row],[Stĺpec13]]=""),0,Tabuľka2[[#This Row],[Stĺpec13]]/Tabuľka2[[#This Row],[Stĺpec14]])</f>
        <v>0</v>
      </c>
      <c r="AB514" s="193">
        <f>COUNTIF(Tabuľka2[[#This Row],[Stĺpec16]:[Stĺpec23]],"&gt;0,1")</f>
        <v>0</v>
      </c>
      <c r="AC514" s="198">
        <f>IF(OR($F$13="vyberte",$F$13=""),0,Tabuľka2[[#This Row],[Stĺpec14]]-Tabuľka2[[#This Row],[Stĺpec26]])</f>
        <v>0</v>
      </c>
      <c r="AD5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4" s="206">
        <f>IF('Bodovacie kritéria'!$F$15="01 A - BORSKÁ NÍŽINA",Tabuľka2[[#This Row],[Stĺpec25]]/Tabuľka2[[#This Row],[Stĺpec5]],0)</f>
        <v>0</v>
      </c>
      <c r="AF5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4" s="206">
        <f>IFERROR((Tabuľka2[[#This Row],[Stĺpec28]]+Tabuľka2[[#This Row],[Stĺpec25]])/Tabuľka2[[#This Row],[Stĺpec14]],0)</f>
        <v>0</v>
      </c>
      <c r="AH514" s="199">
        <f>Tabuľka2[[#This Row],[Stĺpec28]]+Tabuľka2[[#This Row],[Stĺpec25]]</f>
        <v>0</v>
      </c>
      <c r="AI514" s="206">
        <f>IFERROR(Tabuľka2[[#This Row],[Stĺpec25]]/Tabuľka2[[#This Row],[Stĺpec30]],0)</f>
        <v>0</v>
      </c>
      <c r="AJ514" s="191">
        <f>IFERROR(Tabuľka2[[#This Row],[Stĺpec145]]/Tabuľka2[[#This Row],[Stĺpec14]],0)</f>
        <v>0</v>
      </c>
      <c r="AK514" s="191">
        <f>IFERROR(Tabuľka2[[#This Row],[Stĺpec144]]/Tabuľka2[[#This Row],[Stĺpec14]],0)</f>
        <v>0</v>
      </c>
    </row>
    <row r="515" spans="1:37" x14ac:dyDescent="0.25">
      <c r="A515" s="252"/>
      <c r="B515" s="257"/>
      <c r="C515" s="257"/>
      <c r="D515" s="257"/>
      <c r="E515" s="257"/>
      <c r="F515" s="257"/>
      <c r="G515" s="257"/>
      <c r="H515" s="257"/>
      <c r="I515" s="257"/>
      <c r="J515" s="257"/>
      <c r="K515" s="257"/>
      <c r="L515" s="257"/>
      <c r="M515" s="257"/>
      <c r="N515" s="218">
        <f>SUM(Činnosti!$F515:$M515)</f>
        <v>0</v>
      </c>
      <c r="O515" s="262"/>
      <c r="P515" s="269"/>
      <c r="Q515" s="267">
        <f>IF(AND(Tabuľka2[[#This Row],[Stĺpec5]]&gt;0,Tabuľka2[[#This Row],[Stĺpec1]]=""),1,0)</f>
        <v>0</v>
      </c>
      <c r="R515" s="237">
        <f>IF(AND(Tabuľka2[[#This Row],[Stĺpec14]]=0,OR(Tabuľka2[[#This Row],[Stĺpec145]]&gt;0,Tabuľka2[[#This Row],[Stĺpec144]]&gt;0)),1,0)</f>
        <v>0</v>
      </c>
      <c r="S5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5" s="212">
        <f>IF(OR($T$13="vyberte",$T$13=""),0,IF(OR(Tabuľka2[[#This Row],[Stĺpec14]]="",Tabuľka2[[#This Row],[Stĺpec6]]=""),0,Tabuľka2[[#This Row],[Stĺpec6]]/Tabuľka2[[#This Row],[Stĺpec14]]))</f>
        <v>0</v>
      </c>
      <c r="U515" s="212">
        <f>IF(OR($U$13="vyberte",$U$13=""),0,IF(OR(Tabuľka2[[#This Row],[Stĺpec14]]="",Tabuľka2[[#This Row],[Stĺpec7]]=""),0,Tabuľka2[[#This Row],[Stĺpec7]]/Tabuľka2[[#This Row],[Stĺpec14]]))</f>
        <v>0</v>
      </c>
      <c r="V515" s="212">
        <f>IF(OR($V$13="vyberte",$V$13=""),0,IF(OR(Tabuľka2[[#This Row],[Stĺpec14]]="",Tabuľka2[[#This Row],[Stĺpec8]]=0),0,Tabuľka2[[#This Row],[Stĺpec8]]/Tabuľka2[[#This Row],[Stĺpec14]]))</f>
        <v>0</v>
      </c>
      <c r="W515" s="212">
        <f>IF(OR($W$13="vyberte",$W$13=""),0,IF(OR(Tabuľka2[[#This Row],[Stĺpec14]]="",Tabuľka2[[#This Row],[Stĺpec9]]=""),0,Tabuľka2[[#This Row],[Stĺpec9]]/Tabuľka2[[#This Row],[Stĺpec14]]))</f>
        <v>0</v>
      </c>
      <c r="X515" s="212">
        <f>IF(OR($X$13="vyberte",$X$13=""),0,IF(OR(Tabuľka2[[#This Row],[Stĺpec14]]="",Tabuľka2[[#This Row],[Stĺpec10]]=""),0,Tabuľka2[[#This Row],[Stĺpec10]]/Tabuľka2[[#This Row],[Stĺpec14]]))</f>
        <v>0</v>
      </c>
      <c r="Y515" s="212">
        <f>IF(OR($Y$13="vyberte",$Y$13=""),0,IF(OR(Tabuľka2[[#This Row],[Stĺpec14]]="",Tabuľka2[[#This Row],[Stĺpec11]]=""),0,Tabuľka2[[#This Row],[Stĺpec11]]/Tabuľka2[[#This Row],[Stĺpec14]]))</f>
        <v>0</v>
      </c>
      <c r="Z515" s="212">
        <f>IF(OR(Tabuľka2[[#This Row],[Stĺpec14]]="",Tabuľka2[[#This Row],[Stĺpec12]]=""),0,Tabuľka2[[#This Row],[Stĺpec12]]/Tabuľka2[[#This Row],[Stĺpec14]])</f>
        <v>0</v>
      </c>
      <c r="AA515" s="194">
        <f>IF(OR(Tabuľka2[[#This Row],[Stĺpec14]]="",Tabuľka2[[#This Row],[Stĺpec13]]=""),0,Tabuľka2[[#This Row],[Stĺpec13]]/Tabuľka2[[#This Row],[Stĺpec14]])</f>
        <v>0</v>
      </c>
      <c r="AB515" s="193">
        <f>COUNTIF(Tabuľka2[[#This Row],[Stĺpec16]:[Stĺpec23]],"&gt;0,1")</f>
        <v>0</v>
      </c>
      <c r="AC515" s="198">
        <f>IF(OR($F$13="vyberte",$F$13=""),0,Tabuľka2[[#This Row],[Stĺpec14]]-Tabuľka2[[#This Row],[Stĺpec26]])</f>
        <v>0</v>
      </c>
      <c r="AD5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5" s="206">
        <f>IF('Bodovacie kritéria'!$F$15="01 A - BORSKÁ NÍŽINA",Tabuľka2[[#This Row],[Stĺpec25]]/Tabuľka2[[#This Row],[Stĺpec5]],0)</f>
        <v>0</v>
      </c>
      <c r="AF5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5" s="206">
        <f>IFERROR((Tabuľka2[[#This Row],[Stĺpec28]]+Tabuľka2[[#This Row],[Stĺpec25]])/Tabuľka2[[#This Row],[Stĺpec14]],0)</f>
        <v>0</v>
      </c>
      <c r="AH515" s="199">
        <f>Tabuľka2[[#This Row],[Stĺpec28]]+Tabuľka2[[#This Row],[Stĺpec25]]</f>
        <v>0</v>
      </c>
      <c r="AI515" s="206">
        <f>IFERROR(Tabuľka2[[#This Row],[Stĺpec25]]/Tabuľka2[[#This Row],[Stĺpec30]],0)</f>
        <v>0</v>
      </c>
      <c r="AJ515" s="191">
        <f>IFERROR(Tabuľka2[[#This Row],[Stĺpec145]]/Tabuľka2[[#This Row],[Stĺpec14]],0)</f>
        <v>0</v>
      </c>
      <c r="AK515" s="191">
        <f>IFERROR(Tabuľka2[[#This Row],[Stĺpec144]]/Tabuľka2[[#This Row],[Stĺpec14]],0)</f>
        <v>0</v>
      </c>
    </row>
    <row r="516" spans="1:37" x14ac:dyDescent="0.25">
      <c r="A516" s="251"/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17">
        <f>SUM(Činnosti!$F516:$M516)</f>
        <v>0</v>
      </c>
      <c r="O516" s="261"/>
      <c r="P516" s="269"/>
      <c r="Q516" s="267">
        <f>IF(AND(Tabuľka2[[#This Row],[Stĺpec5]]&gt;0,Tabuľka2[[#This Row],[Stĺpec1]]=""),1,0)</f>
        <v>0</v>
      </c>
      <c r="R516" s="237">
        <f>IF(AND(Tabuľka2[[#This Row],[Stĺpec14]]=0,OR(Tabuľka2[[#This Row],[Stĺpec145]]&gt;0,Tabuľka2[[#This Row],[Stĺpec144]]&gt;0)),1,0)</f>
        <v>0</v>
      </c>
      <c r="S5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6" s="212">
        <f>IF(OR($T$13="vyberte",$T$13=""),0,IF(OR(Tabuľka2[[#This Row],[Stĺpec14]]="",Tabuľka2[[#This Row],[Stĺpec6]]=""),0,Tabuľka2[[#This Row],[Stĺpec6]]/Tabuľka2[[#This Row],[Stĺpec14]]))</f>
        <v>0</v>
      </c>
      <c r="U516" s="212">
        <f>IF(OR($U$13="vyberte",$U$13=""),0,IF(OR(Tabuľka2[[#This Row],[Stĺpec14]]="",Tabuľka2[[#This Row],[Stĺpec7]]=""),0,Tabuľka2[[#This Row],[Stĺpec7]]/Tabuľka2[[#This Row],[Stĺpec14]]))</f>
        <v>0</v>
      </c>
      <c r="V516" s="212">
        <f>IF(OR($V$13="vyberte",$V$13=""),0,IF(OR(Tabuľka2[[#This Row],[Stĺpec14]]="",Tabuľka2[[#This Row],[Stĺpec8]]=0),0,Tabuľka2[[#This Row],[Stĺpec8]]/Tabuľka2[[#This Row],[Stĺpec14]]))</f>
        <v>0</v>
      </c>
      <c r="W516" s="212">
        <f>IF(OR($W$13="vyberte",$W$13=""),0,IF(OR(Tabuľka2[[#This Row],[Stĺpec14]]="",Tabuľka2[[#This Row],[Stĺpec9]]=""),0,Tabuľka2[[#This Row],[Stĺpec9]]/Tabuľka2[[#This Row],[Stĺpec14]]))</f>
        <v>0</v>
      </c>
      <c r="X516" s="212">
        <f>IF(OR($X$13="vyberte",$X$13=""),0,IF(OR(Tabuľka2[[#This Row],[Stĺpec14]]="",Tabuľka2[[#This Row],[Stĺpec10]]=""),0,Tabuľka2[[#This Row],[Stĺpec10]]/Tabuľka2[[#This Row],[Stĺpec14]]))</f>
        <v>0</v>
      </c>
      <c r="Y516" s="212">
        <f>IF(OR($Y$13="vyberte",$Y$13=""),0,IF(OR(Tabuľka2[[#This Row],[Stĺpec14]]="",Tabuľka2[[#This Row],[Stĺpec11]]=""),0,Tabuľka2[[#This Row],[Stĺpec11]]/Tabuľka2[[#This Row],[Stĺpec14]]))</f>
        <v>0</v>
      </c>
      <c r="Z516" s="212">
        <f>IF(OR(Tabuľka2[[#This Row],[Stĺpec14]]="",Tabuľka2[[#This Row],[Stĺpec12]]=""),0,Tabuľka2[[#This Row],[Stĺpec12]]/Tabuľka2[[#This Row],[Stĺpec14]])</f>
        <v>0</v>
      </c>
      <c r="AA516" s="194">
        <f>IF(OR(Tabuľka2[[#This Row],[Stĺpec14]]="",Tabuľka2[[#This Row],[Stĺpec13]]=""),0,Tabuľka2[[#This Row],[Stĺpec13]]/Tabuľka2[[#This Row],[Stĺpec14]])</f>
        <v>0</v>
      </c>
      <c r="AB516" s="193">
        <f>COUNTIF(Tabuľka2[[#This Row],[Stĺpec16]:[Stĺpec23]],"&gt;0,1")</f>
        <v>0</v>
      </c>
      <c r="AC516" s="198">
        <f>IF(OR($F$13="vyberte",$F$13=""),0,Tabuľka2[[#This Row],[Stĺpec14]]-Tabuľka2[[#This Row],[Stĺpec26]])</f>
        <v>0</v>
      </c>
      <c r="AD5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6" s="206">
        <f>IF('Bodovacie kritéria'!$F$15="01 A - BORSKÁ NÍŽINA",Tabuľka2[[#This Row],[Stĺpec25]]/Tabuľka2[[#This Row],[Stĺpec5]],0)</f>
        <v>0</v>
      </c>
      <c r="AF5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6" s="206">
        <f>IFERROR((Tabuľka2[[#This Row],[Stĺpec28]]+Tabuľka2[[#This Row],[Stĺpec25]])/Tabuľka2[[#This Row],[Stĺpec14]],0)</f>
        <v>0</v>
      </c>
      <c r="AH516" s="199">
        <f>Tabuľka2[[#This Row],[Stĺpec28]]+Tabuľka2[[#This Row],[Stĺpec25]]</f>
        <v>0</v>
      </c>
      <c r="AI516" s="206">
        <f>IFERROR(Tabuľka2[[#This Row],[Stĺpec25]]/Tabuľka2[[#This Row],[Stĺpec30]],0)</f>
        <v>0</v>
      </c>
      <c r="AJ516" s="191">
        <f>IFERROR(Tabuľka2[[#This Row],[Stĺpec145]]/Tabuľka2[[#This Row],[Stĺpec14]],0)</f>
        <v>0</v>
      </c>
      <c r="AK516" s="191">
        <f>IFERROR(Tabuľka2[[#This Row],[Stĺpec144]]/Tabuľka2[[#This Row],[Stĺpec14]],0)</f>
        <v>0</v>
      </c>
    </row>
    <row r="517" spans="1:37" x14ac:dyDescent="0.25">
      <c r="A517" s="252"/>
      <c r="B517" s="257"/>
      <c r="C517" s="257"/>
      <c r="D517" s="257"/>
      <c r="E517" s="257"/>
      <c r="F517" s="257"/>
      <c r="G517" s="257"/>
      <c r="H517" s="257"/>
      <c r="I517" s="257"/>
      <c r="J517" s="257"/>
      <c r="K517" s="257"/>
      <c r="L517" s="257"/>
      <c r="M517" s="257"/>
      <c r="N517" s="218">
        <f>SUM(Činnosti!$F517:$M517)</f>
        <v>0</v>
      </c>
      <c r="O517" s="262"/>
      <c r="P517" s="269"/>
      <c r="Q517" s="267">
        <f>IF(AND(Tabuľka2[[#This Row],[Stĺpec5]]&gt;0,Tabuľka2[[#This Row],[Stĺpec1]]=""),1,0)</f>
        <v>0</v>
      </c>
      <c r="R517" s="237">
        <f>IF(AND(Tabuľka2[[#This Row],[Stĺpec14]]=0,OR(Tabuľka2[[#This Row],[Stĺpec145]]&gt;0,Tabuľka2[[#This Row],[Stĺpec144]]&gt;0)),1,0)</f>
        <v>0</v>
      </c>
      <c r="S5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7" s="212">
        <f>IF(OR($T$13="vyberte",$T$13=""),0,IF(OR(Tabuľka2[[#This Row],[Stĺpec14]]="",Tabuľka2[[#This Row],[Stĺpec6]]=""),0,Tabuľka2[[#This Row],[Stĺpec6]]/Tabuľka2[[#This Row],[Stĺpec14]]))</f>
        <v>0</v>
      </c>
      <c r="U517" s="212">
        <f>IF(OR($U$13="vyberte",$U$13=""),0,IF(OR(Tabuľka2[[#This Row],[Stĺpec14]]="",Tabuľka2[[#This Row],[Stĺpec7]]=""),0,Tabuľka2[[#This Row],[Stĺpec7]]/Tabuľka2[[#This Row],[Stĺpec14]]))</f>
        <v>0</v>
      </c>
      <c r="V517" s="212">
        <f>IF(OR($V$13="vyberte",$V$13=""),0,IF(OR(Tabuľka2[[#This Row],[Stĺpec14]]="",Tabuľka2[[#This Row],[Stĺpec8]]=0),0,Tabuľka2[[#This Row],[Stĺpec8]]/Tabuľka2[[#This Row],[Stĺpec14]]))</f>
        <v>0</v>
      </c>
      <c r="W517" s="212">
        <f>IF(OR($W$13="vyberte",$W$13=""),0,IF(OR(Tabuľka2[[#This Row],[Stĺpec14]]="",Tabuľka2[[#This Row],[Stĺpec9]]=""),0,Tabuľka2[[#This Row],[Stĺpec9]]/Tabuľka2[[#This Row],[Stĺpec14]]))</f>
        <v>0</v>
      </c>
      <c r="X517" s="212">
        <f>IF(OR($X$13="vyberte",$X$13=""),0,IF(OR(Tabuľka2[[#This Row],[Stĺpec14]]="",Tabuľka2[[#This Row],[Stĺpec10]]=""),0,Tabuľka2[[#This Row],[Stĺpec10]]/Tabuľka2[[#This Row],[Stĺpec14]]))</f>
        <v>0</v>
      </c>
      <c r="Y517" s="212">
        <f>IF(OR($Y$13="vyberte",$Y$13=""),0,IF(OR(Tabuľka2[[#This Row],[Stĺpec14]]="",Tabuľka2[[#This Row],[Stĺpec11]]=""),0,Tabuľka2[[#This Row],[Stĺpec11]]/Tabuľka2[[#This Row],[Stĺpec14]]))</f>
        <v>0</v>
      </c>
      <c r="Z517" s="212">
        <f>IF(OR(Tabuľka2[[#This Row],[Stĺpec14]]="",Tabuľka2[[#This Row],[Stĺpec12]]=""),0,Tabuľka2[[#This Row],[Stĺpec12]]/Tabuľka2[[#This Row],[Stĺpec14]])</f>
        <v>0</v>
      </c>
      <c r="AA517" s="194">
        <f>IF(OR(Tabuľka2[[#This Row],[Stĺpec14]]="",Tabuľka2[[#This Row],[Stĺpec13]]=""),0,Tabuľka2[[#This Row],[Stĺpec13]]/Tabuľka2[[#This Row],[Stĺpec14]])</f>
        <v>0</v>
      </c>
      <c r="AB517" s="193">
        <f>COUNTIF(Tabuľka2[[#This Row],[Stĺpec16]:[Stĺpec23]],"&gt;0,1")</f>
        <v>0</v>
      </c>
      <c r="AC517" s="198">
        <f>IF(OR($F$13="vyberte",$F$13=""),0,Tabuľka2[[#This Row],[Stĺpec14]]-Tabuľka2[[#This Row],[Stĺpec26]])</f>
        <v>0</v>
      </c>
      <c r="AD5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7" s="206">
        <f>IF('Bodovacie kritéria'!$F$15="01 A - BORSKÁ NÍŽINA",Tabuľka2[[#This Row],[Stĺpec25]]/Tabuľka2[[#This Row],[Stĺpec5]],0)</f>
        <v>0</v>
      </c>
      <c r="AF5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7" s="206">
        <f>IFERROR((Tabuľka2[[#This Row],[Stĺpec28]]+Tabuľka2[[#This Row],[Stĺpec25]])/Tabuľka2[[#This Row],[Stĺpec14]],0)</f>
        <v>0</v>
      </c>
      <c r="AH517" s="199">
        <f>Tabuľka2[[#This Row],[Stĺpec28]]+Tabuľka2[[#This Row],[Stĺpec25]]</f>
        <v>0</v>
      </c>
      <c r="AI517" s="206">
        <f>IFERROR(Tabuľka2[[#This Row],[Stĺpec25]]/Tabuľka2[[#This Row],[Stĺpec30]],0)</f>
        <v>0</v>
      </c>
      <c r="AJ517" s="191">
        <f>IFERROR(Tabuľka2[[#This Row],[Stĺpec145]]/Tabuľka2[[#This Row],[Stĺpec14]],0)</f>
        <v>0</v>
      </c>
      <c r="AK517" s="191">
        <f>IFERROR(Tabuľka2[[#This Row],[Stĺpec144]]/Tabuľka2[[#This Row],[Stĺpec14]],0)</f>
        <v>0</v>
      </c>
    </row>
    <row r="518" spans="1:37" x14ac:dyDescent="0.25">
      <c r="A518" s="251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17">
        <f>SUM(Činnosti!$F518:$M518)</f>
        <v>0</v>
      </c>
      <c r="O518" s="261"/>
      <c r="P518" s="269"/>
      <c r="Q518" s="267">
        <f>IF(AND(Tabuľka2[[#This Row],[Stĺpec5]]&gt;0,Tabuľka2[[#This Row],[Stĺpec1]]=""),1,0)</f>
        <v>0</v>
      </c>
      <c r="R518" s="237">
        <f>IF(AND(Tabuľka2[[#This Row],[Stĺpec14]]=0,OR(Tabuľka2[[#This Row],[Stĺpec145]]&gt;0,Tabuľka2[[#This Row],[Stĺpec144]]&gt;0)),1,0)</f>
        <v>0</v>
      </c>
      <c r="S5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8" s="212">
        <f>IF(OR($T$13="vyberte",$T$13=""),0,IF(OR(Tabuľka2[[#This Row],[Stĺpec14]]="",Tabuľka2[[#This Row],[Stĺpec6]]=""),0,Tabuľka2[[#This Row],[Stĺpec6]]/Tabuľka2[[#This Row],[Stĺpec14]]))</f>
        <v>0</v>
      </c>
      <c r="U518" s="212">
        <f>IF(OR($U$13="vyberte",$U$13=""),0,IF(OR(Tabuľka2[[#This Row],[Stĺpec14]]="",Tabuľka2[[#This Row],[Stĺpec7]]=""),0,Tabuľka2[[#This Row],[Stĺpec7]]/Tabuľka2[[#This Row],[Stĺpec14]]))</f>
        <v>0</v>
      </c>
      <c r="V518" s="212">
        <f>IF(OR($V$13="vyberte",$V$13=""),0,IF(OR(Tabuľka2[[#This Row],[Stĺpec14]]="",Tabuľka2[[#This Row],[Stĺpec8]]=0),0,Tabuľka2[[#This Row],[Stĺpec8]]/Tabuľka2[[#This Row],[Stĺpec14]]))</f>
        <v>0</v>
      </c>
      <c r="W518" s="212">
        <f>IF(OR($W$13="vyberte",$W$13=""),0,IF(OR(Tabuľka2[[#This Row],[Stĺpec14]]="",Tabuľka2[[#This Row],[Stĺpec9]]=""),0,Tabuľka2[[#This Row],[Stĺpec9]]/Tabuľka2[[#This Row],[Stĺpec14]]))</f>
        <v>0</v>
      </c>
      <c r="X518" s="212">
        <f>IF(OR($X$13="vyberte",$X$13=""),0,IF(OR(Tabuľka2[[#This Row],[Stĺpec14]]="",Tabuľka2[[#This Row],[Stĺpec10]]=""),0,Tabuľka2[[#This Row],[Stĺpec10]]/Tabuľka2[[#This Row],[Stĺpec14]]))</f>
        <v>0</v>
      </c>
      <c r="Y518" s="212">
        <f>IF(OR($Y$13="vyberte",$Y$13=""),0,IF(OR(Tabuľka2[[#This Row],[Stĺpec14]]="",Tabuľka2[[#This Row],[Stĺpec11]]=""),0,Tabuľka2[[#This Row],[Stĺpec11]]/Tabuľka2[[#This Row],[Stĺpec14]]))</f>
        <v>0</v>
      </c>
      <c r="Z518" s="212">
        <f>IF(OR(Tabuľka2[[#This Row],[Stĺpec14]]="",Tabuľka2[[#This Row],[Stĺpec12]]=""),0,Tabuľka2[[#This Row],[Stĺpec12]]/Tabuľka2[[#This Row],[Stĺpec14]])</f>
        <v>0</v>
      </c>
      <c r="AA518" s="194">
        <f>IF(OR(Tabuľka2[[#This Row],[Stĺpec14]]="",Tabuľka2[[#This Row],[Stĺpec13]]=""),0,Tabuľka2[[#This Row],[Stĺpec13]]/Tabuľka2[[#This Row],[Stĺpec14]])</f>
        <v>0</v>
      </c>
      <c r="AB518" s="193">
        <f>COUNTIF(Tabuľka2[[#This Row],[Stĺpec16]:[Stĺpec23]],"&gt;0,1")</f>
        <v>0</v>
      </c>
      <c r="AC518" s="198">
        <f>IF(OR($F$13="vyberte",$F$13=""),0,Tabuľka2[[#This Row],[Stĺpec14]]-Tabuľka2[[#This Row],[Stĺpec26]])</f>
        <v>0</v>
      </c>
      <c r="AD5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8" s="206">
        <f>IF('Bodovacie kritéria'!$F$15="01 A - BORSKÁ NÍŽINA",Tabuľka2[[#This Row],[Stĺpec25]]/Tabuľka2[[#This Row],[Stĺpec5]],0)</f>
        <v>0</v>
      </c>
      <c r="AF5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8" s="206">
        <f>IFERROR((Tabuľka2[[#This Row],[Stĺpec28]]+Tabuľka2[[#This Row],[Stĺpec25]])/Tabuľka2[[#This Row],[Stĺpec14]],0)</f>
        <v>0</v>
      </c>
      <c r="AH518" s="199">
        <f>Tabuľka2[[#This Row],[Stĺpec28]]+Tabuľka2[[#This Row],[Stĺpec25]]</f>
        <v>0</v>
      </c>
      <c r="AI518" s="206">
        <f>IFERROR(Tabuľka2[[#This Row],[Stĺpec25]]/Tabuľka2[[#This Row],[Stĺpec30]],0)</f>
        <v>0</v>
      </c>
      <c r="AJ518" s="191">
        <f>IFERROR(Tabuľka2[[#This Row],[Stĺpec145]]/Tabuľka2[[#This Row],[Stĺpec14]],0)</f>
        <v>0</v>
      </c>
      <c r="AK518" s="191">
        <f>IFERROR(Tabuľka2[[#This Row],[Stĺpec144]]/Tabuľka2[[#This Row],[Stĺpec14]],0)</f>
        <v>0</v>
      </c>
    </row>
    <row r="519" spans="1:37" x14ac:dyDescent="0.25">
      <c r="A519" s="252"/>
      <c r="B519" s="257"/>
      <c r="C519" s="257"/>
      <c r="D519" s="257"/>
      <c r="E519" s="257"/>
      <c r="F519" s="257"/>
      <c r="G519" s="257"/>
      <c r="H519" s="257"/>
      <c r="I519" s="257"/>
      <c r="J519" s="257"/>
      <c r="K519" s="257"/>
      <c r="L519" s="257"/>
      <c r="M519" s="257"/>
      <c r="N519" s="218">
        <f>SUM(Činnosti!$F519:$M519)</f>
        <v>0</v>
      </c>
      <c r="O519" s="262"/>
      <c r="P519" s="269"/>
      <c r="Q519" s="267">
        <f>IF(AND(Tabuľka2[[#This Row],[Stĺpec5]]&gt;0,Tabuľka2[[#This Row],[Stĺpec1]]=""),1,0)</f>
        <v>0</v>
      </c>
      <c r="R519" s="237">
        <f>IF(AND(Tabuľka2[[#This Row],[Stĺpec14]]=0,OR(Tabuľka2[[#This Row],[Stĺpec145]]&gt;0,Tabuľka2[[#This Row],[Stĺpec144]]&gt;0)),1,0)</f>
        <v>0</v>
      </c>
      <c r="S5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19" s="212">
        <f>IF(OR($T$13="vyberte",$T$13=""),0,IF(OR(Tabuľka2[[#This Row],[Stĺpec14]]="",Tabuľka2[[#This Row],[Stĺpec6]]=""),0,Tabuľka2[[#This Row],[Stĺpec6]]/Tabuľka2[[#This Row],[Stĺpec14]]))</f>
        <v>0</v>
      </c>
      <c r="U519" s="212">
        <f>IF(OR($U$13="vyberte",$U$13=""),0,IF(OR(Tabuľka2[[#This Row],[Stĺpec14]]="",Tabuľka2[[#This Row],[Stĺpec7]]=""),0,Tabuľka2[[#This Row],[Stĺpec7]]/Tabuľka2[[#This Row],[Stĺpec14]]))</f>
        <v>0</v>
      </c>
      <c r="V519" s="212">
        <f>IF(OR($V$13="vyberte",$V$13=""),0,IF(OR(Tabuľka2[[#This Row],[Stĺpec14]]="",Tabuľka2[[#This Row],[Stĺpec8]]=0),0,Tabuľka2[[#This Row],[Stĺpec8]]/Tabuľka2[[#This Row],[Stĺpec14]]))</f>
        <v>0</v>
      </c>
      <c r="W519" s="212">
        <f>IF(OR($W$13="vyberte",$W$13=""),0,IF(OR(Tabuľka2[[#This Row],[Stĺpec14]]="",Tabuľka2[[#This Row],[Stĺpec9]]=""),0,Tabuľka2[[#This Row],[Stĺpec9]]/Tabuľka2[[#This Row],[Stĺpec14]]))</f>
        <v>0</v>
      </c>
      <c r="X519" s="212">
        <f>IF(OR($X$13="vyberte",$X$13=""),0,IF(OR(Tabuľka2[[#This Row],[Stĺpec14]]="",Tabuľka2[[#This Row],[Stĺpec10]]=""),0,Tabuľka2[[#This Row],[Stĺpec10]]/Tabuľka2[[#This Row],[Stĺpec14]]))</f>
        <v>0</v>
      </c>
      <c r="Y519" s="212">
        <f>IF(OR($Y$13="vyberte",$Y$13=""),0,IF(OR(Tabuľka2[[#This Row],[Stĺpec14]]="",Tabuľka2[[#This Row],[Stĺpec11]]=""),0,Tabuľka2[[#This Row],[Stĺpec11]]/Tabuľka2[[#This Row],[Stĺpec14]]))</f>
        <v>0</v>
      </c>
      <c r="Z519" s="212">
        <f>IF(OR(Tabuľka2[[#This Row],[Stĺpec14]]="",Tabuľka2[[#This Row],[Stĺpec12]]=""),0,Tabuľka2[[#This Row],[Stĺpec12]]/Tabuľka2[[#This Row],[Stĺpec14]])</f>
        <v>0</v>
      </c>
      <c r="AA519" s="194">
        <f>IF(OR(Tabuľka2[[#This Row],[Stĺpec14]]="",Tabuľka2[[#This Row],[Stĺpec13]]=""),0,Tabuľka2[[#This Row],[Stĺpec13]]/Tabuľka2[[#This Row],[Stĺpec14]])</f>
        <v>0</v>
      </c>
      <c r="AB519" s="193">
        <f>COUNTIF(Tabuľka2[[#This Row],[Stĺpec16]:[Stĺpec23]],"&gt;0,1")</f>
        <v>0</v>
      </c>
      <c r="AC519" s="198">
        <f>IF(OR($F$13="vyberte",$F$13=""),0,Tabuľka2[[#This Row],[Stĺpec14]]-Tabuľka2[[#This Row],[Stĺpec26]])</f>
        <v>0</v>
      </c>
      <c r="AD5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19" s="206">
        <f>IF('Bodovacie kritéria'!$F$15="01 A - BORSKÁ NÍŽINA",Tabuľka2[[#This Row],[Stĺpec25]]/Tabuľka2[[#This Row],[Stĺpec5]],0)</f>
        <v>0</v>
      </c>
      <c r="AF5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19" s="206">
        <f>IFERROR((Tabuľka2[[#This Row],[Stĺpec28]]+Tabuľka2[[#This Row],[Stĺpec25]])/Tabuľka2[[#This Row],[Stĺpec14]],0)</f>
        <v>0</v>
      </c>
      <c r="AH519" s="199">
        <f>Tabuľka2[[#This Row],[Stĺpec28]]+Tabuľka2[[#This Row],[Stĺpec25]]</f>
        <v>0</v>
      </c>
      <c r="AI519" s="206">
        <f>IFERROR(Tabuľka2[[#This Row],[Stĺpec25]]/Tabuľka2[[#This Row],[Stĺpec30]],0)</f>
        <v>0</v>
      </c>
      <c r="AJ519" s="191">
        <f>IFERROR(Tabuľka2[[#This Row],[Stĺpec145]]/Tabuľka2[[#This Row],[Stĺpec14]],0)</f>
        <v>0</v>
      </c>
      <c r="AK519" s="191">
        <f>IFERROR(Tabuľka2[[#This Row],[Stĺpec144]]/Tabuľka2[[#This Row],[Stĺpec14]],0)</f>
        <v>0</v>
      </c>
    </row>
    <row r="520" spans="1:37" x14ac:dyDescent="0.25">
      <c r="A520" s="251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17">
        <f>SUM(Činnosti!$F520:$M520)</f>
        <v>0</v>
      </c>
      <c r="O520" s="261"/>
      <c r="P520" s="269"/>
      <c r="Q520" s="267">
        <f>IF(AND(Tabuľka2[[#This Row],[Stĺpec5]]&gt;0,Tabuľka2[[#This Row],[Stĺpec1]]=""),1,0)</f>
        <v>0</v>
      </c>
      <c r="R520" s="237">
        <f>IF(AND(Tabuľka2[[#This Row],[Stĺpec14]]=0,OR(Tabuľka2[[#This Row],[Stĺpec145]]&gt;0,Tabuľka2[[#This Row],[Stĺpec144]]&gt;0)),1,0)</f>
        <v>0</v>
      </c>
      <c r="S5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0" s="212">
        <f>IF(OR($T$13="vyberte",$T$13=""),0,IF(OR(Tabuľka2[[#This Row],[Stĺpec14]]="",Tabuľka2[[#This Row],[Stĺpec6]]=""),0,Tabuľka2[[#This Row],[Stĺpec6]]/Tabuľka2[[#This Row],[Stĺpec14]]))</f>
        <v>0</v>
      </c>
      <c r="U520" s="212">
        <f>IF(OR($U$13="vyberte",$U$13=""),0,IF(OR(Tabuľka2[[#This Row],[Stĺpec14]]="",Tabuľka2[[#This Row],[Stĺpec7]]=""),0,Tabuľka2[[#This Row],[Stĺpec7]]/Tabuľka2[[#This Row],[Stĺpec14]]))</f>
        <v>0</v>
      </c>
      <c r="V520" s="212">
        <f>IF(OR($V$13="vyberte",$V$13=""),0,IF(OR(Tabuľka2[[#This Row],[Stĺpec14]]="",Tabuľka2[[#This Row],[Stĺpec8]]=0),0,Tabuľka2[[#This Row],[Stĺpec8]]/Tabuľka2[[#This Row],[Stĺpec14]]))</f>
        <v>0</v>
      </c>
      <c r="W520" s="212">
        <f>IF(OR($W$13="vyberte",$W$13=""),0,IF(OR(Tabuľka2[[#This Row],[Stĺpec14]]="",Tabuľka2[[#This Row],[Stĺpec9]]=""),0,Tabuľka2[[#This Row],[Stĺpec9]]/Tabuľka2[[#This Row],[Stĺpec14]]))</f>
        <v>0</v>
      </c>
      <c r="X520" s="212">
        <f>IF(OR($X$13="vyberte",$X$13=""),0,IF(OR(Tabuľka2[[#This Row],[Stĺpec14]]="",Tabuľka2[[#This Row],[Stĺpec10]]=""),0,Tabuľka2[[#This Row],[Stĺpec10]]/Tabuľka2[[#This Row],[Stĺpec14]]))</f>
        <v>0</v>
      </c>
      <c r="Y520" s="212">
        <f>IF(OR($Y$13="vyberte",$Y$13=""),0,IF(OR(Tabuľka2[[#This Row],[Stĺpec14]]="",Tabuľka2[[#This Row],[Stĺpec11]]=""),0,Tabuľka2[[#This Row],[Stĺpec11]]/Tabuľka2[[#This Row],[Stĺpec14]]))</f>
        <v>0</v>
      </c>
      <c r="Z520" s="212">
        <f>IF(OR(Tabuľka2[[#This Row],[Stĺpec14]]="",Tabuľka2[[#This Row],[Stĺpec12]]=""),0,Tabuľka2[[#This Row],[Stĺpec12]]/Tabuľka2[[#This Row],[Stĺpec14]])</f>
        <v>0</v>
      </c>
      <c r="AA520" s="194">
        <f>IF(OR(Tabuľka2[[#This Row],[Stĺpec14]]="",Tabuľka2[[#This Row],[Stĺpec13]]=""),0,Tabuľka2[[#This Row],[Stĺpec13]]/Tabuľka2[[#This Row],[Stĺpec14]])</f>
        <v>0</v>
      </c>
      <c r="AB520" s="193">
        <f>COUNTIF(Tabuľka2[[#This Row],[Stĺpec16]:[Stĺpec23]],"&gt;0,1")</f>
        <v>0</v>
      </c>
      <c r="AC520" s="198">
        <f>IF(OR($F$13="vyberte",$F$13=""),0,Tabuľka2[[#This Row],[Stĺpec14]]-Tabuľka2[[#This Row],[Stĺpec26]])</f>
        <v>0</v>
      </c>
      <c r="AD5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0" s="206">
        <f>IF('Bodovacie kritéria'!$F$15="01 A - BORSKÁ NÍŽINA",Tabuľka2[[#This Row],[Stĺpec25]]/Tabuľka2[[#This Row],[Stĺpec5]],0)</f>
        <v>0</v>
      </c>
      <c r="AF5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0" s="206">
        <f>IFERROR((Tabuľka2[[#This Row],[Stĺpec28]]+Tabuľka2[[#This Row],[Stĺpec25]])/Tabuľka2[[#This Row],[Stĺpec14]],0)</f>
        <v>0</v>
      </c>
      <c r="AH520" s="199">
        <f>Tabuľka2[[#This Row],[Stĺpec28]]+Tabuľka2[[#This Row],[Stĺpec25]]</f>
        <v>0</v>
      </c>
      <c r="AI520" s="206">
        <f>IFERROR(Tabuľka2[[#This Row],[Stĺpec25]]/Tabuľka2[[#This Row],[Stĺpec30]],0)</f>
        <v>0</v>
      </c>
      <c r="AJ520" s="191">
        <f>IFERROR(Tabuľka2[[#This Row],[Stĺpec145]]/Tabuľka2[[#This Row],[Stĺpec14]],0)</f>
        <v>0</v>
      </c>
      <c r="AK520" s="191">
        <f>IFERROR(Tabuľka2[[#This Row],[Stĺpec144]]/Tabuľka2[[#This Row],[Stĺpec14]],0)</f>
        <v>0</v>
      </c>
    </row>
    <row r="521" spans="1:37" x14ac:dyDescent="0.25">
      <c r="A521" s="252"/>
      <c r="B521" s="257"/>
      <c r="C521" s="257"/>
      <c r="D521" s="257"/>
      <c r="E521" s="257"/>
      <c r="F521" s="257"/>
      <c r="G521" s="257"/>
      <c r="H521" s="257"/>
      <c r="I521" s="257"/>
      <c r="J521" s="257"/>
      <c r="K521" s="257"/>
      <c r="L521" s="257"/>
      <c r="M521" s="257"/>
      <c r="N521" s="218">
        <f>SUM(Činnosti!$F521:$M521)</f>
        <v>0</v>
      </c>
      <c r="O521" s="262"/>
      <c r="P521" s="269"/>
      <c r="Q521" s="267">
        <f>IF(AND(Tabuľka2[[#This Row],[Stĺpec5]]&gt;0,Tabuľka2[[#This Row],[Stĺpec1]]=""),1,0)</f>
        <v>0</v>
      </c>
      <c r="R521" s="237">
        <f>IF(AND(Tabuľka2[[#This Row],[Stĺpec14]]=0,OR(Tabuľka2[[#This Row],[Stĺpec145]]&gt;0,Tabuľka2[[#This Row],[Stĺpec144]]&gt;0)),1,0)</f>
        <v>0</v>
      </c>
      <c r="S5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1" s="212">
        <f>IF(OR($T$13="vyberte",$T$13=""),0,IF(OR(Tabuľka2[[#This Row],[Stĺpec14]]="",Tabuľka2[[#This Row],[Stĺpec6]]=""),0,Tabuľka2[[#This Row],[Stĺpec6]]/Tabuľka2[[#This Row],[Stĺpec14]]))</f>
        <v>0</v>
      </c>
      <c r="U521" s="212">
        <f>IF(OR($U$13="vyberte",$U$13=""),0,IF(OR(Tabuľka2[[#This Row],[Stĺpec14]]="",Tabuľka2[[#This Row],[Stĺpec7]]=""),0,Tabuľka2[[#This Row],[Stĺpec7]]/Tabuľka2[[#This Row],[Stĺpec14]]))</f>
        <v>0</v>
      </c>
      <c r="V521" s="212">
        <f>IF(OR($V$13="vyberte",$V$13=""),0,IF(OR(Tabuľka2[[#This Row],[Stĺpec14]]="",Tabuľka2[[#This Row],[Stĺpec8]]=0),0,Tabuľka2[[#This Row],[Stĺpec8]]/Tabuľka2[[#This Row],[Stĺpec14]]))</f>
        <v>0</v>
      </c>
      <c r="W521" s="212">
        <f>IF(OR($W$13="vyberte",$W$13=""),0,IF(OR(Tabuľka2[[#This Row],[Stĺpec14]]="",Tabuľka2[[#This Row],[Stĺpec9]]=""),0,Tabuľka2[[#This Row],[Stĺpec9]]/Tabuľka2[[#This Row],[Stĺpec14]]))</f>
        <v>0</v>
      </c>
      <c r="X521" s="212">
        <f>IF(OR($X$13="vyberte",$X$13=""),0,IF(OR(Tabuľka2[[#This Row],[Stĺpec14]]="",Tabuľka2[[#This Row],[Stĺpec10]]=""),0,Tabuľka2[[#This Row],[Stĺpec10]]/Tabuľka2[[#This Row],[Stĺpec14]]))</f>
        <v>0</v>
      </c>
      <c r="Y521" s="212">
        <f>IF(OR($Y$13="vyberte",$Y$13=""),0,IF(OR(Tabuľka2[[#This Row],[Stĺpec14]]="",Tabuľka2[[#This Row],[Stĺpec11]]=""),0,Tabuľka2[[#This Row],[Stĺpec11]]/Tabuľka2[[#This Row],[Stĺpec14]]))</f>
        <v>0</v>
      </c>
      <c r="Z521" s="212">
        <f>IF(OR(Tabuľka2[[#This Row],[Stĺpec14]]="",Tabuľka2[[#This Row],[Stĺpec12]]=""),0,Tabuľka2[[#This Row],[Stĺpec12]]/Tabuľka2[[#This Row],[Stĺpec14]])</f>
        <v>0</v>
      </c>
      <c r="AA521" s="194">
        <f>IF(OR(Tabuľka2[[#This Row],[Stĺpec14]]="",Tabuľka2[[#This Row],[Stĺpec13]]=""),0,Tabuľka2[[#This Row],[Stĺpec13]]/Tabuľka2[[#This Row],[Stĺpec14]])</f>
        <v>0</v>
      </c>
      <c r="AB521" s="193">
        <f>COUNTIF(Tabuľka2[[#This Row],[Stĺpec16]:[Stĺpec23]],"&gt;0,1")</f>
        <v>0</v>
      </c>
      <c r="AC521" s="198">
        <f>IF(OR($F$13="vyberte",$F$13=""),0,Tabuľka2[[#This Row],[Stĺpec14]]-Tabuľka2[[#This Row],[Stĺpec26]])</f>
        <v>0</v>
      </c>
      <c r="AD5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1" s="206">
        <f>IF('Bodovacie kritéria'!$F$15="01 A - BORSKÁ NÍŽINA",Tabuľka2[[#This Row],[Stĺpec25]]/Tabuľka2[[#This Row],[Stĺpec5]],0)</f>
        <v>0</v>
      </c>
      <c r="AF5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1" s="206">
        <f>IFERROR((Tabuľka2[[#This Row],[Stĺpec28]]+Tabuľka2[[#This Row],[Stĺpec25]])/Tabuľka2[[#This Row],[Stĺpec14]],0)</f>
        <v>0</v>
      </c>
      <c r="AH521" s="199">
        <f>Tabuľka2[[#This Row],[Stĺpec28]]+Tabuľka2[[#This Row],[Stĺpec25]]</f>
        <v>0</v>
      </c>
      <c r="AI521" s="206">
        <f>IFERROR(Tabuľka2[[#This Row],[Stĺpec25]]/Tabuľka2[[#This Row],[Stĺpec30]],0)</f>
        <v>0</v>
      </c>
      <c r="AJ521" s="191">
        <f>IFERROR(Tabuľka2[[#This Row],[Stĺpec145]]/Tabuľka2[[#This Row],[Stĺpec14]],0)</f>
        <v>0</v>
      </c>
      <c r="AK521" s="191">
        <f>IFERROR(Tabuľka2[[#This Row],[Stĺpec144]]/Tabuľka2[[#This Row],[Stĺpec14]],0)</f>
        <v>0</v>
      </c>
    </row>
    <row r="522" spans="1:37" x14ac:dyDescent="0.25">
      <c r="A522" s="251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17">
        <f>SUM(Činnosti!$F522:$M522)</f>
        <v>0</v>
      </c>
      <c r="O522" s="261"/>
      <c r="P522" s="269"/>
      <c r="Q522" s="267">
        <f>IF(AND(Tabuľka2[[#This Row],[Stĺpec5]]&gt;0,Tabuľka2[[#This Row],[Stĺpec1]]=""),1,0)</f>
        <v>0</v>
      </c>
      <c r="R522" s="237">
        <f>IF(AND(Tabuľka2[[#This Row],[Stĺpec14]]=0,OR(Tabuľka2[[#This Row],[Stĺpec145]]&gt;0,Tabuľka2[[#This Row],[Stĺpec144]]&gt;0)),1,0)</f>
        <v>0</v>
      </c>
      <c r="S5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2" s="212">
        <f>IF(OR($T$13="vyberte",$T$13=""),0,IF(OR(Tabuľka2[[#This Row],[Stĺpec14]]="",Tabuľka2[[#This Row],[Stĺpec6]]=""),0,Tabuľka2[[#This Row],[Stĺpec6]]/Tabuľka2[[#This Row],[Stĺpec14]]))</f>
        <v>0</v>
      </c>
      <c r="U522" s="212">
        <f>IF(OR($U$13="vyberte",$U$13=""),0,IF(OR(Tabuľka2[[#This Row],[Stĺpec14]]="",Tabuľka2[[#This Row],[Stĺpec7]]=""),0,Tabuľka2[[#This Row],[Stĺpec7]]/Tabuľka2[[#This Row],[Stĺpec14]]))</f>
        <v>0</v>
      </c>
      <c r="V522" s="212">
        <f>IF(OR($V$13="vyberte",$V$13=""),0,IF(OR(Tabuľka2[[#This Row],[Stĺpec14]]="",Tabuľka2[[#This Row],[Stĺpec8]]=0),0,Tabuľka2[[#This Row],[Stĺpec8]]/Tabuľka2[[#This Row],[Stĺpec14]]))</f>
        <v>0</v>
      </c>
      <c r="W522" s="212">
        <f>IF(OR($W$13="vyberte",$W$13=""),0,IF(OR(Tabuľka2[[#This Row],[Stĺpec14]]="",Tabuľka2[[#This Row],[Stĺpec9]]=""),0,Tabuľka2[[#This Row],[Stĺpec9]]/Tabuľka2[[#This Row],[Stĺpec14]]))</f>
        <v>0</v>
      </c>
      <c r="X522" s="212">
        <f>IF(OR($X$13="vyberte",$X$13=""),0,IF(OR(Tabuľka2[[#This Row],[Stĺpec14]]="",Tabuľka2[[#This Row],[Stĺpec10]]=""),0,Tabuľka2[[#This Row],[Stĺpec10]]/Tabuľka2[[#This Row],[Stĺpec14]]))</f>
        <v>0</v>
      </c>
      <c r="Y522" s="212">
        <f>IF(OR($Y$13="vyberte",$Y$13=""),0,IF(OR(Tabuľka2[[#This Row],[Stĺpec14]]="",Tabuľka2[[#This Row],[Stĺpec11]]=""),0,Tabuľka2[[#This Row],[Stĺpec11]]/Tabuľka2[[#This Row],[Stĺpec14]]))</f>
        <v>0</v>
      </c>
      <c r="Z522" s="212">
        <f>IF(OR(Tabuľka2[[#This Row],[Stĺpec14]]="",Tabuľka2[[#This Row],[Stĺpec12]]=""),0,Tabuľka2[[#This Row],[Stĺpec12]]/Tabuľka2[[#This Row],[Stĺpec14]])</f>
        <v>0</v>
      </c>
      <c r="AA522" s="194">
        <f>IF(OR(Tabuľka2[[#This Row],[Stĺpec14]]="",Tabuľka2[[#This Row],[Stĺpec13]]=""),0,Tabuľka2[[#This Row],[Stĺpec13]]/Tabuľka2[[#This Row],[Stĺpec14]])</f>
        <v>0</v>
      </c>
      <c r="AB522" s="193">
        <f>COUNTIF(Tabuľka2[[#This Row],[Stĺpec16]:[Stĺpec23]],"&gt;0,1")</f>
        <v>0</v>
      </c>
      <c r="AC522" s="198">
        <f>IF(OR($F$13="vyberte",$F$13=""),0,Tabuľka2[[#This Row],[Stĺpec14]]-Tabuľka2[[#This Row],[Stĺpec26]])</f>
        <v>0</v>
      </c>
      <c r="AD5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2" s="206">
        <f>IF('Bodovacie kritéria'!$F$15="01 A - BORSKÁ NÍŽINA",Tabuľka2[[#This Row],[Stĺpec25]]/Tabuľka2[[#This Row],[Stĺpec5]],0)</f>
        <v>0</v>
      </c>
      <c r="AF5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2" s="206">
        <f>IFERROR((Tabuľka2[[#This Row],[Stĺpec28]]+Tabuľka2[[#This Row],[Stĺpec25]])/Tabuľka2[[#This Row],[Stĺpec14]],0)</f>
        <v>0</v>
      </c>
      <c r="AH522" s="199">
        <f>Tabuľka2[[#This Row],[Stĺpec28]]+Tabuľka2[[#This Row],[Stĺpec25]]</f>
        <v>0</v>
      </c>
      <c r="AI522" s="206">
        <f>IFERROR(Tabuľka2[[#This Row],[Stĺpec25]]/Tabuľka2[[#This Row],[Stĺpec30]],0)</f>
        <v>0</v>
      </c>
      <c r="AJ522" s="191">
        <f>IFERROR(Tabuľka2[[#This Row],[Stĺpec145]]/Tabuľka2[[#This Row],[Stĺpec14]],0)</f>
        <v>0</v>
      </c>
      <c r="AK522" s="191">
        <f>IFERROR(Tabuľka2[[#This Row],[Stĺpec144]]/Tabuľka2[[#This Row],[Stĺpec14]],0)</f>
        <v>0</v>
      </c>
    </row>
    <row r="523" spans="1:37" x14ac:dyDescent="0.25">
      <c r="A523" s="252"/>
      <c r="B523" s="257"/>
      <c r="C523" s="257"/>
      <c r="D523" s="257"/>
      <c r="E523" s="257"/>
      <c r="F523" s="257"/>
      <c r="G523" s="257"/>
      <c r="H523" s="257"/>
      <c r="I523" s="257"/>
      <c r="J523" s="257"/>
      <c r="K523" s="257"/>
      <c r="L523" s="257"/>
      <c r="M523" s="257"/>
      <c r="N523" s="218">
        <f>SUM(Činnosti!$F523:$M523)</f>
        <v>0</v>
      </c>
      <c r="O523" s="262"/>
      <c r="P523" s="269"/>
      <c r="Q523" s="267">
        <f>IF(AND(Tabuľka2[[#This Row],[Stĺpec5]]&gt;0,Tabuľka2[[#This Row],[Stĺpec1]]=""),1,0)</f>
        <v>0</v>
      </c>
      <c r="R523" s="237">
        <f>IF(AND(Tabuľka2[[#This Row],[Stĺpec14]]=0,OR(Tabuľka2[[#This Row],[Stĺpec145]]&gt;0,Tabuľka2[[#This Row],[Stĺpec144]]&gt;0)),1,0)</f>
        <v>0</v>
      </c>
      <c r="S5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3" s="212">
        <f>IF(OR($T$13="vyberte",$T$13=""),0,IF(OR(Tabuľka2[[#This Row],[Stĺpec14]]="",Tabuľka2[[#This Row],[Stĺpec6]]=""),0,Tabuľka2[[#This Row],[Stĺpec6]]/Tabuľka2[[#This Row],[Stĺpec14]]))</f>
        <v>0</v>
      </c>
      <c r="U523" s="212">
        <f>IF(OR($U$13="vyberte",$U$13=""),0,IF(OR(Tabuľka2[[#This Row],[Stĺpec14]]="",Tabuľka2[[#This Row],[Stĺpec7]]=""),0,Tabuľka2[[#This Row],[Stĺpec7]]/Tabuľka2[[#This Row],[Stĺpec14]]))</f>
        <v>0</v>
      </c>
      <c r="V523" s="212">
        <f>IF(OR($V$13="vyberte",$V$13=""),0,IF(OR(Tabuľka2[[#This Row],[Stĺpec14]]="",Tabuľka2[[#This Row],[Stĺpec8]]=0),0,Tabuľka2[[#This Row],[Stĺpec8]]/Tabuľka2[[#This Row],[Stĺpec14]]))</f>
        <v>0</v>
      </c>
      <c r="W523" s="212">
        <f>IF(OR($W$13="vyberte",$W$13=""),0,IF(OR(Tabuľka2[[#This Row],[Stĺpec14]]="",Tabuľka2[[#This Row],[Stĺpec9]]=""),0,Tabuľka2[[#This Row],[Stĺpec9]]/Tabuľka2[[#This Row],[Stĺpec14]]))</f>
        <v>0</v>
      </c>
      <c r="X523" s="212">
        <f>IF(OR($X$13="vyberte",$X$13=""),0,IF(OR(Tabuľka2[[#This Row],[Stĺpec14]]="",Tabuľka2[[#This Row],[Stĺpec10]]=""),0,Tabuľka2[[#This Row],[Stĺpec10]]/Tabuľka2[[#This Row],[Stĺpec14]]))</f>
        <v>0</v>
      </c>
      <c r="Y523" s="212">
        <f>IF(OR($Y$13="vyberte",$Y$13=""),0,IF(OR(Tabuľka2[[#This Row],[Stĺpec14]]="",Tabuľka2[[#This Row],[Stĺpec11]]=""),0,Tabuľka2[[#This Row],[Stĺpec11]]/Tabuľka2[[#This Row],[Stĺpec14]]))</f>
        <v>0</v>
      </c>
      <c r="Z523" s="212">
        <f>IF(OR(Tabuľka2[[#This Row],[Stĺpec14]]="",Tabuľka2[[#This Row],[Stĺpec12]]=""),0,Tabuľka2[[#This Row],[Stĺpec12]]/Tabuľka2[[#This Row],[Stĺpec14]])</f>
        <v>0</v>
      </c>
      <c r="AA523" s="194">
        <f>IF(OR(Tabuľka2[[#This Row],[Stĺpec14]]="",Tabuľka2[[#This Row],[Stĺpec13]]=""),0,Tabuľka2[[#This Row],[Stĺpec13]]/Tabuľka2[[#This Row],[Stĺpec14]])</f>
        <v>0</v>
      </c>
      <c r="AB523" s="193">
        <f>COUNTIF(Tabuľka2[[#This Row],[Stĺpec16]:[Stĺpec23]],"&gt;0,1")</f>
        <v>0</v>
      </c>
      <c r="AC523" s="198">
        <f>IF(OR($F$13="vyberte",$F$13=""),0,Tabuľka2[[#This Row],[Stĺpec14]]-Tabuľka2[[#This Row],[Stĺpec26]])</f>
        <v>0</v>
      </c>
      <c r="AD5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3" s="206">
        <f>IF('Bodovacie kritéria'!$F$15="01 A - BORSKÁ NÍŽINA",Tabuľka2[[#This Row],[Stĺpec25]]/Tabuľka2[[#This Row],[Stĺpec5]],0)</f>
        <v>0</v>
      </c>
      <c r="AF5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3" s="206">
        <f>IFERROR((Tabuľka2[[#This Row],[Stĺpec28]]+Tabuľka2[[#This Row],[Stĺpec25]])/Tabuľka2[[#This Row],[Stĺpec14]],0)</f>
        <v>0</v>
      </c>
      <c r="AH523" s="199">
        <f>Tabuľka2[[#This Row],[Stĺpec28]]+Tabuľka2[[#This Row],[Stĺpec25]]</f>
        <v>0</v>
      </c>
      <c r="AI523" s="206">
        <f>IFERROR(Tabuľka2[[#This Row],[Stĺpec25]]/Tabuľka2[[#This Row],[Stĺpec30]],0)</f>
        <v>0</v>
      </c>
      <c r="AJ523" s="191">
        <f>IFERROR(Tabuľka2[[#This Row],[Stĺpec145]]/Tabuľka2[[#This Row],[Stĺpec14]],0)</f>
        <v>0</v>
      </c>
      <c r="AK523" s="191">
        <f>IFERROR(Tabuľka2[[#This Row],[Stĺpec144]]/Tabuľka2[[#This Row],[Stĺpec14]],0)</f>
        <v>0</v>
      </c>
    </row>
    <row r="524" spans="1:37" x14ac:dyDescent="0.25">
      <c r="A524" s="251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17">
        <f>SUM(Činnosti!$F524:$M524)</f>
        <v>0</v>
      </c>
      <c r="O524" s="261"/>
      <c r="P524" s="269"/>
      <c r="Q524" s="267">
        <f>IF(AND(Tabuľka2[[#This Row],[Stĺpec5]]&gt;0,Tabuľka2[[#This Row],[Stĺpec1]]=""),1,0)</f>
        <v>0</v>
      </c>
      <c r="R524" s="237">
        <f>IF(AND(Tabuľka2[[#This Row],[Stĺpec14]]=0,OR(Tabuľka2[[#This Row],[Stĺpec145]]&gt;0,Tabuľka2[[#This Row],[Stĺpec144]]&gt;0)),1,0)</f>
        <v>0</v>
      </c>
      <c r="S5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4" s="212">
        <f>IF(OR($T$13="vyberte",$T$13=""),0,IF(OR(Tabuľka2[[#This Row],[Stĺpec14]]="",Tabuľka2[[#This Row],[Stĺpec6]]=""),0,Tabuľka2[[#This Row],[Stĺpec6]]/Tabuľka2[[#This Row],[Stĺpec14]]))</f>
        <v>0</v>
      </c>
      <c r="U524" s="212">
        <f>IF(OR($U$13="vyberte",$U$13=""),0,IF(OR(Tabuľka2[[#This Row],[Stĺpec14]]="",Tabuľka2[[#This Row],[Stĺpec7]]=""),0,Tabuľka2[[#This Row],[Stĺpec7]]/Tabuľka2[[#This Row],[Stĺpec14]]))</f>
        <v>0</v>
      </c>
      <c r="V524" s="212">
        <f>IF(OR($V$13="vyberte",$V$13=""),0,IF(OR(Tabuľka2[[#This Row],[Stĺpec14]]="",Tabuľka2[[#This Row],[Stĺpec8]]=0),0,Tabuľka2[[#This Row],[Stĺpec8]]/Tabuľka2[[#This Row],[Stĺpec14]]))</f>
        <v>0</v>
      </c>
      <c r="W524" s="212">
        <f>IF(OR($W$13="vyberte",$W$13=""),0,IF(OR(Tabuľka2[[#This Row],[Stĺpec14]]="",Tabuľka2[[#This Row],[Stĺpec9]]=""),0,Tabuľka2[[#This Row],[Stĺpec9]]/Tabuľka2[[#This Row],[Stĺpec14]]))</f>
        <v>0</v>
      </c>
      <c r="X524" s="212">
        <f>IF(OR($X$13="vyberte",$X$13=""),0,IF(OR(Tabuľka2[[#This Row],[Stĺpec14]]="",Tabuľka2[[#This Row],[Stĺpec10]]=""),0,Tabuľka2[[#This Row],[Stĺpec10]]/Tabuľka2[[#This Row],[Stĺpec14]]))</f>
        <v>0</v>
      </c>
      <c r="Y524" s="212">
        <f>IF(OR($Y$13="vyberte",$Y$13=""),0,IF(OR(Tabuľka2[[#This Row],[Stĺpec14]]="",Tabuľka2[[#This Row],[Stĺpec11]]=""),0,Tabuľka2[[#This Row],[Stĺpec11]]/Tabuľka2[[#This Row],[Stĺpec14]]))</f>
        <v>0</v>
      </c>
      <c r="Z524" s="212">
        <f>IF(OR(Tabuľka2[[#This Row],[Stĺpec14]]="",Tabuľka2[[#This Row],[Stĺpec12]]=""),0,Tabuľka2[[#This Row],[Stĺpec12]]/Tabuľka2[[#This Row],[Stĺpec14]])</f>
        <v>0</v>
      </c>
      <c r="AA524" s="194">
        <f>IF(OR(Tabuľka2[[#This Row],[Stĺpec14]]="",Tabuľka2[[#This Row],[Stĺpec13]]=""),0,Tabuľka2[[#This Row],[Stĺpec13]]/Tabuľka2[[#This Row],[Stĺpec14]])</f>
        <v>0</v>
      </c>
      <c r="AB524" s="193">
        <f>COUNTIF(Tabuľka2[[#This Row],[Stĺpec16]:[Stĺpec23]],"&gt;0,1")</f>
        <v>0</v>
      </c>
      <c r="AC524" s="198">
        <f>IF(OR($F$13="vyberte",$F$13=""),0,Tabuľka2[[#This Row],[Stĺpec14]]-Tabuľka2[[#This Row],[Stĺpec26]])</f>
        <v>0</v>
      </c>
      <c r="AD5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4" s="206">
        <f>IF('Bodovacie kritéria'!$F$15="01 A - BORSKÁ NÍŽINA",Tabuľka2[[#This Row],[Stĺpec25]]/Tabuľka2[[#This Row],[Stĺpec5]],0)</f>
        <v>0</v>
      </c>
      <c r="AF5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4" s="206">
        <f>IFERROR((Tabuľka2[[#This Row],[Stĺpec28]]+Tabuľka2[[#This Row],[Stĺpec25]])/Tabuľka2[[#This Row],[Stĺpec14]],0)</f>
        <v>0</v>
      </c>
      <c r="AH524" s="199">
        <f>Tabuľka2[[#This Row],[Stĺpec28]]+Tabuľka2[[#This Row],[Stĺpec25]]</f>
        <v>0</v>
      </c>
      <c r="AI524" s="206">
        <f>IFERROR(Tabuľka2[[#This Row],[Stĺpec25]]/Tabuľka2[[#This Row],[Stĺpec30]],0)</f>
        <v>0</v>
      </c>
      <c r="AJ524" s="191">
        <f>IFERROR(Tabuľka2[[#This Row],[Stĺpec145]]/Tabuľka2[[#This Row],[Stĺpec14]],0)</f>
        <v>0</v>
      </c>
      <c r="AK524" s="191">
        <f>IFERROR(Tabuľka2[[#This Row],[Stĺpec144]]/Tabuľka2[[#This Row],[Stĺpec14]],0)</f>
        <v>0</v>
      </c>
    </row>
    <row r="525" spans="1:37" x14ac:dyDescent="0.25">
      <c r="A525" s="252"/>
      <c r="B525" s="257"/>
      <c r="C525" s="257"/>
      <c r="D525" s="257"/>
      <c r="E525" s="257"/>
      <c r="F525" s="257"/>
      <c r="G525" s="257"/>
      <c r="H525" s="257"/>
      <c r="I525" s="257"/>
      <c r="J525" s="257"/>
      <c r="K525" s="257"/>
      <c r="L525" s="257"/>
      <c r="M525" s="257"/>
      <c r="N525" s="218">
        <f>SUM(Činnosti!$F525:$M525)</f>
        <v>0</v>
      </c>
      <c r="O525" s="262"/>
      <c r="P525" s="269"/>
      <c r="Q525" s="267">
        <f>IF(AND(Tabuľka2[[#This Row],[Stĺpec5]]&gt;0,Tabuľka2[[#This Row],[Stĺpec1]]=""),1,0)</f>
        <v>0</v>
      </c>
      <c r="R525" s="237">
        <f>IF(AND(Tabuľka2[[#This Row],[Stĺpec14]]=0,OR(Tabuľka2[[#This Row],[Stĺpec145]]&gt;0,Tabuľka2[[#This Row],[Stĺpec144]]&gt;0)),1,0)</f>
        <v>0</v>
      </c>
      <c r="S5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5" s="212">
        <f>IF(OR($T$13="vyberte",$T$13=""),0,IF(OR(Tabuľka2[[#This Row],[Stĺpec14]]="",Tabuľka2[[#This Row],[Stĺpec6]]=""),0,Tabuľka2[[#This Row],[Stĺpec6]]/Tabuľka2[[#This Row],[Stĺpec14]]))</f>
        <v>0</v>
      </c>
      <c r="U525" s="212">
        <f>IF(OR($U$13="vyberte",$U$13=""),0,IF(OR(Tabuľka2[[#This Row],[Stĺpec14]]="",Tabuľka2[[#This Row],[Stĺpec7]]=""),0,Tabuľka2[[#This Row],[Stĺpec7]]/Tabuľka2[[#This Row],[Stĺpec14]]))</f>
        <v>0</v>
      </c>
      <c r="V525" s="212">
        <f>IF(OR($V$13="vyberte",$V$13=""),0,IF(OR(Tabuľka2[[#This Row],[Stĺpec14]]="",Tabuľka2[[#This Row],[Stĺpec8]]=0),0,Tabuľka2[[#This Row],[Stĺpec8]]/Tabuľka2[[#This Row],[Stĺpec14]]))</f>
        <v>0</v>
      </c>
      <c r="W525" s="212">
        <f>IF(OR($W$13="vyberte",$W$13=""),0,IF(OR(Tabuľka2[[#This Row],[Stĺpec14]]="",Tabuľka2[[#This Row],[Stĺpec9]]=""),0,Tabuľka2[[#This Row],[Stĺpec9]]/Tabuľka2[[#This Row],[Stĺpec14]]))</f>
        <v>0</v>
      </c>
      <c r="X525" s="212">
        <f>IF(OR($X$13="vyberte",$X$13=""),0,IF(OR(Tabuľka2[[#This Row],[Stĺpec14]]="",Tabuľka2[[#This Row],[Stĺpec10]]=""),0,Tabuľka2[[#This Row],[Stĺpec10]]/Tabuľka2[[#This Row],[Stĺpec14]]))</f>
        <v>0</v>
      </c>
      <c r="Y525" s="212">
        <f>IF(OR($Y$13="vyberte",$Y$13=""),0,IF(OR(Tabuľka2[[#This Row],[Stĺpec14]]="",Tabuľka2[[#This Row],[Stĺpec11]]=""),0,Tabuľka2[[#This Row],[Stĺpec11]]/Tabuľka2[[#This Row],[Stĺpec14]]))</f>
        <v>0</v>
      </c>
      <c r="Z525" s="212">
        <f>IF(OR(Tabuľka2[[#This Row],[Stĺpec14]]="",Tabuľka2[[#This Row],[Stĺpec12]]=""),0,Tabuľka2[[#This Row],[Stĺpec12]]/Tabuľka2[[#This Row],[Stĺpec14]])</f>
        <v>0</v>
      </c>
      <c r="AA525" s="194">
        <f>IF(OR(Tabuľka2[[#This Row],[Stĺpec14]]="",Tabuľka2[[#This Row],[Stĺpec13]]=""),0,Tabuľka2[[#This Row],[Stĺpec13]]/Tabuľka2[[#This Row],[Stĺpec14]])</f>
        <v>0</v>
      </c>
      <c r="AB525" s="193">
        <f>COUNTIF(Tabuľka2[[#This Row],[Stĺpec16]:[Stĺpec23]],"&gt;0,1")</f>
        <v>0</v>
      </c>
      <c r="AC525" s="198">
        <f>IF(OR($F$13="vyberte",$F$13=""),0,Tabuľka2[[#This Row],[Stĺpec14]]-Tabuľka2[[#This Row],[Stĺpec26]])</f>
        <v>0</v>
      </c>
      <c r="AD5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5" s="206">
        <f>IF('Bodovacie kritéria'!$F$15="01 A - BORSKÁ NÍŽINA",Tabuľka2[[#This Row],[Stĺpec25]]/Tabuľka2[[#This Row],[Stĺpec5]],0)</f>
        <v>0</v>
      </c>
      <c r="AF5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5" s="206">
        <f>IFERROR((Tabuľka2[[#This Row],[Stĺpec28]]+Tabuľka2[[#This Row],[Stĺpec25]])/Tabuľka2[[#This Row],[Stĺpec14]],0)</f>
        <v>0</v>
      </c>
      <c r="AH525" s="199">
        <f>Tabuľka2[[#This Row],[Stĺpec28]]+Tabuľka2[[#This Row],[Stĺpec25]]</f>
        <v>0</v>
      </c>
      <c r="AI525" s="206">
        <f>IFERROR(Tabuľka2[[#This Row],[Stĺpec25]]/Tabuľka2[[#This Row],[Stĺpec30]],0)</f>
        <v>0</v>
      </c>
      <c r="AJ525" s="191">
        <f>IFERROR(Tabuľka2[[#This Row],[Stĺpec145]]/Tabuľka2[[#This Row],[Stĺpec14]],0)</f>
        <v>0</v>
      </c>
      <c r="AK525" s="191">
        <f>IFERROR(Tabuľka2[[#This Row],[Stĺpec144]]/Tabuľka2[[#This Row],[Stĺpec14]],0)</f>
        <v>0</v>
      </c>
    </row>
    <row r="526" spans="1:37" x14ac:dyDescent="0.25">
      <c r="A526" s="251"/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17">
        <f>SUM(Činnosti!$F526:$M526)</f>
        <v>0</v>
      </c>
      <c r="O526" s="261"/>
      <c r="P526" s="269"/>
      <c r="Q526" s="267">
        <f>IF(AND(Tabuľka2[[#This Row],[Stĺpec5]]&gt;0,Tabuľka2[[#This Row],[Stĺpec1]]=""),1,0)</f>
        <v>0</v>
      </c>
      <c r="R526" s="237">
        <f>IF(AND(Tabuľka2[[#This Row],[Stĺpec14]]=0,OR(Tabuľka2[[#This Row],[Stĺpec145]]&gt;0,Tabuľka2[[#This Row],[Stĺpec144]]&gt;0)),1,0)</f>
        <v>0</v>
      </c>
      <c r="S5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6" s="212">
        <f>IF(OR($T$13="vyberte",$T$13=""),0,IF(OR(Tabuľka2[[#This Row],[Stĺpec14]]="",Tabuľka2[[#This Row],[Stĺpec6]]=""),0,Tabuľka2[[#This Row],[Stĺpec6]]/Tabuľka2[[#This Row],[Stĺpec14]]))</f>
        <v>0</v>
      </c>
      <c r="U526" s="212">
        <f>IF(OR($U$13="vyberte",$U$13=""),0,IF(OR(Tabuľka2[[#This Row],[Stĺpec14]]="",Tabuľka2[[#This Row],[Stĺpec7]]=""),0,Tabuľka2[[#This Row],[Stĺpec7]]/Tabuľka2[[#This Row],[Stĺpec14]]))</f>
        <v>0</v>
      </c>
      <c r="V526" s="212">
        <f>IF(OR($V$13="vyberte",$V$13=""),0,IF(OR(Tabuľka2[[#This Row],[Stĺpec14]]="",Tabuľka2[[#This Row],[Stĺpec8]]=0),0,Tabuľka2[[#This Row],[Stĺpec8]]/Tabuľka2[[#This Row],[Stĺpec14]]))</f>
        <v>0</v>
      </c>
      <c r="W526" s="212">
        <f>IF(OR($W$13="vyberte",$W$13=""),0,IF(OR(Tabuľka2[[#This Row],[Stĺpec14]]="",Tabuľka2[[#This Row],[Stĺpec9]]=""),0,Tabuľka2[[#This Row],[Stĺpec9]]/Tabuľka2[[#This Row],[Stĺpec14]]))</f>
        <v>0</v>
      </c>
      <c r="X526" s="212">
        <f>IF(OR($X$13="vyberte",$X$13=""),0,IF(OR(Tabuľka2[[#This Row],[Stĺpec14]]="",Tabuľka2[[#This Row],[Stĺpec10]]=""),0,Tabuľka2[[#This Row],[Stĺpec10]]/Tabuľka2[[#This Row],[Stĺpec14]]))</f>
        <v>0</v>
      </c>
      <c r="Y526" s="212">
        <f>IF(OR($Y$13="vyberte",$Y$13=""),0,IF(OR(Tabuľka2[[#This Row],[Stĺpec14]]="",Tabuľka2[[#This Row],[Stĺpec11]]=""),0,Tabuľka2[[#This Row],[Stĺpec11]]/Tabuľka2[[#This Row],[Stĺpec14]]))</f>
        <v>0</v>
      </c>
      <c r="Z526" s="212">
        <f>IF(OR(Tabuľka2[[#This Row],[Stĺpec14]]="",Tabuľka2[[#This Row],[Stĺpec12]]=""),0,Tabuľka2[[#This Row],[Stĺpec12]]/Tabuľka2[[#This Row],[Stĺpec14]])</f>
        <v>0</v>
      </c>
      <c r="AA526" s="194">
        <f>IF(OR(Tabuľka2[[#This Row],[Stĺpec14]]="",Tabuľka2[[#This Row],[Stĺpec13]]=""),0,Tabuľka2[[#This Row],[Stĺpec13]]/Tabuľka2[[#This Row],[Stĺpec14]])</f>
        <v>0</v>
      </c>
      <c r="AB526" s="193">
        <f>COUNTIF(Tabuľka2[[#This Row],[Stĺpec16]:[Stĺpec23]],"&gt;0,1")</f>
        <v>0</v>
      </c>
      <c r="AC526" s="198">
        <f>IF(OR($F$13="vyberte",$F$13=""),0,Tabuľka2[[#This Row],[Stĺpec14]]-Tabuľka2[[#This Row],[Stĺpec26]])</f>
        <v>0</v>
      </c>
      <c r="AD5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6" s="206">
        <f>IF('Bodovacie kritéria'!$F$15="01 A - BORSKÁ NÍŽINA",Tabuľka2[[#This Row],[Stĺpec25]]/Tabuľka2[[#This Row],[Stĺpec5]],0)</f>
        <v>0</v>
      </c>
      <c r="AF5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6" s="206">
        <f>IFERROR((Tabuľka2[[#This Row],[Stĺpec28]]+Tabuľka2[[#This Row],[Stĺpec25]])/Tabuľka2[[#This Row],[Stĺpec14]],0)</f>
        <v>0</v>
      </c>
      <c r="AH526" s="199">
        <f>Tabuľka2[[#This Row],[Stĺpec28]]+Tabuľka2[[#This Row],[Stĺpec25]]</f>
        <v>0</v>
      </c>
      <c r="AI526" s="206">
        <f>IFERROR(Tabuľka2[[#This Row],[Stĺpec25]]/Tabuľka2[[#This Row],[Stĺpec30]],0)</f>
        <v>0</v>
      </c>
      <c r="AJ526" s="191">
        <f>IFERROR(Tabuľka2[[#This Row],[Stĺpec145]]/Tabuľka2[[#This Row],[Stĺpec14]],0)</f>
        <v>0</v>
      </c>
      <c r="AK526" s="191">
        <f>IFERROR(Tabuľka2[[#This Row],[Stĺpec144]]/Tabuľka2[[#This Row],[Stĺpec14]],0)</f>
        <v>0</v>
      </c>
    </row>
    <row r="527" spans="1:37" x14ac:dyDescent="0.25">
      <c r="A527" s="252"/>
      <c r="B527" s="257"/>
      <c r="C527" s="257"/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18">
        <f>SUM(Činnosti!$F527:$M527)</f>
        <v>0</v>
      </c>
      <c r="O527" s="262"/>
      <c r="P527" s="269"/>
      <c r="Q527" s="267">
        <f>IF(AND(Tabuľka2[[#This Row],[Stĺpec5]]&gt;0,Tabuľka2[[#This Row],[Stĺpec1]]=""),1,0)</f>
        <v>0</v>
      </c>
      <c r="R527" s="237">
        <f>IF(AND(Tabuľka2[[#This Row],[Stĺpec14]]=0,OR(Tabuľka2[[#This Row],[Stĺpec145]]&gt;0,Tabuľka2[[#This Row],[Stĺpec144]]&gt;0)),1,0)</f>
        <v>0</v>
      </c>
      <c r="S5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7" s="212">
        <f>IF(OR($T$13="vyberte",$T$13=""),0,IF(OR(Tabuľka2[[#This Row],[Stĺpec14]]="",Tabuľka2[[#This Row],[Stĺpec6]]=""),0,Tabuľka2[[#This Row],[Stĺpec6]]/Tabuľka2[[#This Row],[Stĺpec14]]))</f>
        <v>0</v>
      </c>
      <c r="U527" s="212">
        <f>IF(OR($U$13="vyberte",$U$13=""),0,IF(OR(Tabuľka2[[#This Row],[Stĺpec14]]="",Tabuľka2[[#This Row],[Stĺpec7]]=""),0,Tabuľka2[[#This Row],[Stĺpec7]]/Tabuľka2[[#This Row],[Stĺpec14]]))</f>
        <v>0</v>
      </c>
      <c r="V527" s="212">
        <f>IF(OR($V$13="vyberte",$V$13=""),0,IF(OR(Tabuľka2[[#This Row],[Stĺpec14]]="",Tabuľka2[[#This Row],[Stĺpec8]]=0),0,Tabuľka2[[#This Row],[Stĺpec8]]/Tabuľka2[[#This Row],[Stĺpec14]]))</f>
        <v>0</v>
      </c>
      <c r="W527" s="212">
        <f>IF(OR($W$13="vyberte",$W$13=""),0,IF(OR(Tabuľka2[[#This Row],[Stĺpec14]]="",Tabuľka2[[#This Row],[Stĺpec9]]=""),0,Tabuľka2[[#This Row],[Stĺpec9]]/Tabuľka2[[#This Row],[Stĺpec14]]))</f>
        <v>0</v>
      </c>
      <c r="X527" s="212">
        <f>IF(OR($X$13="vyberte",$X$13=""),0,IF(OR(Tabuľka2[[#This Row],[Stĺpec14]]="",Tabuľka2[[#This Row],[Stĺpec10]]=""),0,Tabuľka2[[#This Row],[Stĺpec10]]/Tabuľka2[[#This Row],[Stĺpec14]]))</f>
        <v>0</v>
      </c>
      <c r="Y527" s="212">
        <f>IF(OR($Y$13="vyberte",$Y$13=""),0,IF(OR(Tabuľka2[[#This Row],[Stĺpec14]]="",Tabuľka2[[#This Row],[Stĺpec11]]=""),0,Tabuľka2[[#This Row],[Stĺpec11]]/Tabuľka2[[#This Row],[Stĺpec14]]))</f>
        <v>0</v>
      </c>
      <c r="Z527" s="212">
        <f>IF(OR(Tabuľka2[[#This Row],[Stĺpec14]]="",Tabuľka2[[#This Row],[Stĺpec12]]=""),0,Tabuľka2[[#This Row],[Stĺpec12]]/Tabuľka2[[#This Row],[Stĺpec14]])</f>
        <v>0</v>
      </c>
      <c r="AA527" s="194">
        <f>IF(OR(Tabuľka2[[#This Row],[Stĺpec14]]="",Tabuľka2[[#This Row],[Stĺpec13]]=""),0,Tabuľka2[[#This Row],[Stĺpec13]]/Tabuľka2[[#This Row],[Stĺpec14]])</f>
        <v>0</v>
      </c>
      <c r="AB527" s="193">
        <f>COUNTIF(Tabuľka2[[#This Row],[Stĺpec16]:[Stĺpec23]],"&gt;0,1")</f>
        <v>0</v>
      </c>
      <c r="AC527" s="198">
        <f>IF(OR($F$13="vyberte",$F$13=""),0,Tabuľka2[[#This Row],[Stĺpec14]]-Tabuľka2[[#This Row],[Stĺpec26]])</f>
        <v>0</v>
      </c>
      <c r="AD5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7" s="206">
        <f>IF('Bodovacie kritéria'!$F$15="01 A - BORSKÁ NÍŽINA",Tabuľka2[[#This Row],[Stĺpec25]]/Tabuľka2[[#This Row],[Stĺpec5]],0)</f>
        <v>0</v>
      </c>
      <c r="AF5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7" s="206">
        <f>IFERROR((Tabuľka2[[#This Row],[Stĺpec28]]+Tabuľka2[[#This Row],[Stĺpec25]])/Tabuľka2[[#This Row],[Stĺpec14]],0)</f>
        <v>0</v>
      </c>
      <c r="AH527" s="199">
        <f>Tabuľka2[[#This Row],[Stĺpec28]]+Tabuľka2[[#This Row],[Stĺpec25]]</f>
        <v>0</v>
      </c>
      <c r="AI527" s="206">
        <f>IFERROR(Tabuľka2[[#This Row],[Stĺpec25]]/Tabuľka2[[#This Row],[Stĺpec30]],0)</f>
        <v>0</v>
      </c>
      <c r="AJ527" s="191">
        <f>IFERROR(Tabuľka2[[#This Row],[Stĺpec145]]/Tabuľka2[[#This Row],[Stĺpec14]],0)</f>
        <v>0</v>
      </c>
      <c r="AK527" s="191">
        <f>IFERROR(Tabuľka2[[#This Row],[Stĺpec144]]/Tabuľka2[[#This Row],[Stĺpec14]],0)</f>
        <v>0</v>
      </c>
    </row>
    <row r="528" spans="1:37" x14ac:dyDescent="0.25">
      <c r="A528" s="251"/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17">
        <f>SUM(Činnosti!$F528:$M528)</f>
        <v>0</v>
      </c>
      <c r="O528" s="261"/>
      <c r="P528" s="269"/>
      <c r="Q528" s="267">
        <f>IF(AND(Tabuľka2[[#This Row],[Stĺpec5]]&gt;0,Tabuľka2[[#This Row],[Stĺpec1]]=""),1,0)</f>
        <v>0</v>
      </c>
      <c r="R528" s="237">
        <f>IF(AND(Tabuľka2[[#This Row],[Stĺpec14]]=0,OR(Tabuľka2[[#This Row],[Stĺpec145]]&gt;0,Tabuľka2[[#This Row],[Stĺpec144]]&gt;0)),1,0)</f>
        <v>0</v>
      </c>
      <c r="S5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8" s="212">
        <f>IF(OR($T$13="vyberte",$T$13=""),0,IF(OR(Tabuľka2[[#This Row],[Stĺpec14]]="",Tabuľka2[[#This Row],[Stĺpec6]]=""),0,Tabuľka2[[#This Row],[Stĺpec6]]/Tabuľka2[[#This Row],[Stĺpec14]]))</f>
        <v>0</v>
      </c>
      <c r="U528" s="212">
        <f>IF(OR($U$13="vyberte",$U$13=""),0,IF(OR(Tabuľka2[[#This Row],[Stĺpec14]]="",Tabuľka2[[#This Row],[Stĺpec7]]=""),0,Tabuľka2[[#This Row],[Stĺpec7]]/Tabuľka2[[#This Row],[Stĺpec14]]))</f>
        <v>0</v>
      </c>
      <c r="V528" s="212">
        <f>IF(OR($V$13="vyberte",$V$13=""),0,IF(OR(Tabuľka2[[#This Row],[Stĺpec14]]="",Tabuľka2[[#This Row],[Stĺpec8]]=0),0,Tabuľka2[[#This Row],[Stĺpec8]]/Tabuľka2[[#This Row],[Stĺpec14]]))</f>
        <v>0</v>
      </c>
      <c r="W528" s="212">
        <f>IF(OR($W$13="vyberte",$W$13=""),0,IF(OR(Tabuľka2[[#This Row],[Stĺpec14]]="",Tabuľka2[[#This Row],[Stĺpec9]]=""),0,Tabuľka2[[#This Row],[Stĺpec9]]/Tabuľka2[[#This Row],[Stĺpec14]]))</f>
        <v>0</v>
      </c>
      <c r="X528" s="212">
        <f>IF(OR($X$13="vyberte",$X$13=""),0,IF(OR(Tabuľka2[[#This Row],[Stĺpec14]]="",Tabuľka2[[#This Row],[Stĺpec10]]=""),0,Tabuľka2[[#This Row],[Stĺpec10]]/Tabuľka2[[#This Row],[Stĺpec14]]))</f>
        <v>0</v>
      </c>
      <c r="Y528" s="212">
        <f>IF(OR($Y$13="vyberte",$Y$13=""),0,IF(OR(Tabuľka2[[#This Row],[Stĺpec14]]="",Tabuľka2[[#This Row],[Stĺpec11]]=""),0,Tabuľka2[[#This Row],[Stĺpec11]]/Tabuľka2[[#This Row],[Stĺpec14]]))</f>
        <v>0</v>
      </c>
      <c r="Z528" s="212">
        <f>IF(OR(Tabuľka2[[#This Row],[Stĺpec14]]="",Tabuľka2[[#This Row],[Stĺpec12]]=""),0,Tabuľka2[[#This Row],[Stĺpec12]]/Tabuľka2[[#This Row],[Stĺpec14]])</f>
        <v>0</v>
      </c>
      <c r="AA528" s="194">
        <f>IF(OR(Tabuľka2[[#This Row],[Stĺpec14]]="",Tabuľka2[[#This Row],[Stĺpec13]]=""),0,Tabuľka2[[#This Row],[Stĺpec13]]/Tabuľka2[[#This Row],[Stĺpec14]])</f>
        <v>0</v>
      </c>
      <c r="AB528" s="193">
        <f>COUNTIF(Tabuľka2[[#This Row],[Stĺpec16]:[Stĺpec23]],"&gt;0,1")</f>
        <v>0</v>
      </c>
      <c r="AC528" s="198">
        <f>IF(OR($F$13="vyberte",$F$13=""),0,Tabuľka2[[#This Row],[Stĺpec14]]-Tabuľka2[[#This Row],[Stĺpec26]])</f>
        <v>0</v>
      </c>
      <c r="AD5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8" s="206">
        <f>IF('Bodovacie kritéria'!$F$15="01 A - BORSKÁ NÍŽINA",Tabuľka2[[#This Row],[Stĺpec25]]/Tabuľka2[[#This Row],[Stĺpec5]],0)</f>
        <v>0</v>
      </c>
      <c r="AF5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8" s="206">
        <f>IFERROR((Tabuľka2[[#This Row],[Stĺpec28]]+Tabuľka2[[#This Row],[Stĺpec25]])/Tabuľka2[[#This Row],[Stĺpec14]],0)</f>
        <v>0</v>
      </c>
      <c r="AH528" s="199">
        <f>Tabuľka2[[#This Row],[Stĺpec28]]+Tabuľka2[[#This Row],[Stĺpec25]]</f>
        <v>0</v>
      </c>
      <c r="AI528" s="206">
        <f>IFERROR(Tabuľka2[[#This Row],[Stĺpec25]]/Tabuľka2[[#This Row],[Stĺpec30]],0)</f>
        <v>0</v>
      </c>
      <c r="AJ528" s="191">
        <f>IFERROR(Tabuľka2[[#This Row],[Stĺpec145]]/Tabuľka2[[#This Row],[Stĺpec14]],0)</f>
        <v>0</v>
      </c>
      <c r="AK528" s="191">
        <f>IFERROR(Tabuľka2[[#This Row],[Stĺpec144]]/Tabuľka2[[#This Row],[Stĺpec14]],0)</f>
        <v>0</v>
      </c>
    </row>
    <row r="529" spans="1:37" x14ac:dyDescent="0.25">
      <c r="A529" s="252"/>
      <c r="B529" s="257"/>
      <c r="C529" s="257"/>
      <c r="D529" s="257"/>
      <c r="E529" s="257"/>
      <c r="F529" s="257"/>
      <c r="G529" s="257"/>
      <c r="H529" s="257"/>
      <c r="I529" s="257"/>
      <c r="J529" s="257"/>
      <c r="K529" s="257"/>
      <c r="L529" s="257"/>
      <c r="M529" s="257"/>
      <c r="N529" s="218">
        <f>SUM(Činnosti!$F529:$M529)</f>
        <v>0</v>
      </c>
      <c r="O529" s="262"/>
      <c r="P529" s="269"/>
      <c r="Q529" s="267">
        <f>IF(AND(Tabuľka2[[#This Row],[Stĺpec5]]&gt;0,Tabuľka2[[#This Row],[Stĺpec1]]=""),1,0)</f>
        <v>0</v>
      </c>
      <c r="R529" s="237">
        <f>IF(AND(Tabuľka2[[#This Row],[Stĺpec14]]=0,OR(Tabuľka2[[#This Row],[Stĺpec145]]&gt;0,Tabuľka2[[#This Row],[Stĺpec144]]&gt;0)),1,0)</f>
        <v>0</v>
      </c>
      <c r="S5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29" s="212">
        <f>IF(OR($T$13="vyberte",$T$13=""),0,IF(OR(Tabuľka2[[#This Row],[Stĺpec14]]="",Tabuľka2[[#This Row],[Stĺpec6]]=""),0,Tabuľka2[[#This Row],[Stĺpec6]]/Tabuľka2[[#This Row],[Stĺpec14]]))</f>
        <v>0</v>
      </c>
      <c r="U529" s="212">
        <f>IF(OR($U$13="vyberte",$U$13=""),0,IF(OR(Tabuľka2[[#This Row],[Stĺpec14]]="",Tabuľka2[[#This Row],[Stĺpec7]]=""),0,Tabuľka2[[#This Row],[Stĺpec7]]/Tabuľka2[[#This Row],[Stĺpec14]]))</f>
        <v>0</v>
      </c>
      <c r="V529" s="212">
        <f>IF(OR($V$13="vyberte",$V$13=""),0,IF(OR(Tabuľka2[[#This Row],[Stĺpec14]]="",Tabuľka2[[#This Row],[Stĺpec8]]=0),0,Tabuľka2[[#This Row],[Stĺpec8]]/Tabuľka2[[#This Row],[Stĺpec14]]))</f>
        <v>0</v>
      </c>
      <c r="W529" s="212">
        <f>IF(OR($W$13="vyberte",$W$13=""),0,IF(OR(Tabuľka2[[#This Row],[Stĺpec14]]="",Tabuľka2[[#This Row],[Stĺpec9]]=""),0,Tabuľka2[[#This Row],[Stĺpec9]]/Tabuľka2[[#This Row],[Stĺpec14]]))</f>
        <v>0</v>
      </c>
      <c r="X529" s="212">
        <f>IF(OR($X$13="vyberte",$X$13=""),0,IF(OR(Tabuľka2[[#This Row],[Stĺpec14]]="",Tabuľka2[[#This Row],[Stĺpec10]]=""),0,Tabuľka2[[#This Row],[Stĺpec10]]/Tabuľka2[[#This Row],[Stĺpec14]]))</f>
        <v>0</v>
      </c>
      <c r="Y529" s="212">
        <f>IF(OR($Y$13="vyberte",$Y$13=""),0,IF(OR(Tabuľka2[[#This Row],[Stĺpec14]]="",Tabuľka2[[#This Row],[Stĺpec11]]=""),0,Tabuľka2[[#This Row],[Stĺpec11]]/Tabuľka2[[#This Row],[Stĺpec14]]))</f>
        <v>0</v>
      </c>
      <c r="Z529" s="212">
        <f>IF(OR(Tabuľka2[[#This Row],[Stĺpec14]]="",Tabuľka2[[#This Row],[Stĺpec12]]=""),0,Tabuľka2[[#This Row],[Stĺpec12]]/Tabuľka2[[#This Row],[Stĺpec14]])</f>
        <v>0</v>
      </c>
      <c r="AA529" s="194">
        <f>IF(OR(Tabuľka2[[#This Row],[Stĺpec14]]="",Tabuľka2[[#This Row],[Stĺpec13]]=""),0,Tabuľka2[[#This Row],[Stĺpec13]]/Tabuľka2[[#This Row],[Stĺpec14]])</f>
        <v>0</v>
      </c>
      <c r="AB529" s="193">
        <f>COUNTIF(Tabuľka2[[#This Row],[Stĺpec16]:[Stĺpec23]],"&gt;0,1")</f>
        <v>0</v>
      </c>
      <c r="AC529" s="198">
        <f>IF(OR($F$13="vyberte",$F$13=""),0,Tabuľka2[[#This Row],[Stĺpec14]]-Tabuľka2[[#This Row],[Stĺpec26]])</f>
        <v>0</v>
      </c>
      <c r="AD5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29" s="206">
        <f>IF('Bodovacie kritéria'!$F$15="01 A - BORSKÁ NÍŽINA",Tabuľka2[[#This Row],[Stĺpec25]]/Tabuľka2[[#This Row],[Stĺpec5]],0)</f>
        <v>0</v>
      </c>
      <c r="AF5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29" s="206">
        <f>IFERROR((Tabuľka2[[#This Row],[Stĺpec28]]+Tabuľka2[[#This Row],[Stĺpec25]])/Tabuľka2[[#This Row],[Stĺpec14]],0)</f>
        <v>0</v>
      </c>
      <c r="AH529" s="199">
        <f>Tabuľka2[[#This Row],[Stĺpec28]]+Tabuľka2[[#This Row],[Stĺpec25]]</f>
        <v>0</v>
      </c>
      <c r="AI529" s="206">
        <f>IFERROR(Tabuľka2[[#This Row],[Stĺpec25]]/Tabuľka2[[#This Row],[Stĺpec30]],0)</f>
        <v>0</v>
      </c>
      <c r="AJ529" s="191">
        <f>IFERROR(Tabuľka2[[#This Row],[Stĺpec145]]/Tabuľka2[[#This Row],[Stĺpec14]],0)</f>
        <v>0</v>
      </c>
      <c r="AK529" s="191">
        <f>IFERROR(Tabuľka2[[#This Row],[Stĺpec144]]/Tabuľka2[[#This Row],[Stĺpec14]],0)</f>
        <v>0</v>
      </c>
    </row>
    <row r="530" spans="1:37" x14ac:dyDescent="0.25">
      <c r="A530" s="251"/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17">
        <f>SUM(Činnosti!$F530:$M530)</f>
        <v>0</v>
      </c>
      <c r="O530" s="261"/>
      <c r="P530" s="269"/>
      <c r="Q530" s="267">
        <f>IF(AND(Tabuľka2[[#This Row],[Stĺpec5]]&gt;0,Tabuľka2[[#This Row],[Stĺpec1]]=""),1,0)</f>
        <v>0</v>
      </c>
      <c r="R530" s="237">
        <f>IF(AND(Tabuľka2[[#This Row],[Stĺpec14]]=0,OR(Tabuľka2[[#This Row],[Stĺpec145]]&gt;0,Tabuľka2[[#This Row],[Stĺpec144]]&gt;0)),1,0)</f>
        <v>0</v>
      </c>
      <c r="S5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0" s="212">
        <f>IF(OR($T$13="vyberte",$T$13=""),0,IF(OR(Tabuľka2[[#This Row],[Stĺpec14]]="",Tabuľka2[[#This Row],[Stĺpec6]]=""),0,Tabuľka2[[#This Row],[Stĺpec6]]/Tabuľka2[[#This Row],[Stĺpec14]]))</f>
        <v>0</v>
      </c>
      <c r="U530" s="212">
        <f>IF(OR($U$13="vyberte",$U$13=""),0,IF(OR(Tabuľka2[[#This Row],[Stĺpec14]]="",Tabuľka2[[#This Row],[Stĺpec7]]=""),0,Tabuľka2[[#This Row],[Stĺpec7]]/Tabuľka2[[#This Row],[Stĺpec14]]))</f>
        <v>0</v>
      </c>
      <c r="V530" s="212">
        <f>IF(OR($V$13="vyberte",$V$13=""),0,IF(OR(Tabuľka2[[#This Row],[Stĺpec14]]="",Tabuľka2[[#This Row],[Stĺpec8]]=0),0,Tabuľka2[[#This Row],[Stĺpec8]]/Tabuľka2[[#This Row],[Stĺpec14]]))</f>
        <v>0</v>
      </c>
      <c r="W530" s="212">
        <f>IF(OR($W$13="vyberte",$W$13=""),0,IF(OR(Tabuľka2[[#This Row],[Stĺpec14]]="",Tabuľka2[[#This Row],[Stĺpec9]]=""),0,Tabuľka2[[#This Row],[Stĺpec9]]/Tabuľka2[[#This Row],[Stĺpec14]]))</f>
        <v>0</v>
      </c>
      <c r="X530" s="212">
        <f>IF(OR($X$13="vyberte",$X$13=""),0,IF(OR(Tabuľka2[[#This Row],[Stĺpec14]]="",Tabuľka2[[#This Row],[Stĺpec10]]=""),0,Tabuľka2[[#This Row],[Stĺpec10]]/Tabuľka2[[#This Row],[Stĺpec14]]))</f>
        <v>0</v>
      </c>
      <c r="Y530" s="212">
        <f>IF(OR($Y$13="vyberte",$Y$13=""),0,IF(OR(Tabuľka2[[#This Row],[Stĺpec14]]="",Tabuľka2[[#This Row],[Stĺpec11]]=""),0,Tabuľka2[[#This Row],[Stĺpec11]]/Tabuľka2[[#This Row],[Stĺpec14]]))</f>
        <v>0</v>
      </c>
      <c r="Z530" s="212">
        <f>IF(OR(Tabuľka2[[#This Row],[Stĺpec14]]="",Tabuľka2[[#This Row],[Stĺpec12]]=""),0,Tabuľka2[[#This Row],[Stĺpec12]]/Tabuľka2[[#This Row],[Stĺpec14]])</f>
        <v>0</v>
      </c>
      <c r="AA530" s="194">
        <f>IF(OR(Tabuľka2[[#This Row],[Stĺpec14]]="",Tabuľka2[[#This Row],[Stĺpec13]]=""),0,Tabuľka2[[#This Row],[Stĺpec13]]/Tabuľka2[[#This Row],[Stĺpec14]])</f>
        <v>0</v>
      </c>
      <c r="AB530" s="193">
        <f>COUNTIF(Tabuľka2[[#This Row],[Stĺpec16]:[Stĺpec23]],"&gt;0,1")</f>
        <v>0</v>
      </c>
      <c r="AC530" s="198">
        <f>IF(OR($F$13="vyberte",$F$13=""),0,Tabuľka2[[#This Row],[Stĺpec14]]-Tabuľka2[[#This Row],[Stĺpec26]])</f>
        <v>0</v>
      </c>
      <c r="AD5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0" s="206">
        <f>IF('Bodovacie kritéria'!$F$15="01 A - BORSKÁ NÍŽINA",Tabuľka2[[#This Row],[Stĺpec25]]/Tabuľka2[[#This Row],[Stĺpec5]],0)</f>
        <v>0</v>
      </c>
      <c r="AF5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0" s="206">
        <f>IFERROR((Tabuľka2[[#This Row],[Stĺpec28]]+Tabuľka2[[#This Row],[Stĺpec25]])/Tabuľka2[[#This Row],[Stĺpec14]],0)</f>
        <v>0</v>
      </c>
      <c r="AH530" s="199">
        <f>Tabuľka2[[#This Row],[Stĺpec28]]+Tabuľka2[[#This Row],[Stĺpec25]]</f>
        <v>0</v>
      </c>
      <c r="AI530" s="206">
        <f>IFERROR(Tabuľka2[[#This Row],[Stĺpec25]]/Tabuľka2[[#This Row],[Stĺpec30]],0)</f>
        <v>0</v>
      </c>
      <c r="AJ530" s="191">
        <f>IFERROR(Tabuľka2[[#This Row],[Stĺpec145]]/Tabuľka2[[#This Row],[Stĺpec14]],0)</f>
        <v>0</v>
      </c>
      <c r="AK530" s="191">
        <f>IFERROR(Tabuľka2[[#This Row],[Stĺpec144]]/Tabuľka2[[#This Row],[Stĺpec14]],0)</f>
        <v>0</v>
      </c>
    </row>
    <row r="531" spans="1:37" x14ac:dyDescent="0.25">
      <c r="A531" s="252"/>
      <c r="B531" s="257"/>
      <c r="C531" s="257"/>
      <c r="D531" s="257"/>
      <c r="E531" s="257"/>
      <c r="F531" s="257"/>
      <c r="G531" s="257"/>
      <c r="H531" s="257"/>
      <c r="I531" s="257"/>
      <c r="J531" s="257"/>
      <c r="K531" s="257"/>
      <c r="L531" s="257"/>
      <c r="M531" s="257"/>
      <c r="N531" s="218">
        <f>SUM(Činnosti!$F531:$M531)</f>
        <v>0</v>
      </c>
      <c r="O531" s="262"/>
      <c r="P531" s="269"/>
      <c r="Q531" s="267">
        <f>IF(AND(Tabuľka2[[#This Row],[Stĺpec5]]&gt;0,Tabuľka2[[#This Row],[Stĺpec1]]=""),1,0)</f>
        <v>0</v>
      </c>
      <c r="R531" s="237">
        <f>IF(AND(Tabuľka2[[#This Row],[Stĺpec14]]=0,OR(Tabuľka2[[#This Row],[Stĺpec145]]&gt;0,Tabuľka2[[#This Row],[Stĺpec144]]&gt;0)),1,0)</f>
        <v>0</v>
      </c>
      <c r="S5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1" s="212">
        <f>IF(OR($T$13="vyberte",$T$13=""),0,IF(OR(Tabuľka2[[#This Row],[Stĺpec14]]="",Tabuľka2[[#This Row],[Stĺpec6]]=""),0,Tabuľka2[[#This Row],[Stĺpec6]]/Tabuľka2[[#This Row],[Stĺpec14]]))</f>
        <v>0</v>
      </c>
      <c r="U531" s="212">
        <f>IF(OR($U$13="vyberte",$U$13=""),0,IF(OR(Tabuľka2[[#This Row],[Stĺpec14]]="",Tabuľka2[[#This Row],[Stĺpec7]]=""),0,Tabuľka2[[#This Row],[Stĺpec7]]/Tabuľka2[[#This Row],[Stĺpec14]]))</f>
        <v>0</v>
      </c>
      <c r="V531" s="212">
        <f>IF(OR($V$13="vyberte",$V$13=""),0,IF(OR(Tabuľka2[[#This Row],[Stĺpec14]]="",Tabuľka2[[#This Row],[Stĺpec8]]=0),0,Tabuľka2[[#This Row],[Stĺpec8]]/Tabuľka2[[#This Row],[Stĺpec14]]))</f>
        <v>0</v>
      </c>
      <c r="W531" s="212">
        <f>IF(OR($W$13="vyberte",$W$13=""),0,IF(OR(Tabuľka2[[#This Row],[Stĺpec14]]="",Tabuľka2[[#This Row],[Stĺpec9]]=""),0,Tabuľka2[[#This Row],[Stĺpec9]]/Tabuľka2[[#This Row],[Stĺpec14]]))</f>
        <v>0</v>
      </c>
      <c r="X531" s="212">
        <f>IF(OR($X$13="vyberte",$X$13=""),0,IF(OR(Tabuľka2[[#This Row],[Stĺpec14]]="",Tabuľka2[[#This Row],[Stĺpec10]]=""),0,Tabuľka2[[#This Row],[Stĺpec10]]/Tabuľka2[[#This Row],[Stĺpec14]]))</f>
        <v>0</v>
      </c>
      <c r="Y531" s="212">
        <f>IF(OR($Y$13="vyberte",$Y$13=""),0,IF(OR(Tabuľka2[[#This Row],[Stĺpec14]]="",Tabuľka2[[#This Row],[Stĺpec11]]=""),0,Tabuľka2[[#This Row],[Stĺpec11]]/Tabuľka2[[#This Row],[Stĺpec14]]))</f>
        <v>0</v>
      </c>
      <c r="Z531" s="212">
        <f>IF(OR(Tabuľka2[[#This Row],[Stĺpec14]]="",Tabuľka2[[#This Row],[Stĺpec12]]=""),0,Tabuľka2[[#This Row],[Stĺpec12]]/Tabuľka2[[#This Row],[Stĺpec14]])</f>
        <v>0</v>
      </c>
      <c r="AA531" s="194">
        <f>IF(OR(Tabuľka2[[#This Row],[Stĺpec14]]="",Tabuľka2[[#This Row],[Stĺpec13]]=""),0,Tabuľka2[[#This Row],[Stĺpec13]]/Tabuľka2[[#This Row],[Stĺpec14]])</f>
        <v>0</v>
      </c>
      <c r="AB531" s="193">
        <f>COUNTIF(Tabuľka2[[#This Row],[Stĺpec16]:[Stĺpec23]],"&gt;0,1")</f>
        <v>0</v>
      </c>
      <c r="AC531" s="198">
        <f>IF(OR($F$13="vyberte",$F$13=""),0,Tabuľka2[[#This Row],[Stĺpec14]]-Tabuľka2[[#This Row],[Stĺpec26]])</f>
        <v>0</v>
      </c>
      <c r="AD5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1" s="206">
        <f>IF('Bodovacie kritéria'!$F$15="01 A - BORSKÁ NÍŽINA",Tabuľka2[[#This Row],[Stĺpec25]]/Tabuľka2[[#This Row],[Stĺpec5]],0)</f>
        <v>0</v>
      </c>
      <c r="AF5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1" s="206">
        <f>IFERROR((Tabuľka2[[#This Row],[Stĺpec28]]+Tabuľka2[[#This Row],[Stĺpec25]])/Tabuľka2[[#This Row],[Stĺpec14]],0)</f>
        <v>0</v>
      </c>
      <c r="AH531" s="199">
        <f>Tabuľka2[[#This Row],[Stĺpec28]]+Tabuľka2[[#This Row],[Stĺpec25]]</f>
        <v>0</v>
      </c>
      <c r="AI531" s="206">
        <f>IFERROR(Tabuľka2[[#This Row],[Stĺpec25]]/Tabuľka2[[#This Row],[Stĺpec30]],0)</f>
        <v>0</v>
      </c>
      <c r="AJ531" s="191">
        <f>IFERROR(Tabuľka2[[#This Row],[Stĺpec145]]/Tabuľka2[[#This Row],[Stĺpec14]],0)</f>
        <v>0</v>
      </c>
      <c r="AK531" s="191">
        <f>IFERROR(Tabuľka2[[#This Row],[Stĺpec144]]/Tabuľka2[[#This Row],[Stĺpec14]],0)</f>
        <v>0</v>
      </c>
    </row>
    <row r="532" spans="1:37" x14ac:dyDescent="0.25">
      <c r="A532" s="251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17">
        <f>SUM(Činnosti!$F532:$M532)</f>
        <v>0</v>
      </c>
      <c r="O532" s="261"/>
      <c r="P532" s="269"/>
      <c r="Q532" s="267">
        <f>IF(AND(Tabuľka2[[#This Row],[Stĺpec5]]&gt;0,Tabuľka2[[#This Row],[Stĺpec1]]=""),1,0)</f>
        <v>0</v>
      </c>
      <c r="R532" s="237">
        <f>IF(AND(Tabuľka2[[#This Row],[Stĺpec14]]=0,OR(Tabuľka2[[#This Row],[Stĺpec145]]&gt;0,Tabuľka2[[#This Row],[Stĺpec144]]&gt;0)),1,0)</f>
        <v>0</v>
      </c>
      <c r="S5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2" s="212">
        <f>IF(OR($T$13="vyberte",$T$13=""),0,IF(OR(Tabuľka2[[#This Row],[Stĺpec14]]="",Tabuľka2[[#This Row],[Stĺpec6]]=""),0,Tabuľka2[[#This Row],[Stĺpec6]]/Tabuľka2[[#This Row],[Stĺpec14]]))</f>
        <v>0</v>
      </c>
      <c r="U532" s="212">
        <f>IF(OR($U$13="vyberte",$U$13=""),0,IF(OR(Tabuľka2[[#This Row],[Stĺpec14]]="",Tabuľka2[[#This Row],[Stĺpec7]]=""),0,Tabuľka2[[#This Row],[Stĺpec7]]/Tabuľka2[[#This Row],[Stĺpec14]]))</f>
        <v>0</v>
      </c>
      <c r="V532" s="212">
        <f>IF(OR($V$13="vyberte",$V$13=""),0,IF(OR(Tabuľka2[[#This Row],[Stĺpec14]]="",Tabuľka2[[#This Row],[Stĺpec8]]=0),0,Tabuľka2[[#This Row],[Stĺpec8]]/Tabuľka2[[#This Row],[Stĺpec14]]))</f>
        <v>0</v>
      </c>
      <c r="W532" s="212">
        <f>IF(OR($W$13="vyberte",$W$13=""),0,IF(OR(Tabuľka2[[#This Row],[Stĺpec14]]="",Tabuľka2[[#This Row],[Stĺpec9]]=""),0,Tabuľka2[[#This Row],[Stĺpec9]]/Tabuľka2[[#This Row],[Stĺpec14]]))</f>
        <v>0</v>
      </c>
      <c r="X532" s="212">
        <f>IF(OR($X$13="vyberte",$X$13=""),0,IF(OR(Tabuľka2[[#This Row],[Stĺpec14]]="",Tabuľka2[[#This Row],[Stĺpec10]]=""),0,Tabuľka2[[#This Row],[Stĺpec10]]/Tabuľka2[[#This Row],[Stĺpec14]]))</f>
        <v>0</v>
      </c>
      <c r="Y532" s="212">
        <f>IF(OR($Y$13="vyberte",$Y$13=""),0,IF(OR(Tabuľka2[[#This Row],[Stĺpec14]]="",Tabuľka2[[#This Row],[Stĺpec11]]=""),0,Tabuľka2[[#This Row],[Stĺpec11]]/Tabuľka2[[#This Row],[Stĺpec14]]))</f>
        <v>0</v>
      </c>
      <c r="Z532" s="212">
        <f>IF(OR(Tabuľka2[[#This Row],[Stĺpec14]]="",Tabuľka2[[#This Row],[Stĺpec12]]=""),0,Tabuľka2[[#This Row],[Stĺpec12]]/Tabuľka2[[#This Row],[Stĺpec14]])</f>
        <v>0</v>
      </c>
      <c r="AA532" s="194">
        <f>IF(OR(Tabuľka2[[#This Row],[Stĺpec14]]="",Tabuľka2[[#This Row],[Stĺpec13]]=""),0,Tabuľka2[[#This Row],[Stĺpec13]]/Tabuľka2[[#This Row],[Stĺpec14]])</f>
        <v>0</v>
      </c>
      <c r="AB532" s="193">
        <f>COUNTIF(Tabuľka2[[#This Row],[Stĺpec16]:[Stĺpec23]],"&gt;0,1")</f>
        <v>0</v>
      </c>
      <c r="AC532" s="198">
        <f>IF(OR($F$13="vyberte",$F$13=""),0,Tabuľka2[[#This Row],[Stĺpec14]]-Tabuľka2[[#This Row],[Stĺpec26]])</f>
        <v>0</v>
      </c>
      <c r="AD5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2" s="206">
        <f>IF('Bodovacie kritéria'!$F$15="01 A - BORSKÁ NÍŽINA",Tabuľka2[[#This Row],[Stĺpec25]]/Tabuľka2[[#This Row],[Stĺpec5]],0)</f>
        <v>0</v>
      </c>
      <c r="AF5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2" s="206">
        <f>IFERROR((Tabuľka2[[#This Row],[Stĺpec28]]+Tabuľka2[[#This Row],[Stĺpec25]])/Tabuľka2[[#This Row],[Stĺpec14]],0)</f>
        <v>0</v>
      </c>
      <c r="AH532" s="199">
        <f>Tabuľka2[[#This Row],[Stĺpec28]]+Tabuľka2[[#This Row],[Stĺpec25]]</f>
        <v>0</v>
      </c>
      <c r="AI532" s="206">
        <f>IFERROR(Tabuľka2[[#This Row],[Stĺpec25]]/Tabuľka2[[#This Row],[Stĺpec30]],0)</f>
        <v>0</v>
      </c>
      <c r="AJ532" s="191">
        <f>IFERROR(Tabuľka2[[#This Row],[Stĺpec145]]/Tabuľka2[[#This Row],[Stĺpec14]],0)</f>
        <v>0</v>
      </c>
      <c r="AK532" s="191">
        <f>IFERROR(Tabuľka2[[#This Row],[Stĺpec144]]/Tabuľka2[[#This Row],[Stĺpec14]],0)</f>
        <v>0</v>
      </c>
    </row>
    <row r="533" spans="1:37" x14ac:dyDescent="0.25">
      <c r="A533" s="252"/>
      <c r="B533" s="257"/>
      <c r="C533" s="257"/>
      <c r="D533" s="257"/>
      <c r="E533" s="257"/>
      <c r="F533" s="257"/>
      <c r="G533" s="257"/>
      <c r="H533" s="257"/>
      <c r="I533" s="257"/>
      <c r="J533" s="257"/>
      <c r="K533" s="257"/>
      <c r="L533" s="257"/>
      <c r="M533" s="257"/>
      <c r="N533" s="218">
        <f>SUM(Činnosti!$F533:$M533)</f>
        <v>0</v>
      </c>
      <c r="O533" s="262"/>
      <c r="P533" s="269"/>
      <c r="Q533" s="267">
        <f>IF(AND(Tabuľka2[[#This Row],[Stĺpec5]]&gt;0,Tabuľka2[[#This Row],[Stĺpec1]]=""),1,0)</f>
        <v>0</v>
      </c>
      <c r="R533" s="237">
        <f>IF(AND(Tabuľka2[[#This Row],[Stĺpec14]]=0,OR(Tabuľka2[[#This Row],[Stĺpec145]]&gt;0,Tabuľka2[[#This Row],[Stĺpec144]]&gt;0)),1,0)</f>
        <v>0</v>
      </c>
      <c r="S5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3" s="212">
        <f>IF(OR($T$13="vyberte",$T$13=""),0,IF(OR(Tabuľka2[[#This Row],[Stĺpec14]]="",Tabuľka2[[#This Row],[Stĺpec6]]=""),0,Tabuľka2[[#This Row],[Stĺpec6]]/Tabuľka2[[#This Row],[Stĺpec14]]))</f>
        <v>0</v>
      </c>
      <c r="U533" s="212">
        <f>IF(OR($U$13="vyberte",$U$13=""),0,IF(OR(Tabuľka2[[#This Row],[Stĺpec14]]="",Tabuľka2[[#This Row],[Stĺpec7]]=""),0,Tabuľka2[[#This Row],[Stĺpec7]]/Tabuľka2[[#This Row],[Stĺpec14]]))</f>
        <v>0</v>
      </c>
      <c r="V533" s="212">
        <f>IF(OR($V$13="vyberte",$V$13=""),0,IF(OR(Tabuľka2[[#This Row],[Stĺpec14]]="",Tabuľka2[[#This Row],[Stĺpec8]]=0),0,Tabuľka2[[#This Row],[Stĺpec8]]/Tabuľka2[[#This Row],[Stĺpec14]]))</f>
        <v>0</v>
      </c>
      <c r="W533" s="212">
        <f>IF(OR($W$13="vyberte",$W$13=""),0,IF(OR(Tabuľka2[[#This Row],[Stĺpec14]]="",Tabuľka2[[#This Row],[Stĺpec9]]=""),0,Tabuľka2[[#This Row],[Stĺpec9]]/Tabuľka2[[#This Row],[Stĺpec14]]))</f>
        <v>0</v>
      </c>
      <c r="X533" s="212">
        <f>IF(OR($X$13="vyberte",$X$13=""),0,IF(OR(Tabuľka2[[#This Row],[Stĺpec14]]="",Tabuľka2[[#This Row],[Stĺpec10]]=""),0,Tabuľka2[[#This Row],[Stĺpec10]]/Tabuľka2[[#This Row],[Stĺpec14]]))</f>
        <v>0</v>
      </c>
      <c r="Y533" s="212">
        <f>IF(OR($Y$13="vyberte",$Y$13=""),0,IF(OR(Tabuľka2[[#This Row],[Stĺpec14]]="",Tabuľka2[[#This Row],[Stĺpec11]]=""),0,Tabuľka2[[#This Row],[Stĺpec11]]/Tabuľka2[[#This Row],[Stĺpec14]]))</f>
        <v>0</v>
      </c>
      <c r="Z533" s="212">
        <f>IF(OR(Tabuľka2[[#This Row],[Stĺpec14]]="",Tabuľka2[[#This Row],[Stĺpec12]]=""),0,Tabuľka2[[#This Row],[Stĺpec12]]/Tabuľka2[[#This Row],[Stĺpec14]])</f>
        <v>0</v>
      </c>
      <c r="AA533" s="194">
        <f>IF(OR(Tabuľka2[[#This Row],[Stĺpec14]]="",Tabuľka2[[#This Row],[Stĺpec13]]=""),0,Tabuľka2[[#This Row],[Stĺpec13]]/Tabuľka2[[#This Row],[Stĺpec14]])</f>
        <v>0</v>
      </c>
      <c r="AB533" s="193">
        <f>COUNTIF(Tabuľka2[[#This Row],[Stĺpec16]:[Stĺpec23]],"&gt;0,1")</f>
        <v>0</v>
      </c>
      <c r="AC533" s="198">
        <f>IF(OR($F$13="vyberte",$F$13=""),0,Tabuľka2[[#This Row],[Stĺpec14]]-Tabuľka2[[#This Row],[Stĺpec26]])</f>
        <v>0</v>
      </c>
      <c r="AD5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3" s="206">
        <f>IF('Bodovacie kritéria'!$F$15="01 A - BORSKÁ NÍŽINA",Tabuľka2[[#This Row],[Stĺpec25]]/Tabuľka2[[#This Row],[Stĺpec5]],0)</f>
        <v>0</v>
      </c>
      <c r="AF5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3" s="206">
        <f>IFERROR((Tabuľka2[[#This Row],[Stĺpec28]]+Tabuľka2[[#This Row],[Stĺpec25]])/Tabuľka2[[#This Row],[Stĺpec14]],0)</f>
        <v>0</v>
      </c>
      <c r="AH533" s="199">
        <f>Tabuľka2[[#This Row],[Stĺpec28]]+Tabuľka2[[#This Row],[Stĺpec25]]</f>
        <v>0</v>
      </c>
      <c r="AI533" s="206">
        <f>IFERROR(Tabuľka2[[#This Row],[Stĺpec25]]/Tabuľka2[[#This Row],[Stĺpec30]],0)</f>
        <v>0</v>
      </c>
      <c r="AJ533" s="191">
        <f>IFERROR(Tabuľka2[[#This Row],[Stĺpec145]]/Tabuľka2[[#This Row],[Stĺpec14]],0)</f>
        <v>0</v>
      </c>
      <c r="AK533" s="191">
        <f>IFERROR(Tabuľka2[[#This Row],[Stĺpec144]]/Tabuľka2[[#This Row],[Stĺpec14]],0)</f>
        <v>0</v>
      </c>
    </row>
    <row r="534" spans="1:37" x14ac:dyDescent="0.25">
      <c r="A534" s="251"/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17">
        <f>SUM(Činnosti!$F534:$M534)</f>
        <v>0</v>
      </c>
      <c r="O534" s="261"/>
      <c r="P534" s="269"/>
      <c r="Q534" s="267">
        <f>IF(AND(Tabuľka2[[#This Row],[Stĺpec5]]&gt;0,Tabuľka2[[#This Row],[Stĺpec1]]=""),1,0)</f>
        <v>0</v>
      </c>
      <c r="R534" s="237">
        <f>IF(AND(Tabuľka2[[#This Row],[Stĺpec14]]=0,OR(Tabuľka2[[#This Row],[Stĺpec145]]&gt;0,Tabuľka2[[#This Row],[Stĺpec144]]&gt;0)),1,0)</f>
        <v>0</v>
      </c>
      <c r="S5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4" s="212">
        <f>IF(OR($T$13="vyberte",$T$13=""),0,IF(OR(Tabuľka2[[#This Row],[Stĺpec14]]="",Tabuľka2[[#This Row],[Stĺpec6]]=""),0,Tabuľka2[[#This Row],[Stĺpec6]]/Tabuľka2[[#This Row],[Stĺpec14]]))</f>
        <v>0</v>
      </c>
      <c r="U534" s="212">
        <f>IF(OR($U$13="vyberte",$U$13=""),0,IF(OR(Tabuľka2[[#This Row],[Stĺpec14]]="",Tabuľka2[[#This Row],[Stĺpec7]]=""),0,Tabuľka2[[#This Row],[Stĺpec7]]/Tabuľka2[[#This Row],[Stĺpec14]]))</f>
        <v>0</v>
      </c>
      <c r="V534" s="212">
        <f>IF(OR($V$13="vyberte",$V$13=""),0,IF(OR(Tabuľka2[[#This Row],[Stĺpec14]]="",Tabuľka2[[#This Row],[Stĺpec8]]=0),0,Tabuľka2[[#This Row],[Stĺpec8]]/Tabuľka2[[#This Row],[Stĺpec14]]))</f>
        <v>0</v>
      </c>
      <c r="W534" s="212">
        <f>IF(OR($W$13="vyberte",$W$13=""),0,IF(OR(Tabuľka2[[#This Row],[Stĺpec14]]="",Tabuľka2[[#This Row],[Stĺpec9]]=""),0,Tabuľka2[[#This Row],[Stĺpec9]]/Tabuľka2[[#This Row],[Stĺpec14]]))</f>
        <v>0</v>
      </c>
      <c r="X534" s="212">
        <f>IF(OR($X$13="vyberte",$X$13=""),0,IF(OR(Tabuľka2[[#This Row],[Stĺpec14]]="",Tabuľka2[[#This Row],[Stĺpec10]]=""),0,Tabuľka2[[#This Row],[Stĺpec10]]/Tabuľka2[[#This Row],[Stĺpec14]]))</f>
        <v>0</v>
      </c>
      <c r="Y534" s="212">
        <f>IF(OR($Y$13="vyberte",$Y$13=""),0,IF(OR(Tabuľka2[[#This Row],[Stĺpec14]]="",Tabuľka2[[#This Row],[Stĺpec11]]=""),0,Tabuľka2[[#This Row],[Stĺpec11]]/Tabuľka2[[#This Row],[Stĺpec14]]))</f>
        <v>0</v>
      </c>
      <c r="Z534" s="212">
        <f>IF(OR(Tabuľka2[[#This Row],[Stĺpec14]]="",Tabuľka2[[#This Row],[Stĺpec12]]=""),0,Tabuľka2[[#This Row],[Stĺpec12]]/Tabuľka2[[#This Row],[Stĺpec14]])</f>
        <v>0</v>
      </c>
      <c r="AA534" s="194">
        <f>IF(OR(Tabuľka2[[#This Row],[Stĺpec14]]="",Tabuľka2[[#This Row],[Stĺpec13]]=""),0,Tabuľka2[[#This Row],[Stĺpec13]]/Tabuľka2[[#This Row],[Stĺpec14]])</f>
        <v>0</v>
      </c>
      <c r="AB534" s="193">
        <f>COUNTIF(Tabuľka2[[#This Row],[Stĺpec16]:[Stĺpec23]],"&gt;0,1")</f>
        <v>0</v>
      </c>
      <c r="AC534" s="198">
        <f>IF(OR($F$13="vyberte",$F$13=""),0,Tabuľka2[[#This Row],[Stĺpec14]]-Tabuľka2[[#This Row],[Stĺpec26]])</f>
        <v>0</v>
      </c>
      <c r="AD5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4" s="206">
        <f>IF('Bodovacie kritéria'!$F$15="01 A - BORSKÁ NÍŽINA",Tabuľka2[[#This Row],[Stĺpec25]]/Tabuľka2[[#This Row],[Stĺpec5]],0)</f>
        <v>0</v>
      </c>
      <c r="AF5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4" s="206">
        <f>IFERROR((Tabuľka2[[#This Row],[Stĺpec28]]+Tabuľka2[[#This Row],[Stĺpec25]])/Tabuľka2[[#This Row],[Stĺpec14]],0)</f>
        <v>0</v>
      </c>
      <c r="AH534" s="199">
        <f>Tabuľka2[[#This Row],[Stĺpec28]]+Tabuľka2[[#This Row],[Stĺpec25]]</f>
        <v>0</v>
      </c>
      <c r="AI534" s="206">
        <f>IFERROR(Tabuľka2[[#This Row],[Stĺpec25]]/Tabuľka2[[#This Row],[Stĺpec30]],0)</f>
        <v>0</v>
      </c>
      <c r="AJ534" s="191">
        <f>IFERROR(Tabuľka2[[#This Row],[Stĺpec145]]/Tabuľka2[[#This Row],[Stĺpec14]],0)</f>
        <v>0</v>
      </c>
      <c r="AK534" s="191">
        <f>IFERROR(Tabuľka2[[#This Row],[Stĺpec144]]/Tabuľka2[[#This Row],[Stĺpec14]],0)</f>
        <v>0</v>
      </c>
    </row>
    <row r="535" spans="1:37" x14ac:dyDescent="0.25">
      <c r="A535" s="252"/>
      <c r="B535" s="257"/>
      <c r="C535" s="257"/>
      <c r="D535" s="257"/>
      <c r="E535" s="257"/>
      <c r="F535" s="257"/>
      <c r="G535" s="257"/>
      <c r="H535" s="257"/>
      <c r="I535" s="257"/>
      <c r="J535" s="257"/>
      <c r="K535" s="257"/>
      <c r="L535" s="257"/>
      <c r="M535" s="257"/>
      <c r="N535" s="218">
        <f>SUM(Činnosti!$F535:$M535)</f>
        <v>0</v>
      </c>
      <c r="O535" s="262"/>
      <c r="P535" s="269"/>
      <c r="Q535" s="267">
        <f>IF(AND(Tabuľka2[[#This Row],[Stĺpec5]]&gt;0,Tabuľka2[[#This Row],[Stĺpec1]]=""),1,0)</f>
        <v>0</v>
      </c>
      <c r="R535" s="237">
        <f>IF(AND(Tabuľka2[[#This Row],[Stĺpec14]]=0,OR(Tabuľka2[[#This Row],[Stĺpec145]]&gt;0,Tabuľka2[[#This Row],[Stĺpec144]]&gt;0)),1,0)</f>
        <v>0</v>
      </c>
      <c r="S5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5" s="212">
        <f>IF(OR($T$13="vyberte",$T$13=""),0,IF(OR(Tabuľka2[[#This Row],[Stĺpec14]]="",Tabuľka2[[#This Row],[Stĺpec6]]=""),0,Tabuľka2[[#This Row],[Stĺpec6]]/Tabuľka2[[#This Row],[Stĺpec14]]))</f>
        <v>0</v>
      </c>
      <c r="U535" s="212">
        <f>IF(OR($U$13="vyberte",$U$13=""),0,IF(OR(Tabuľka2[[#This Row],[Stĺpec14]]="",Tabuľka2[[#This Row],[Stĺpec7]]=""),0,Tabuľka2[[#This Row],[Stĺpec7]]/Tabuľka2[[#This Row],[Stĺpec14]]))</f>
        <v>0</v>
      </c>
      <c r="V535" s="212">
        <f>IF(OR($V$13="vyberte",$V$13=""),0,IF(OR(Tabuľka2[[#This Row],[Stĺpec14]]="",Tabuľka2[[#This Row],[Stĺpec8]]=0),0,Tabuľka2[[#This Row],[Stĺpec8]]/Tabuľka2[[#This Row],[Stĺpec14]]))</f>
        <v>0</v>
      </c>
      <c r="W535" s="212">
        <f>IF(OR($W$13="vyberte",$W$13=""),0,IF(OR(Tabuľka2[[#This Row],[Stĺpec14]]="",Tabuľka2[[#This Row],[Stĺpec9]]=""),0,Tabuľka2[[#This Row],[Stĺpec9]]/Tabuľka2[[#This Row],[Stĺpec14]]))</f>
        <v>0</v>
      </c>
      <c r="X535" s="212">
        <f>IF(OR($X$13="vyberte",$X$13=""),0,IF(OR(Tabuľka2[[#This Row],[Stĺpec14]]="",Tabuľka2[[#This Row],[Stĺpec10]]=""),0,Tabuľka2[[#This Row],[Stĺpec10]]/Tabuľka2[[#This Row],[Stĺpec14]]))</f>
        <v>0</v>
      </c>
      <c r="Y535" s="212">
        <f>IF(OR($Y$13="vyberte",$Y$13=""),0,IF(OR(Tabuľka2[[#This Row],[Stĺpec14]]="",Tabuľka2[[#This Row],[Stĺpec11]]=""),0,Tabuľka2[[#This Row],[Stĺpec11]]/Tabuľka2[[#This Row],[Stĺpec14]]))</f>
        <v>0</v>
      </c>
      <c r="Z535" s="212">
        <f>IF(OR(Tabuľka2[[#This Row],[Stĺpec14]]="",Tabuľka2[[#This Row],[Stĺpec12]]=""),0,Tabuľka2[[#This Row],[Stĺpec12]]/Tabuľka2[[#This Row],[Stĺpec14]])</f>
        <v>0</v>
      </c>
      <c r="AA535" s="194">
        <f>IF(OR(Tabuľka2[[#This Row],[Stĺpec14]]="",Tabuľka2[[#This Row],[Stĺpec13]]=""),0,Tabuľka2[[#This Row],[Stĺpec13]]/Tabuľka2[[#This Row],[Stĺpec14]])</f>
        <v>0</v>
      </c>
      <c r="AB535" s="193">
        <f>COUNTIF(Tabuľka2[[#This Row],[Stĺpec16]:[Stĺpec23]],"&gt;0,1")</f>
        <v>0</v>
      </c>
      <c r="AC535" s="198">
        <f>IF(OR($F$13="vyberte",$F$13=""),0,Tabuľka2[[#This Row],[Stĺpec14]]-Tabuľka2[[#This Row],[Stĺpec26]])</f>
        <v>0</v>
      </c>
      <c r="AD5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5" s="206">
        <f>IF('Bodovacie kritéria'!$F$15="01 A - BORSKÁ NÍŽINA",Tabuľka2[[#This Row],[Stĺpec25]]/Tabuľka2[[#This Row],[Stĺpec5]],0)</f>
        <v>0</v>
      </c>
      <c r="AF5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5" s="206">
        <f>IFERROR((Tabuľka2[[#This Row],[Stĺpec28]]+Tabuľka2[[#This Row],[Stĺpec25]])/Tabuľka2[[#This Row],[Stĺpec14]],0)</f>
        <v>0</v>
      </c>
      <c r="AH535" s="199">
        <f>Tabuľka2[[#This Row],[Stĺpec28]]+Tabuľka2[[#This Row],[Stĺpec25]]</f>
        <v>0</v>
      </c>
      <c r="AI535" s="206">
        <f>IFERROR(Tabuľka2[[#This Row],[Stĺpec25]]/Tabuľka2[[#This Row],[Stĺpec30]],0)</f>
        <v>0</v>
      </c>
      <c r="AJ535" s="191">
        <f>IFERROR(Tabuľka2[[#This Row],[Stĺpec145]]/Tabuľka2[[#This Row],[Stĺpec14]],0)</f>
        <v>0</v>
      </c>
      <c r="AK535" s="191">
        <f>IFERROR(Tabuľka2[[#This Row],[Stĺpec144]]/Tabuľka2[[#This Row],[Stĺpec14]],0)</f>
        <v>0</v>
      </c>
    </row>
    <row r="536" spans="1:37" x14ac:dyDescent="0.25">
      <c r="A536" s="251"/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17">
        <f>SUM(Činnosti!$F536:$M536)</f>
        <v>0</v>
      </c>
      <c r="O536" s="261"/>
      <c r="P536" s="269"/>
      <c r="Q536" s="267">
        <f>IF(AND(Tabuľka2[[#This Row],[Stĺpec5]]&gt;0,Tabuľka2[[#This Row],[Stĺpec1]]=""),1,0)</f>
        <v>0</v>
      </c>
      <c r="R536" s="237">
        <f>IF(AND(Tabuľka2[[#This Row],[Stĺpec14]]=0,OR(Tabuľka2[[#This Row],[Stĺpec145]]&gt;0,Tabuľka2[[#This Row],[Stĺpec144]]&gt;0)),1,0)</f>
        <v>0</v>
      </c>
      <c r="S5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6" s="212">
        <f>IF(OR($T$13="vyberte",$T$13=""),0,IF(OR(Tabuľka2[[#This Row],[Stĺpec14]]="",Tabuľka2[[#This Row],[Stĺpec6]]=""),0,Tabuľka2[[#This Row],[Stĺpec6]]/Tabuľka2[[#This Row],[Stĺpec14]]))</f>
        <v>0</v>
      </c>
      <c r="U536" s="212">
        <f>IF(OR($U$13="vyberte",$U$13=""),0,IF(OR(Tabuľka2[[#This Row],[Stĺpec14]]="",Tabuľka2[[#This Row],[Stĺpec7]]=""),0,Tabuľka2[[#This Row],[Stĺpec7]]/Tabuľka2[[#This Row],[Stĺpec14]]))</f>
        <v>0</v>
      </c>
      <c r="V536" s="212">
        <f>IF(OR($V$13="vyberte",$V$13=""),0,IF(OR(Tabuľka2[[#This Row],[Stĺpec14]]="",Tabuľka2[[#This Row],[Stĺpec8]]=0),0,Tabuľka2[[#This Row],[Stĺpec8]]/Tabuľka2[[#This Row],[Stĺpec14]]))</f>
        <v>0</v>
      </c>
      <c r="W536" s="212">
        <f>IF(OR($W$13="vyberte",$W$13=""),0,IF(OR(Tabuľka2[[#This Row],[Stĺpec14]]="",Tabuľka2[[#This Row],[Stĺpec9]]=""),0,Tabuľka2[[#This Row],[Stĺpec9]]/Tabuľka2[[#This Row],[Stĺpec14]]))</f>
        <v>0</v>
      </c>
      <c r="X536" s="212">
        <f>IF(OR($X$13="vyberte",$X$13=""),0,IF(OR(Tabuľka2[[#This Row],[Stĺpec14]]="",Tabuľka2[[#This Row],[Stĺpec10]]=""),0,Tabuľka2[[#This Row],[Stĺpec10]]/Tabuľka2[[#This Row],[Stĺpec14]]))</f>
        <v>0</v>
      </c>
      <c r="Y536" s="212">
        <f>IF(OR($Y$13="vyberte",$Y$13=""),0,IF(OR(Tabuľka2[[#This Row],[Stĺpec14]]="",Tabuľka2[[#This Row],[Stĺpec11]]=""),0,Tabuľka2[[#This Row],[Stĺpec11]]/Tabuľka2[[#This Row],[Stĺpec14]]))</f>
        <v>0</v>
      </c>
      <c r="Z536" s="212">
        <f>IF(OR(Tabuľka2[[#This Row],[Stĺpec14]]="",Tabuľka2[[#This Row],[Stĺpec12]]=""),0,Tabuľka2[[#This Row],[Stĺpec12]]/Tabuľka2[[#This Row],[Stĺpec14]])</f>
        <v>0</v>
      </c>
      <c r="AA536" s="194">
        <f>IF(OR(Tabuľka2[[#This Row],[Stĺpec14]]="",Tabuľka2[[#This Row],[Stĺpec13]]=""),0,Tabuľka2[[#This Row],[Stĺpec13]]/Tabuľka2[[#This Row],[Stĺpec14]])</f>
        <v>0</v>
      </c>
      <c r="AB536" s="193">
        <f>COUNTIF(Tabuľka2[[#This Row],[Stĺpec16]:[Stĺpec23]],"&gt;0,1")</f>
        <v>0</v>
      </c>
      <c r="AC536" s="198">
        <f>IF(OR($F$13="vyberte",$F$13=""),0,Tabuľka2[[#This Row],[Stĺpec14]]-Tabuľka2[[#This Row],[Stĺpec26]])</f>
        <v>0</v>
      </c>
      <c r="AD5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6" s="206">
        <f>IF('Bodovacie kritéria'!$F$15="01 A - BORSKÁ NÍŽINA",Tabuľka2[[#This Row],[Stĺpec25]]/Tabuľka2[[#This Row],[Stĺpec5]],0)</f>
        <v>0</v>
      </c>
      <c r="AF5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6" s="206">
        <f>IFERROR((Tabuľka2[[#This Row],[Stĺpec28]]+Tabuľka2[[#This Row],[Stĺpec25]])/Tabuľka2[[#This Row],[Stĺpec14]],0)</f>
        <v>0</v>
      </c>
      <c r="AH536" s="199">
        <f>Tabuľka2[[#This Row],[Stĺpec28]]+Tabuľka2[[#This Row],[Stĺpec25]]</f>
        <v>0</v>
      </c>
      <c r="AI536" s="206">
        <f>IFERROR(Tabuľka2[[#This Row],[Stĺpec25]]/Tabuľka2[[#This Row],[Stĺpec30]],0)</f>
        <v>0</v>
      </c>
      <c r="AJ536" s="191">
        <f>IFERROR(Tabuľka2[[#This Row],[Stĺpec145]]/Tabuľka2[[#This Row],[Stĺpec14]],0)</f>
        <v>0</v>
      </c>
      <c r="AK536" s="191">
        <f>IFERROR(Tabuľka2[[#This Row],[Stĺpec144]]/Tabuľka2[[#This Row],[Stĺpec14]],0)</f>
        <v>0</v>
      </c>
    </row>
    <row r="537" spans="1:37" x14ac:dyDescent="0.25">
      <c r="A537" s="252"/>
      <c r="B537" s="257"/>
      <c r="C537" s="257"/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18">
        <f>SUM(Činnosti!$F537:$M537)</f>
        <v>0</v>
      </c>
      <c r="O537" s="262"/>
      <c r="P537" s="269"/>
      <c r="Q537" s="267">
        <f>IF(AND(Tabuľka2[[#This Row],[Stĺpec5]]&gt;0,Tabuľka2[[#This Row],[Stĺpec1]]=""),1,0)</f>
        <v>0</v>
      </c>
      <c r="R537" s="237">
        <f>IF(AND(Tabuľka2[[#This Row],[Stĺpec14]]=0,OR(Tabuľka2[[#This Row],[Stĺpec145]]&gt;0,Tabuľka2[[#This Row],[Stĺpec144]]&gt;0)),1,0)</f>
        <v>0</v>
      </c>
      <c r="S5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7" s="212">
        <f>IF(OR($T$13="vyberte",$T$13=""),0,IF(OR(Tabuľka2[[#This Row],[Stĺpec14]]="",Tabuľka2[[#This Row],[Stĺpec6]]=""),0,Tabuľka2[[#This Row],[Stĺpec6]]/Tabuľka2[[#This Row],[Stĺpec14]]))</f>
        <v>0</v>
      </c>
      <c r="U537" s="212">
        <f>IF(OR($U$13="vyberte",$U$13=""),0,IF(OR(Tabuľka2[[#This Row],[Stĺpec14]]="",Tabuľka2[[#This Row],[Stĺpec7]]=""),0,Tabuľka2[[#This Row],[Stĺpec7]]/Tabuľka2[[#This Row],[Stĺpec14]]))</f>
        <v>0</v>
      </c>
      <c r="V537" s="212">
        <f>IF(OR($V$13="vyberte",$V$13=""),0,IF(OR(Tabuľka2[[#This Row],[Stĺpec14]]="",Tabuľka2[[#This Row],[Stĺpec8]]=0),0,Tabuľka2[[#This Row],[Stĺpec8]]/Tabuľka2[[#This Row],[Stĺpec14]]))</f>
        <v>0</v>
      </c>
      <c r="W537" s="212">
        <f>IF(OR($W$13="vyberte",$W$13=""),0,IF(OR(Tabuľka2[[#This Row],[Stĺpec14]]="",Tabuľka2[[#This Row],[Stĺpec9]]=""),0,Tabuľka2[[#This Row],[Stĺpec9]]/Tabuľka2[[#This Row],[Stĺpec14]]))</f>
        <v>0</v>
      </c>
      <c r="X537" s="212">
        <f>IF(OR($X$13="vyberte",$X$13=""),0,IF(OR(Tabuľka2[[#This Row],[Stĺpec14]]="",Tabuľka2[[#This Row],[Stĺpec10]]=""),0,Tabuľka2[[#This Row],[Stĺpec10]]/Tabuľka2[[#This Row],[Stĺpec14]]))</f>
        <v>0</v>
      </c>
      <c r="Y537" s="212">
        <f>IF(OR($Y$13="vyberte",$Y$13=""),0,IF(OR(Tabuľka2[[#This Row],[Stĺpec14]]="",Tabuľka2[[#This Row],[Stĺpec11]]=""),0,Tabuľka2[[#This Row],[Stĺpec11]]/Tabuľka2[[#This Row],[Stĺpec14]]))</f>
        <v>0</v>
      </c>
      <c r="Z537" s="212">
        <f>IF(OR(Tabuľka2[[#This Row],[Stĺpec14]]="",Tabuľka2[[#This Row],[Stĺpec12]]=""),0,Tabuľka2[[#This Row],[Stĺpec12]]/Tabuľka2[[#This Row],[Stĺpec14]])</f>
        <v>0</v>
      </c>
      <c r="AA537" s="194">
        <f>IF(OR(Tabuľka2[[#This Row],[Stĺpec14]]="",Tabuľka2[[#This Row],[Stĺpec13]]=""),0,Tabuľka2[[#This Row],[Stĺpec13]]/Tabuľka2[[#This Row],[Stĺpec14]])</f>
        <v>0</v>
      </c>
      <c r="AB537" s="193">
        <f>COUNTIF(Tabuľka2[[#This Row],[Stĺpec16]:[Stĺpec23]],"&gt;0,1")</f>
        <v>0</v>
      </c>
      <c r="AC537" s="198">
        <f>IF(OR($F$13="vyberte",$F$13=""),0,Tabuľka2[[#This Row],[Stĺpec14]]-Tabuľka2[[#This Row],[Stĺpec26]])</f>
        <v>0</v>
      </c>
      <c r="AD5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7" s="206">
        <f>IF('Bodovacie kritéria'!$F$15="01 A - BORSKÁ NÍŽINA",Tabuľka2[[#This Row],[Stĺpec25]]/Tabuľka2[[#This Row],[Stĺpec5]],0)</f>
        <v>0</v>
      </c>
      <c r="AF5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7" s="206">
        <f>IFERROR((Tabuľka2[[#This Row],[Stĺpec28]]+Tabuľka2[[#This Row],[Stĺpec25]])/Tabuľka2[[#This Row],[Stĺpec14]],0)</f>
        <v>0</v>
      </c>
      <c r="AH537" s="199">
        <f>Tabuľka2[[#This Row],[Stĺpec28]]+Tabuľka2[[#This Row],[Stĺpec25]]</f>
        <v>0</v>
      </c>
      <c r="AI537" s="206">
        <f>IFERROR(Tabuľka2[[#This Row],[Stĺpec25]]/Tabuľka2[[#This Row],[Stĺpec30]],0)</f>
        <v>0</v>
      </c>
      <c r="AJ537" s="191">
        <f>IFERROR(Tabuľka2[[#This Row],[Stĺpec145]]/Tabuľka2[[#This Row],[Stĺpec14]],0)</f>
        <v>0</v>
      </c>
      <c r="AK537" s="191">
        <f>IFERROR(Tabuľka2[[#This Row],[Stĺpec144]]/Tabuľka2[[#This Row],[Stĺpec14]],0)</f>
        <v>0</v>
      </c>
    </row>
    <row r="538" spans="1:37" x14ac:dyDescent="0.25">
      <c r="A538" s="251"/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17">
        <f>SUM(Činnosti!$F538:$M538)</f>
        <v>0</v>
      </c>
      <c r="O538" s="261"/>
      <c r="P538" s="269"/>
      <c r="Q538" s="267">
        <f>IF(AND(Tabuľka2[[#This Row],[Stĺpec5]]&gt;0,Tabuľka2[[#This Row],[Stĺpec1]]=""),1,0)</f>
        <v>0</v>
      </c>
      <c r="R538" s="237">
        <f>IF(AND(Tabuľka2[[#This Row],[Stĺpec14]]=0,OR(Tabuľka2[[#This Row],[Stĺpec145]]&gt;0,Tabuľka2[[#This Row],[Stĺpec144]]&gt;0)),1,0)</f>
        <v>0</v>
      </c>
      <c r="S5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8" s="212">
        <f>IF(OR($T$13="vyberte",$T$13=""),0,IF(OR(Tabuľka2[[#This Row],[Stĺpec14]]="",Tabuľka2[[#This Row],[Stĺpec6]]=""),0,Tabuľka2[[#This Row],[Stĺpec6]]/Tabuľka2[[#This Row],[Stĺpec14]]))</f>
        <v>0</v>
      </c>
      <c r="U538" s="212">
        <f>IF(OR($U$13="vyberte",$U$13=""),0,IF(OR(Tabuľka2[[#This Row],[Stĺpec14]]="",Tabuľka2[[#This Row],[Stĺpec7]]=""),0,Tabuľka2[[#This Row],[Stĺpec7]]/Tabuľka2[[#This Row],[Stĺpec14]]))</f>
        <v>0</v>
      </c>
      <c r="V538" s="212">
        <f>IF(OR($V$13="vyberte",$V$13=""),0,IF(OR(Tabuľka2[[#This Row],[Stĺpec14]]="",Tabuľka2[[#This Row],[Stĺpec8]]=0),0,Tabuľka2[[#This Row],[Stĺpec8]]/Tabuľka2[[#This Row],[Stĺpec14]]))</f>
        <v>0</v>
      </c>
      <c r="W538" s="212">
        <f>IF(OR($W$13="vyberte",$W$13=""),0,IF(OR(Tabuľka2[[#This Row],[Stĺpec14]]="",Tabuľka2[[#This Row],[Stĺpec9]]=""),0,Tabuľka2[[#This Row],[Stĺpec9]]/Tabuľka2[[#This Row],[Stĺpec14]]))</f>
        <v>0</v>
      </c>
      <c r="X538" s="212">
        <f>IF(OR($X$13="vyberte",$X$13=""),0,IF(OR(Tabuľka2[[#This Row],[Stĺpec14]]="",Tabuľka2[[#This Row],[Stĺpec10]]=""),0,Tabuľka2[[#This Row],[Stĺpec10]]/Tabuľka2[[#This Row],[Stĺpec14]]))</f>
        <v>0</v>
      </c>
      <c r="Y538" s="212">
        <f>IF(OR($Y$13="vyberte",$Y$13=""),0,IF(OR(Tabuľka2[[#This Row],[Stĺpec14]]="",Tabuľka2[[#This Row],[Stĺpec11]]=""),0,Tabuľka2[[#This Row],[Stĺpec11]]/Tabuľka2[[#This Row],[Stĺpec14]]))</f>
        <v>0</v>
      </c>
      <c r="Z538" s="212">
        <f>IF(OR(Tabuľka2[[#This Row],[Stĺpec14]]="",Tabuľka2[[#This Row],[Stĺpec12]]=""),0,Tabuľka2[[#This Row],[Stĺpec12]]/Tabuľka2[[#This Row],[Stĺpec14]])</f>
        <v>0</v>
      </c>
      <c r="AA538" s="194">
        <f>IF(OR(Tabuľka2[[#This Row],[Stĺpec14]]="",Tabuľka2[[#This Row],[Stĺpec13]]=""),0,Tabuľka2[[#This Row],[Stĺpec13]]/Tabuľka2[[#This Row],[Stĺpec14]])</f>
        <v>0</v>
      </c>
      <c r="AB538" s="193">
        <f>COUNTIF(Tabuľka2[[#This Row],[Stĺpec16]:[Stĺpec23]],"&gt;0,1")</f>
        <v>0</v>
      </c>
      <c r="AC538" s="198">
        <f>IF(OR($F$13="vyberte",$F$13=""),0,Tabuľka2[[#This Row],[Stĺpec14]]-Tabuľka2[[#This Row],[Stĺpec26]])</f>
        <v>0</v>
      </c>
      <c r="AD5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8" s="206">
        <f>IF('Bodovacie kritéria'!$F$15="01 A - BORSKÁ NÍŽINA",Tabuľka2[[#This Row],[Stĺpec25]]/Tabuľka2[[#This Row],[Stĺpec5]],0)</f>
        <v>0</v>
      </c>
      <c r="AF5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8" s="206">
        <f>IFERROR((Tabuľka2[[#This Row],[Stĺpec28]]+Tabuľka2[[#This Row],[Stĺpec25]])/Tabuľka2[[#This Row],[Stĺpec14]],0)</f>
        <v>0</v>
      </c>
      <c r="AH538" s="199">
        <f>Tabuľka2[[#This Row],[Stĺpec28]]+Tabuľka2[[#This Row],[Stĺpec25]]</f>
        <v>0</v>
      </c>
      <c r="AI538" s="206">
        <f>IFERROR(Tabuľka2[[#This Row],[Stĺpec25]]/Tabuľka2[[#This Row],[Stĺpec30]],0)</f>
        <v>0</v>
      </c>
      <c r="AJ538" s="191">
        <f>IFERROR(Tabuľka2[[#This Row],[Stĺpec145]]/Tabuľka2[[#This Row],[Stĺpec14]],0)</f>
        <v>0</v>
      </c>
      <c r="AK538" s="191">
        <f>IFERROR(Tabuľka2[[#This Row],[Stĺpec144]]/Tabuľka2[[#This Row],[Stĺpec14]],0)</f>
        <v>0</v>
      </c>
    </row>
    <row r="539" spans="1:37" x14ac:dyDescent="0.25">
      <c r="A539" s="252"/>
      <c r="B539" s="257"/>
      <c r="C539" s="257"/>
      <c r="D539" s="257"/>
      <c r="E539" s="257"/>
      <c r="F539" s="257"/>
      <c r="G539" s="257"/>
      <c r="H539" s="257"/>
      <c r="I539" s="257"/>
      <c r="J539" s="257"/>
      <c r="K539" s="257"/>
      <c r="L539" s="257"/>
      <c r="M539" s="257"/>
      <c r="N539" s="218">
        <f>SUM(Činnosti!$F539:$M539)</f>
        <v>0</v>
      </c>
      <c r="O539" s="262"/>
      <c r="P539" s="269"/>
      <c r="Q539" s="267">
        <f>IF(AND(Tabuľka2[[#This Row],[Stĺpec5]]&gt;0,Tabuľka2[[#This Row],[Stĺpec1]]=""),1,0)</f>
        <v>0</v>
      </c>
      <c r="R539" s="237">
        <f>IF(AND(Tabuľka2[[#This Row],[Stĺpec14]]=0,OR(Tabuľka2[[#This Row],[Stĺpec145]]&gt;0,Tabuľka2[[#This Row],[Stĺpec144]]&gt;0)),1,0)</f>
        <v>0</v>
      </c>
      <c r="S5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39" s="212">
        <f>IF(OR($T$13="vyberte",$T$13=""),0,IF(OR(Tabuľka2[[#This Row],[Stĺpec14]]="",Tabuľka2[[#This Row],[Stĺpec6]]=""),0,Tabuľka2[[#This Row],[Stĺpec6]]/Tabuľka2[[#This Row],[Stĺpec14]]))</f>
        <v>0</v>
      </c>
      <c r="U539" s="212">
        <f>IF(OR($U$13="vyberte",$U$13=""),0,IF(OR(Tabuľka2[[#This Row],[Stĺpec14]]="",Tabuľka2[[#This Row],[Stĺpec7]]=""),0,Tabuľka2[[#This Row],[Stĺpec7]]/Tabuľka2[[#This Row],[Stĺpec14]]))</f>
        <v>0</v>
      </c>
      <c r="V539" s="212">
        <f>IF(OR($V$13="vyberte",$V$13=""),0,IF(OR(Tabuľka2[[#This Row],[Stĺpec14]]="",Tabuľka2[[#This Row],[Stĺpec8]]=0),0,Tabuľka2[[#This Row],[Stĺpec8]]/Tabuľka2[[#This Row],[Stĺpec14]]))</f>
        <v>0</v>
      </c>
      <c r="W539" s="212">
        <f>IF(OR($W$13="vyberte",$W$13=""),0,IF(OR(Tabuľka2[[#This Row],[Stĺpec14]]="",Tabuľka2[[#This Row],[Stĺpec9]]=""),0,Tabuľka2[[#This Row],[Stĺpec9]]/Tabuľka2[[#This Row],[Stĺpec14]]))</f>
        <v>0</v>
      </c>
      <c r="X539" s="212">
        <f>IF(OR($X$13="vyberte",$X$13=""),0,IF(OR(Tabuľka2[[#This Row],[Stĺpec14]]="",Tabuľka2[[#This Row],[Stĺpec10]]=""),0,Tabuľka2[[#This Row],[Stĺpec10]]/Tabuľka2[[#This Row],[Stĺpec14]]))</f>
        <v>0</v>
      </c>
      <c r="Y539" s="212">
        <f>IF(OR($Y$13="vyberte",$Y$13=""),0,IF(OR(Tabuľka2[[#This Row],[Stĺpec14]]="",Tabuľka2[[#This Row],[Stĺpec11]]=""),0,Tabuľka2[[#This Row],[Stĺpec11]]/Tabuľka2[[#This Row],[Stĺpec14]]))</f>
        <v>0</v>
      </c>
      <c r="Z539" s="212">
        <f>IF(OR(Tabuľka2[[#This Row],[Stĺpec14]]="",Tabuľka2[[#This Row],[Stĺpec12]]=""),0,Tabuľka2[[#This Row],[Stĺpec12]]/Tabuľka2[[#This Row],[Stĺpec14]])</f>
        <v>0</v>
      </c>
      <c r="AA539" s="194">
        <f>IF(OR(Tabuľka2[[#This Row],[Stĺpec14]]="",Tabuľka2[[#This Row],[Stĺpec13]]=""),0,Tabuľka2[[#This Row],[Stĺpec13]]/Tabuľka2[[#This Row],[Stĺpec14]])</f>
        <v>0</v>
      </c>
      <c r="AB539" s="193">
        <f>COUNTIF(Tabuľka2[[#This Row],[Stĺpec16]:[Stĺpec23]],"&gt;0,1")</f>
        <v>0</v>
      </c>
      <c r="AC539" s="198">
        <f>IF(OR($F$13="vyberte",$F$13=""),0,Tabuľka2[[#This Row],[Stĺpec14]]-Tabuľka2[[#This Row],[Stĺpec26]])</f>
        <v>0</v>
      </c>
      <c r="AD5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39" s="206">
        <f>IF('Bodovacie kritéria'!$F$15="01 A - BORSKÁ NÍŽINA",Tabuľka2[[#This Row],[Stĺpec25]]/Tabuľka2[[#This Row],[Stĺpec5]],0)</f>
        <v>0</v>
      </c>
      <c r="AF5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39" s="206">
        <f>IFERROR((Tabuľka2[[#This Row],[Stĺpec28]]+Tabuľka2[[#This Row],[Stĺpec25]])/Tabuľka2[[#This Row],[Stĺpec14]],0)</f>
        <v>0</v>
      </c>
      <c r="AH539" s="199">
        <f>Tabuľka2[[#This Row],[Stĺpec28]]+Tabuľka2[[#This Row],[Stĺpec25]]</f>
        <v>0</v>
      </c>
      <c r="AI539" s="206">
        <f>IFERROR(Tabuľka2[[#This Row],[Stĺpec25]]/Tabuľka2[[#This Row],[Stĺpec30]],0)</f>
        <v>0</v>
      </c>
      <c r="AJ539" s="191">
        <f>IFERROR(Tabuľka2[[#This Row],[Stĺpec145]]/Tabuľka2[[#This Row],[Stĺpec14]],0)</f>
        <v>0</v>
      </c>
      <c r="AK539" s="191">
        <f>IFERROR(Tabuľka2[[#This Row],[Stĺpec144]]/Tabuľka2[[#This Row],[Stĺpec14]],0)</f>
        <v>0</v>
      </c>
    </row>
    <row r="540" spans="1:37" x14ac:dyDescent="0.25">
      <c r="A540" s="251"/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17">
        <f>SUM(Činnosti!$F540:$M540)</f>
        <v>0</v>
      </c>
      <c r="O540" s="261"/>
      <c r="P540" s="269"/>
      <c r="Q540" s="267">
        <f>IF(AND(Tabuľka2[[#This Row],[Stĺpec5]]&gt;0,Tabuľka2[[#This Row],[Stĺpec1]]=""),1,0)</f>
        <v>0</v>
      </c>
      <c r="R540" s="237">
        <f>IF(AND(Tabuľka2[[#This Row],[Stĺpec14]]=0,OR(Tabuľka2[[#This Row],[Stĺpec145]]&gt;0,Tabuľka2[[#This Row],[Stĺpec144]]&gt;0)),1,0)</f>
        <v>0</v>
      </c>
      <c r="S5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0" s="212">
        <f>IF(OR($T$13="vyberte",$T$13=""),0,IF(OR(Tabuľka2[[#This Row],[Stĺpec14]]="",Tabuľka2[[#This Row],[Stĺpec6]]=""),0,Tabuľka2[[#This Row],[Stĺpec6]]/Tabuľka2[[#This Row],[Stĺpec14]]))</f>
        <v>0</v>
      </c>
      <c r="U540" s="212">
        <f>IF(OR($U$13="vyberte",$U$13=""),0,IF(OR(Tabuľka2[[#This Row],[Stĺpec14]]="",Tabuľka2[[#This Row],[Stĺpec7]]=""),0,Tabuľka2[[#This Row],[Stĺpec7]]/Tabuľka2[[#This Row],[Stĺpec14]]))</f>
        <v>0</v>
      </c>
      <c r="V540" s="212">
        <f>IF(OR($V$13="vyberte",$V$13=""),0,IF(OR(Tabuľka2[[#This Row],[Stĺpec14]]="",Tabuľka2[[#This Row],[Stĺpec8]]=0),0,Tabuľka2[[#This Row],[Stĺpec8]]/Tabuľka2[[#This Row],[Stĺpec14]]))</f>
        <v>0</v>
      </c>
      <c r="W540" s="212">
        <f>IF(OR($W$13="vyberte",$W$13=""),0,IF(OR(Tabuľka2[[#This Row],[Stĺpec14]]="",Tabuľka2[[#This Row],[Stĺpec9]]=""),0,Tabuľka2[[#This Row],[Stĺpec9]]/Tabuľka2[[#This Row],[Stĺpec14]]))</f>
        <v>0</v>
      </c>
      <c r="X540" s="212">
        <f>IF(OR($X$13="vyberte",$X$13=""),0,IF(OR(Tabuľka2[[#This Row],[Stĺpec14]]="",Tabuľka2[[#This Row],[Stĺpec10]]=""),0,Tabuľka2[[#This Row],[Stĺpec10]]/Tabuľka2[[#This Row],[Stĺpec14]]))</f>
        <v>0</v>
      </c>
      <c r="Y540" s="212">
        <f>IF(OR($Y$13="vyberte",$Y$13=""),0,IF(OR(Tabuľka2[[#This Row],[Stĺpec14]]="",Tabuľka2[[#This Row],[Stĺpec11]]=""),0,Tabuľka2[[#This Row],[Stĺpec11]]/Tabuľka2[[#This Row],[Stĺpec14]]))</f>
        <v>0</v>
      </c>
      <c r="Z540" s="212">
        <f>IF(OR(Tabuľka2[[#This Row],[Stĺpec14]]="",Tabuľka2[[#This Row],[Stĺpec12]]=""),0,Tabuľka2[[#This Row],[Stĺpec12]]/Tabuľka2[[#This Row],[Stĺpec14]])</f>
        <v>0</v>
      </c>
      <c r="AA540" s="194">
        <f>IF(OR(Tabuľka2[[#This Row],[Stĺpec14]]="",Tabuľka2[[#This Row],[Stĺpec13]]=""),0,Tabuľka2[[#This Row],[Stĺpec13]]/Tabuľka2[[#This Row],[Stĺpec14]])</f>
        <v>0</v>
      </c>
      <c r="AB540" s="193">
        <f>COUNTIF(Tabuľka2[[#This Row],[Stĺpec16]:[Stĺpec23]],"&gt;0,1")</f>
        <v>0</v>
      </c>
      <c r="AC540" s="198">
        <f>IF(OR($F$13="vyberte",$F$13=""),0,Tabuľka2[[#This Row],[Stĺpec14]]-Tabuľka2[[#This Row],[Stĺpec26]])</f>
        <v>0</v>
      </c>
      <c r="AD5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0" s="206">
        <f>IF('Bodovacie kritéria'!$F$15="01 A - BORSKÁ NÍŽINA",Tabuľka2[[#This Row],[Stĺpec25]]/Tabuľka2[[#This Row],[Stĺpec5]],0)</f>
        <v>0</v>
      </c>
      <c r="AF5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0" s="206">
        <f>IFERROR((Tabuľka2[[#This Row],[Stĺpec28]]+Tabuľka2[[#This Row],[Stĺpec25]])/Tabuľka2[[#This Row],[Stĺpec14]],0)</f>
        <v>0</v>
      </c>
      <c r="AH540" s="199">
        <f>Tabuľka2[[#This Row],[Stĺpec28]]+Tabuľka2[[#This Row],[Stĺpec25]]</f>
        <v>0</v>
      </c>
      <c r="AI540" s="206">
        <f>IFERROR(Tabuľka2[[#This Row],[Stĺpec25]]/Tabuľka2[[#This Row],[Stĺpec30]],0)</f>
        <v>0</v>
      </c>
      <c r="AJ540" s="191">
        <f>IFERROR(Tabuľka2[[#This Row],[Stĺpec145]]/Tabuľka2[[#This Row],[Stĺpec14]],0)</f>
        <v>0</v>
      </c>
      <c r="AK540" s="191">
        <f>IFERROR(Tabuľka2[[#This Row],[Stĺpec144]]/Tabuľka2[[#This Row],[Stĺpec14]],0)</f>
        <v>0</v>
      </c>
    </row>
    <row r="541" spans="1:37" x14ac:dyDescent="0.25">
      <c r="A541" s="252"/>
      <c r="B541" s="257"/>
      <c r="C541" s="257"/>
      <c r="D541" s="257"/>
      <c r="E541" s="257"/>
      <c r="F541" s="257"/>
      <c r="G541" s="257"/>
      <c r="H541" s="257"/>
      <c r="I541" s="257"/>
      <c r="J541" s="257"/>
      <c r="K541" s="257"/>
      <c r="L541" s="257"/>
      <c r="M541" s="257"/>
      <c r="N541" s="218">
        <f>SUM(Činnosti!$F541:$M541)</f>
        <v>0</v>
      </c>
      <c r="O541" s="262"/>
      <c r="P541" s="269"/>
      <c r="Q541" s="267">
        <f>IF(AND(Tabuľka2[[#This Row],[Stĺpec5]]&gt;0,Tabuľka2[[#This Row],[Stĺpec1]]=""),1,0)</f>
        <v>0</v>
      </c>
      <c r="R541" s="237">
        <f>IF(AND(Tabuľka2[[#This Row],[Stĺpec14]]=0,OR(Tabuľka2[[#This Row],[Stĺpec145]]&gt;0,Tabuľka2[[#This Row],[Stĺpec144]]&gt;0)),1,0)</f>
        <v>0</v>
      </c>
      <c r="S5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1" s="212">
        <f>IF(OR($T$13="vyberte",$T$13=""),0,IF(OR(Tabuľka2[[#This Row],[Stĺpec14]]="",Tabuľka2[[#This Row],[Stĺpec6]]=""),0,Tabuľka2[[#This Row],[Stĺpec6]]/Tabuľka2[[#This Row],[Stĺpec14]]))</f>
        <v>0</v>
      </c>
      <c r="U541" s="212">
        <f>IF(OR($U$13="vyberte",$U$13=""),0,IF(OR(Tabuľka2[[#This Row],[Stĺpec14]]="",Tabuľka2[[#This Row],[Stĺpec7]]=""),0,Tabuľka2[[#This Row],[Stĺpec7]]/Tabuľka2[[#This Row],[Stĺpec14]]))</f>
        <v>0</v>
      </c>
      <c r="V541" s="212">
        <f>IF(OR($V$13="vyberte",$V$13=""),0,IF(OR(Tabuľka2[[#This Row],[Stĺpec14]]="",Tabuľka2[[#This Row],[Stĺpec8]]=0),0,Tabuľka2[[#This Row],[Stĺpec8]]/Tabuľka2[[#This Row],[Stĺpec14]]))</f>
        <v>0</v>
      </c>
      <c r="W541" s="212">
        <f>IF(OR($W$13="vyberte",$W$13=""),0,IF(OR(Tabuľka2[[#This Row],[Stĺpec14]]="",Tabuľka2[[#This Row],[Stĺpec9]]=""),0,Tabuľka2[[#This Row],[Stĺpec9]]/Tabuľka2[[#This Row],[Stĺpec14]]))</f>
        <v>0</v>
      </c>
      <c r="X541" s="212">
        <f>IF(OR($X$13="vyberte",$X$13=""),0,IF(OR(Tabuľka2[[#This Row],[Stĺpec14]]="",Tabuľka2[[#This Row],[Stĺpec10]]=""),0,Tabuľka2[[#This Row],[Stĺpec10]]/Tabuľka2[[#This Row],[Stĺpec14]]))</f>
        <v>0</v>
      </c>
      <c r="Y541" s="212">
        <f>IF(OR($Y$13="vyberte",$Y$13=""),0,IF(OR(Tabuľka2[[#This Row],[Stĺpec14]]="",Tabuľka2[[#This Row],[Stĺpec11]]=""),0,Tabuľka2[[#This Row],[Stĺpec11]]/Tabuľka2[[#This Row],[Stĺpec14]]))</f>
        <v>0</v>
      </c>
      <c r="Z541" s="212">
        <f>IF(OR(Tabuľka2[[#This Row],[Stĺpec14]]="",Tabuľka2[[#This Row],[Stĺpec12]]=""),0,Tabuľka2[[#This Row],[Stĺpec12]]/Tabuľka2[[#This Row],[Stĺpec14]])</f>
        <v>0</v>
      </c>
      <c r="AA541" s="194">
        <f>IF(OR(Tabuľka2[[#This Row],[Stĺpec14]]="",Tabuľka2[[#This Row],[Stĺpec13]]=""),0,Tabuľka2[[#This Row],[Stĺpec13]]/Tabuľka2[[#This Row],[Stĺpec14]])</f>
        <v>0</v>
      </c>
      <c r="AB541" s="193">
        <f>COUNTIF(Tabuľka2[[#This Row],[Stĺpec16]:[Stĺpec23]],"&gt;0,1")</f>
        <v>0</v>
      </c>
      <c r="AC541" s="198">
        <f>IF(OR($F$13="vyberte",$F$13=""),0,Tabuľka2[[#This Row],[Stĺpec14]]-Tabuľka2[[#This Row],[Stĺpec26]])</f>
        <v>0</v>
      </c>
      <c r="AD5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1" s="206">
        <f>IF('Bodovacie kritéria'!$F$15="01 A - BORSKÁ NÍŽINA",Tabuľka2[[#This Row],[Stĺpec25]]/Tabuľka2[[#This Row],[Stĺpec5]],0)</f>
        <v>0</v>
      </c>
      <c r="AF5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1" s="206">
        <f>IFERROR((Tabuľka2[[#This Row],[Stĺpec28]]+Tabuľka2[[#This Row],[Stĺpec25]])/Tabuľka2[[#This Row],[Stĺpec14]],0)</f>
        <v>0</v>
      </c>
      <c r="AH541" s="199">
        <f>Tabuľka2[[#This Row],[Stĺpec28]]+Tabuľka2[[#This Row],[Stĺpec25]]</f>
        <v>0</v>
      </c>
      <c r="AI541" s="206">
        <f>IFERROR(Tabuľka2[[#This Row],[Stĺpec25]]/Tabuľka2[[#This Row],[Stĺpec30]],0)</f>
        <v>0</v>
      </c>
      <c r="AJ541" s="191">
        <f>IFERROR(Tabuľka2[[#This Row],[Stĺpec145]]/Tabuľka2[[#This Row],[Stĺpec14]],0)</f>
        <v>0</v>
      </c>
      <c r="AK541" s="191">
        <f>IFERROR(Tabuľka2[[#This Row],[Stĺpec144]]/Tabuľka2[[#This Row],[Stĺpec14]],0)</f>
        <v>0</v>
      </c>
    </row>
    <row r="542" spans="1:37" x14ac:dyDescent="0.25">
      <c r="A542" s="251"/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17">
        <f>SUM(Činnosti!$F542:$M542)</f>
        <v>0</v>
      </c>
      <c r="O542" s="261"/>
      <c r="P542" s="269"/>
      <c r="Q542" s="267">
        <f>IF(AND(Tabuľka2[[#This Row],[Stĺpec5]]&gt;0,Tabuľka2[[#This Row],[Stĺpec1]]=""),1,0)</f>
        <v>0</v>
      </c>
      <c r="R542" s="237">
        <f>IF(AND(Tabuľka2[[#This Row],[Stĺpec14]]=0,OR(Tabuľka2[[#This Row],[Stĺpec145]]&gt;0,Tabuľka2[[#This Row],[Stĺpec144]]&gt;0)),1,0)</f>
        <v>0</v>
      </c>
      <c r="S5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2" s="212">
        <f>IF(OR($T$13="vyberte",$T$13=""),0,IF(OR(Tabuľka2[[#This Row],[Stĺpec14]]="",Tabuľka2[[#This Row],[Stĺpec6]]=""),0,Tabuľka2[[#This Row],[Stĺpec6]]/Tabuľka2[[#This Row],[Stĺpec14]]))</f>
        <v>0</v>
      </c>
      <c r="U542" s="212">
        <f>IF(OR($U$13="vyberte",$U$13=""),0,IF(OR(Tabuľka2[[#This Row],[Stĺpec14]]="",Tabuľka2[[#This Row],[Stĺpec7]]=""),0,Tabuľka2[[#This Row],[Stĺpec7]]/Tabuľka2[[#This Row],[Stĺpec14]]))</f>
        <v>0</v>
      </c>
      <c r="V542" s="212">
        <f>IF(OR($V$13="vyberte",$V$13=""),0,IF(OR(Tabuľka2[[#This Row],[Stĺpec14]]="",Tabuľka2[[#This Row],[Stĺpec8]]=0),0,Tabuľka2[[#This Row],[Stĺpec8]]/Tabuľka2[[#This Row],[Stĺpec14]]))</f>
        <v>0</v>
      </c>
      <c r="W542" s="212">
        <f>IF(OR($W$13="vyberte",$W$13=""),0,IF(OR(Tabuľka2[[#This Row],[Stĺpec14]]="",Tabuľka2[[#This Row],[Stĺpec9]]=""),0,Tabuľka2[[#This Row],[Stĺpec9]]/Tabuľka2[[#This Row],[Stĺpec14]]))</f>
        <v>0</v>
      </c>
      <c r="X542" s="212">
        <f>IF(OR($X$13="vyberte",$X$13=""),0,IF(OR(Tabuľka2[[#This Row],[Stĺpec14]]="",Tabuľka2[[#This Row],[Stĺpec10]]=""),0,Tabuľka2[[#This Row],[Stĺpec10]]/Tabuľka2[[#This Row],[Stĺpec14]]))</f>
        <v>0</v>
      </c>
      <c r="Y542" s="212">
        <f>IF(OR($Y$13="vyberte",$Y$13=""),0,IF(OR(Tabuľka2[[#This Row],[Stĺpec14]]="",Tabuľka2[[#This Row],[Stĺpec11]]=""),0,Tabuľka2[[#This Row],[Stĺpec11]]/Tabuľka2[[#This Row],[Stĺpec14]]))</f>
        <v>0</v>
      </c>
      <c r="Z542" s="212">
        <f>IF(OR(Tabuľka2[[#This Row],[Stĺpec14]]="",Tabuľka2[[#This Row],[Stĺpec12]]=""),0,Tabuľka2[[#This Row],[Stĺpec12]]/Tabuľka2[[#This Row],[Stĺpec14]])</f>
        <v>0</v>
      </c>
      <c r="AA542" s="194">
        <f>IF(OR(Tabuľka2[[#This Row],[Stĺpec14]]="",Tabuľka2[[#This Row],[Stĺpec13]]=""),0,Tabuľka2[[#This Row],[Stĺpec13]]/Tabuľka2[[#This Row],[Stĺpec14]])</f>
        <v>0</v>
      </c>
      <c r="AB542" s="193">
        <f>COUNTIF(Tabuľka2[[#This Row],[Stĺpec16]:[Stĺpec23]],"&gt;0,1")</f>
        <v>0</v>
      </c>
      <c r="AC542" s="198">
        <f>IF(OR($F$13="vyberte",$F$13=""),0,Tabuľka2[[#This Row],[Stĺpec14]]-Tabuľka2[[#This Row],[Stĺpec26]])</f>
        <v>0</v>
      </c>
      <c r="AD5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2" s="206">
        <f>IF('Bodovacie kritéria'!$F$15="01 A - BORSKÁ NÍŽINA",Tabuľka2[[#This Row],[Stĺpec25]]/Tabuľka2[[#This Row],[Stĺpec5]],0)</f>
        <v>0</v>
      </c>
      <c r="AF5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2" s="206">
        <f>IFERROR((Tabuľka2[[#This Row],[Stĺpec28]]+Tabuľka2[[#This Row],[Stĺpec25]])/Tabuľka2[[#This Row],[Stĺpec14]],0)</f>
        <v>0</v>
      </c>
      <c r="AH542" s="199">
        <f>Tabuľka2[[#This Row],[Stĺpec28]]+Tabuľka2[[#This Row],[Stĺpec25]]</f>
        <v>0</v>
      </c>
      <c r="AI542" s="206">
        <f>IFERROR(Tabuľka2[[#This Row],[Stĺpec25]]/Tabuľka2[[#This Row],[Stĺpec30]],0)</f>
        <v>0</v>
      </c>
      <c r="AJ542" s="191">
        <f>IFERROR(Tabuľka2[[#This Row],[Stĺpec145]]/Tabuľka2[[#This Row],[Stĺpec14]],0)</f>
        <v>0</v>
      </c>
      <c r="AK542" s="191">
        <f>IFERROR(Tabuľka2[[#This Row],[Stĺpec144]]/Tabuľka2[[#This Row],[Stĺpec14]],0)</f>
        <v>0</v>
      </c>
    </row>
    <row r="543" spans="1:37" x14ac:dyDescent="0.25">
      <c r="A543" s="252"/>
      <c r="B543" s="257"/>
      <c r="C543" s="257"/>
      <c r="D543" s="257"/>
      <c r="E543" s="257"/>
      <c r="F543" s="257"/>
      <c r="G543" s="257"/>
      <c r="H543" s="257"/>
      <c r="I543" s="257"/>
      <c r="J543" s="257"/>
      <c r="K543" s="257"/>
      <c r="L543" s="257"/>
      <c r="M543" s="257"/>
      <c r="N543" s="218">
        <f>SUM(Činnosti!$F543:$M543)</f>
        <v>0</v>
      </c>
      <c r="O543" s="262"/>
      <c r="P543" s="269"/>
      <c r="Q543" s="267">
        <f>IF(AND(Tabuľka2[[#This Row],[Stĺpec5]]&gt;0,Tabuľka2[[#This Row],[Stĺpec1]]=""),1,0)</f>
        <v>0</v>
      </c>
      <c r="R543" s="237">
        <f>IF(AND(Tabuľka2[[#This Row],[Stĺpec14]]=0,OR(Tabuľka2[[#This Row],[Stĺpec145]]&gt;0,Tabuľka2[[#This Row],[Stĺpec144]]&gt;0)),1,0)</f>
        <v>0</v>
      </c>
      <c r="S5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3" s="212">
        <f>IF(OR($T$13="vyberte",$T$13=""),0,IF(OR(Tabuľka2[[#This Row],[Stĺpec14]]="",Tabuľka2[[#This Row],[Stĺpec6]]=""),0,Tabuľka2[[#This Row],[Stĺpec6]]/Tabuľka2[[#This Row],[Stĺpec14]]))</f>
        <v>0</v>
      </c>
      <c r="U543" s="212">
        <f>IF(OR($U$13="vyberte",$U$13=""),0,IF(OR(Tabuľka2[[#This Row],[Stĺpec14]]="",Tabuľka2[[#This Row],[Stĺpec7]]=""),0,Tabuľka2[[#This Row],[Stĺpec7]]/Tabuľka2[[#This Row],[Stĺpec14]]))</f>
        <v>0</v>
      </c>
      <c r="V543" s="212">
        <f>IF(OR($V$13="vyberte",$V$13=""),0,IF(OR(Tabuľka2[[#This Row],[Stĺpec14]]="",Tabuľka2[[#This Row],[Stĺpec8]]=0),0,Tabuľka2[[#This Row],[Stĺpec8]]/Tabuľka2[[#This Row],[Stĺpec14]]))</f>
        <v>0</v>
      </c>
      <c r="W543" s="212">
        <f>IF(OR($W$13="vyberte",$W$13=""),0,IF(OR(Tabuľka2[[#This Row],[Stĺpec14]]="",Tabuľka2[[#This Row],[Stĺpec9]]=""),0,Tabuľka2[[#This Row],[Stĺpec9]]/Tabuľka2[[#This Row],[Stĺpec14]]))</f>
        <v>0</v>
      </c>
      <c r="X543" s="212">
        <f>IF(OR($X$13="vyberte",$X$13=""),0,IF(OR(Tabuľka2[[#This Row],[Stĺpec14]]="",Tabuľka2[[#This Row],[Stĺpec10]]=""),0,Tabuľka2[[#This Row],[Stĺpec10]]/Tabuľka2[[#This Row],[Stĺpec14]]))</f>
        <v>0</v>
      </c>
      <c r="Y543" s="212">
        <f>IF(OR($Y$13="vyberte",$Y$13=""),0,IF(OR(Tabuľka2[[#This Row],[Stĺpec14]]="",Tabuľka2[[#This Row],[Stĺpec11]]=""),0,Tabuľka2[[#This Row],[Stĺpec11]]/Tabuľka2[[#This Row],[Stĺpec14]]))</f>
        <v>0</v>
      </c>
      <c r="Z543" s="212">
        <f>IF(OR(Tabuľka2[[#This Row],[Stĺpec14]]="",Tabuľka2[[#This Row],[Stĺpec12]]=""),0,Tabuľka2[[#This Row],[Stĺpec12]]/Tabuľka2[[#This Row],[Stĺpec14]])</f>
        <v>0</v>
      </c>
      <c r="AA543" s="194">
        <f>IF(OR(Tabuľka2[[#This Row],[Stĺpec14]]="",Tabuľka2[[#This Row],[Stĺpec13]]=""),0,Tabuľka2[[#This Row],[Stĺpec13]]/Tabuľka2[[#This Row],[Stĺpec14]])</f>
        <v>0</v>
      </c>
      <c r="AB543" s="193">
        <f>COUNTIF(Tabuľka2[[#This Row],[Stĺpec16]:[Stĺpec23]],"&gt;0,1")</f>
        <v>0</v>
      </c>
      <c r="AC543" s="198">
        <f>IF(OR($F$13="vyberte",$F$13=""),0,Tabuľka2[[#This Row],[Stĺpec14]]-Tabuľka2[[#This Row],[Stĺpec26]])</f>
        <v>0</v>
      </c>
      <c r="AD5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3" s="206">
        <f>IF('Bodovacie kritéria'!$F$15="01 A - BORSKÁ NÍŽINA",Tabuľka2[[#This Row],[Stĺpec25]]/Tabuľka2[[#This Row],[Stĺpec5]],0)</f>
        <v>0</v>
      </c>
      <c r="AF5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3" s="206">
        <f>IFERROR((Tabuľka2[[#This Row],[Stĺpec28]]+Tabuľka2[[#This Row],[Stĺpec25]])/Tabuľka2[[#This Row],[Stĺpec14]],0)</f>
        <v>0</v>
      </c>
      <c r="AH543" s="199">
        <f>Tabuľka2[[#This Row],[Stĺpec28]]+Tabuľka2[[#This Row],[Stĺpec25]]</f>
        <v>0</v>
      </c>
      <c r="AI543" s="206">
        <f>IFERROR(Tabuľka2[[#This Row],[Stĺpec25]]/Tabuľka2[[#This Row],[Stĺpec30]],0)</f>
        <v>0</v>
      </c>
      <c r="AJ543" s="191">
        <f>IFERROR(Tabuľka2[[#This Row],[Stĺpec145]]/Tabuľka2[[#This Row],[Stĺpec14]],0)</f>
        <v>0</v>
      </c>
      <c r="AK543" s="191">
        <f>IFERROR(Tabuľka2[[#This Row],[Stĺpec144]]/Tabuľka2[[#This Row],[Stĺpec14]],0)</f>
        <v>0</v>
      </c>
    </row>
    <row r="544" spans="1:37" x14ac:dyDescent="0.25">
      <c r="A544" s="251"/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17">
        <f>SUM(Činnosti!$F544:$M544)</f>
        <v>0</v>
      </c>
      <c r="O544" s="261"/>
      <c r="P544" s="269"/>
      <c r="Q544" s="267">
        <f>IF(AND(Tabuľka2[[#This Row],[Stĺpec5]]&gt;0,Tabuľka2[[#This Row],[Stĺpec1]]=""),1,0)</f>
        <v>0</v>
      </c>
      <c r="R544" s="237">
        <f>IF(AND(Tabuľka2[[#This Row],[Stĺpec14]]=0,OR(Tabuľka2[[#This Row],[Stĺpec145]]&gt;0,Tabuľka2[[#This Row],[Stĺpec144]]&gt;0)),1,0)</f>
        <v>0</v>
      </c>
      <c r="S5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4" s="212">
        <f>IF(OR($T$13="vyberte",$T$13=""),0,IF(OR(Tabuľka2[[#This Row],[Stĺpec14]]="",Tabuľka2[[#This Row],[Stĺpec6]]=""),0,Tabuľka2[[#This Row],[Stĺpec6]]/Tabuľka2[[#This Row],[Stĺpec14]]))</f>
        <v>0</v>
      </c>
      <c r="U544" s="212">
        <f>IF(OR($U$13="vyberte",$U$13=""),0,IF(OR(Tabuľka2[[#This Row],[Stĺpec14]]="",Tabuľka2[[#This Row],[Stĺpec7]]=""),0,Tabuľka2[[#This Row],[Stĺpec7]]/Tabuľka2[[#This Row],[Stĺpec14]]))</f>
        <v>0</v>
      </c>
      <c r="V544" s="212">
        <f>IF(OR($V$13="vyberte",$V$13=""),0,IF(OR(Tabuľka2[[#This Row],[Stĺpec14]]="",Tabuľka2[[#This Row],[Stĺpec8]]=0),0,Tabuľka2[[#This Row],[Stĺpec8]]/Tabuľka2[[#This Row],[Stĺpec14]]))</f>
        <v>0</v>
      </c>
      <c r="W544" s="212">
        <f>IF(OR($W$13="vyberte",$W$13=""),0,IF(OR(Tabuľka2[[#This Row],[Stĺpec14]]="",Tabuľka2[[#This Row],[Stĺpec9]]=""),0,Tabuľka2[[#This Row],[Stĺpec9]]/Tabuľka2[[#This Row],[Stĺpec14]]))</f>
        <v>0</v>
      </c>
      <c r="X544" s="212">
        <f>IF(OR($X$13="vyberte",$X$13=""),0,IF(OR(Tabuľka2[[#This Row],[Stĺpec14]]="",Tabuľka2[[#This Row],[Stĺpec10]]=""),0,Tabuľka2[[#This Row],[Stĺpec10]]/Tabuľka2[[#This Row],[Stĺpec14]]))</f>
        <v>0</v>
      </c>
      <c r="Y544" s="212">
        <f>IF(OR($Y$13="vyberte",$Y$13=""),0,IF(OR(Tabuľka2[[#This Row],[Stĺpec14]]="",Tabuľka2[[#This Row],[Stĺpec11]]=""),0,Tabuľka2[[#This Row],[Stĺpec11]]/Tabuľka2[[#This Row],[Stĺpec14]]))</f>
        <v>0</v>
      </c>
      <c r="Z544" s="212">
        <f>IF(OR(Tabuľka2[[#This Row],[Stĺpec14]]="",Tabuľka2[[#This Row],[Stĺpec12]]=""),0,Tabuľka2[[#This Row],[Stĺpec12]]/Tabuľka2[[#This Row],[Stĺpec14]])</f>
        <v>0</v>
      </c>
      <c r="AA544" s="194">
        <f>IF(OR(Tabuľka2[[#This Row],[Stĺpec14]]="",Tabuľka2[[#This Row],[Stĺpec13]]=""),0,Tabuľka2[[#This Row],[Stĺpec13]]/Tabuľka2[[#This Row],[Stĺpec14]])</f>
        <v>0</v>
      </c>
      <c r="AB544" s="193">
        <f>COUNTIF(Tabuľka2[[#This Row],[Stĺpec16]:[Stĺpec23]],"&gt;0,1")</f>
        <v>0</v>
      </c>
      <c r="AC544" s="198">
        <f>IF(OR($F$13="vyberte",$F$13=""),0,Tabuľka2[[#This Row],[Stĺpec14]]-Tabuľka2[[#This Row],[Stĺpec26]])</f>
        <v>0</v>
      </c>
      <c r="AD5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4" s="206">
        <f>IF('Bodovacie kritéria'!$F$15="01 A - BORSKÁ NÍŽINA",Tabuľka2[[#This Row],[Stĺpec25]]/Tabuľka2[[#This Row],[Stĺpec5]],0)</f>
        <v>0</v>
      </c>
      <c r="AF5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4" s="206">
        <f>IFERROR((Tabuľka2[[#This Row],[Stĺpec28]]+Tabuľka2[[#This Row],[Stĺpec25]])/Tabuľka2[[#This Row],[Stĺpec14]],0)</f>
        <v>0</v>
      </c>
      <c r="AH544" s="199">
        <f>Tabuľka2[[#This Row],[Stĺpec28]]+Tabuľka2[[#This Row],[Stĺpec25]]</f>
        <v>0</v>
      </c>
      <c r="AI544" s="206">
        <f>IFERROR(Tabuľka2[[#This Row],[Stĺpec25]]/Tabuľka2[[#This Row],[Stĺpec30]],0)</f>
        <v>0</v>
      </c>
      <c r="AJ544" s="191">
        <f>IFERROR(Tabuľka2[[#This Row],[Stĺpec145]]/Tabuľka2[[#This Row],[Stĺpec14]],0)</f>
        <v>0</v>
      </c>
      <c r="AK544" s="191">
        <f>IFERROR(Tabuľka2[[#This Row],[Stĺpec144]]/Tabuľka2[[#This Row],[Stĺpec14]],0)</f>
        <v>0</v>
      </c>
    </row>
    <row r="545" spans="1:37" x14ac:dyDescent="0.25">
      <c r="A545" s="252"/>
      <c r="B545" s="257"/>
      <c r="C545" s="257"/>
      <c r="D545" s="257"/>
      <c r="E545" s="257"/>
      <c r="F545" s="257"/>
      <c r="G545" s="257"/>
      <c r="H545" s="257"/>
      <c r="I545" s="257"/>
      <c r="J545" s="257"/>
      <c r="K545" s="257"/>
      <c r="L545" s="257"/>
      <c r="M545" s="257"/>
      <c r="N545" s="218">
        <f>SUM(Činnosti!$F545:$M545)</f>
        <v>0</v>
      </c>
      <c r="O545" s="262"/>
      <c r="P545" s="269"/>
      <c r="Q545" s="267">
        <f>IF(AND(Tabuľka2[[#This Row],[Stĺpec5]]&gt;0,Tabuľka2[[#This Row],[Stĺpec1]]=""),1,0)</f>
        <v>0</v>
      </c>
      <c r="R545" s="237">
        <f>IF(AND(Tabuľka2[[#This Row],[Stĺpec14]]=0,OR(Tabuľka2[[#This Row],[Stĺpec145]]&gt;0,Tabuľka2[[#This Row],[Stĺpec144]]&gt;0)),1,0)</f>
        <v>0</v>
      </c>
      <c r="S5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5" s="212">
        <f>IF(OR($T$13="vyberte",$T$13=""),0,IF(OR(Tabuľka2[[#This Row],[Stĺpec14]]="",Tabuľka2[[#This Row],[Stĺpec6]]=""),0,Tabuľka2[[#This Row],[Stĺpec6]]/Tabuľka2[[#This Row],[Stĺpec14]]))</f>
        <v>0</v>
      </c>
      <c r="U545" s="212">
        <f>IF(OR($U$13="vyberte",$U$13=""),0,IF(OR(Tabuľka2[[#This Row],[Stĺpec14]]="",Tabuľka2[[#This Row],[Stĺpec7]]=""),0,Tabuľka2[[#This Row],[Stĺpec7]]/Tabuľka2[[#This Row],[Stĺpec14]]))</f>
        <v>0</v>
      </c>
      <c r="V545" s="212">
        <f>IF(OR($V$13="vyberte",$V$13=""),0,IF(OR(Tabuľka2[[#This Row],[Stĺpec14]]="",Tabuľka2[[#This Row],[Stĺpec8]]=0),0,Tabuľka2[[#This Row],[Stĺpec8]]/Tabuľka2[[#This Row],[Stĺpec14]]))</f>
        <v>0</v>
      </c>
      <c r="W545" s="212">
        <f>IF(OR($W$13="vyberte",$W$13=""),0,IF(OR(Tabuľka2[[#This Row],[Stĺpec14]]="",Tabuľka2[[#This Row],[Stĺpec9]]=""),0,Tabuľka2[[#This Row],[Stĺpec9]]/Tabuľka2[[#This Row],[Stĺpec14]]))</f>
        <v>0</v>
      </c>
      <c r="X545" s="212">
        <f>IF(OR($X$13="vyberte",$X$13=""),0,IF(OR(Tabuľka2[[#This Row],[Stĺpec14]]="",Tabuľka2[[#This Row],[Stĺpec10]]=""),0,Tabuľka2[[#This Row],[Stĺpec10]]/Tabuľka2[[#This Row],[Stĺpec14]]))</f>
        <v>0</v>
      </c>
      <c r="Y545" s="212">
        <f>IF(OR($Y$13="vyberte",$Y$13=""),0,IF(OR(Tabuľka2[[#This Row],[Stĺpec14]]="",Tabuľka2[[#This Row],[Stĺpec11]]=""),0,Tabuľka2[[#This Row],[Stĺpec11]]/Tabuľka2[[#This Row],[Stĺpec14]]))</f>
        <v>0</v>
      </c>
      <c r="Z545" s="212">
        <f>IF(OR(Tabuľka2[[#This Row],[Stĺpec14]]="",Tabuľka2[[#This Row],[Stĺpec12]]=""),0,Tabuľka2[[#This Row],[Stĺpec12]]/Tabuľka2[[#This Row],[Stĺpec14]])</f>
        <v>0</v>
      </c>
      <c r="AA545" s="194">
        <f>IF(OR(Tabuľka2[[#This Row],[Stĺpec14]]="",Tabuľka2[[#This Row],[Stĺpec13]]=""),0,Tabuľka2[[#This Row],[Stĺpec13]]/Tabuľka2[[#This Row],[Stĺpec14]])</f>
        <v>0</v>
      </c>
      <c r="AB545" s="193">
        <f>COUNTIF(Tabuľka2[[#This Row],[Stĺpec16]:[Stĺpec23]],"&gt;0,1")</f>
        <v>0</v>
      </c>
      <c r="AC545" s="198">
        <f>IF(OR($F$13="vyberte",$F$13=""),0,Tabuľka2[[#This Row],[Stĺpec14]]-Tabuľka2[[#This Row],[Stĺpec26]])</f>
        <v>0</v>
      </c>
      <c r="AD5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5" s="206">
        <f>IF('Bodovacie kritéria'!$F$15="01 A - BORSKÁ NÍŽINA",Tabuľka2[[#This Row],[Stĺpec25]]/Tabuľka2[[#This Row],[Stĺpec5]],0)</f>
        <v>0</v>
      </c>
      <c r="AF5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5" s="206">
        <f>IFERROR((Tabuľka2[[#This Row],[Stĺpec28]]+Tabuľka2[[#This Row],[Stĺpec25]])/Tabuľka2[[#This Row],[Stĺpec14]],0)</f>
        <v>0</v>
      </c>
      <c r="AH545" s="199">
        <f>Tabuľka2[[#This Row],[Stĺpec28]]+Tabuľka2[[#This Row],[Stĺpec25]]</f>
        <v>0</v>
      </c>
      <c r="AI545" s="206">
        <f>IFERROR(Tabuľka2[[#This Row],[Stĺpec25]]/Tabuľka2[[#This Row],[Stĺpec30]],0)</f>
        <v>0</v>
      </c>
      <c r="AJ545" s="191">
        <f>IFERROR(Tabuľka2[[#This Row],[Stĺpec145]]/Tabuľka2[[#This Row],[Stĺpec14]],0)</f>
        <v>0</v>
      </c>
      <c r="AK545" s="191">
        <f>IFERROR(Tabuľka2[[#This Row],[Stĺpec144]]/Tabuľka2[[#This Row],[Stĺpec14]],0)</f>
        <v>0</v>
      </c>
    </row>
    <row r="546" spans="1:37" x14ac:dyDescent="0.25">
      <c r="A546" s="251"/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17">
        <f>SUM(Činnosti!$F546:$M546)</f>
        <v>0</v>
      </c>
      <c r="O546" s="261"/>
      <c r="P546" s="269"/>
      <c r="Q546" s="267">
        <f>IF(AND(Tabuľka2[[#This Row],[Stĺpec5]]&gt;0,Tabuľka2[[#This Row],[Stĺpec1]]=""),1,0)</f>
        <v>0</v>
      </c>
      <c r="R546" s="237">
        <f>IF(AND(Tabuľka2[[#This Row],[Stĺpec14]]=0,OR(Tabuľka2[[#This Row],[Stĺpec145]]&gt;0,Tabuľka2[[#This Row],[Stĺpec144]]&gt;0)),1,0)</f>
        <v>0</v>
      </c>
      <c r="S5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6" s="212">
        <f>IF(OR($T$13="vyberte",$T$13=""),0,IF(OR(Tabuľka2[[#This Row],[Stĺpec14]]="",Tabuľka2[[#This Row],[Stĺpec6]]=""),0,Tabuľka2[[#This Row],[Stĺpec6]]/Tabuľka2[[#This Row],[Stĺpec14]]))</f>
        <v>0</v>
      </c>
      <c r="U546" s="212">
        <f>IF(OR($U$13="vyberte",$U$13=""),0,IF(OR(Tabuľka2[[#This Row],[Stĺpec14]]="",Tabuľka2[[#This Row],[Stĺpec7]]=""),0,Tabuľka2[[#This Row],[Stĺpec7]]/Tabuľka2[[#This Row],[Stĺpec14]]))</f>
        <v>0</v>
      </c>
      <c r="V546" s="212">
        <f>IF(OR($V$13="vyberte",$V$13=""),0,IF(OR(Tabuľka2[[#This Row],[Stĺpec14]]="",Tabuľka2[[#This Row],[Stĺpec8]]=0),0,Tabuľka2[[#This Row],[Stĺpec8]]/Tabuľka2[[#This Row],[Stĺpec14]]))</f>
        <v>0</v>
      </c>
      <c r="W546" s="212">
        <f>IF(OR($W$13="vyberte",$W$13=""),0,IF(OR(Tabuľka2[[#This Row],[Stĺpec14]]="",Tabuľka2[[#This Row],[Stĺpec9]]=""),0,Tabuľka2[[#This Row],[Stĺpec9]]/Tabuľka2[[#This Row],[Stĺpec14]]))</f>
        <v>0</v>
      </c>
      <c r="X546" s="212">
        <f>IF(OR($X$13="vyberte",$X$13=""),0,IF(OR(Tabuľka2[[#This Row],[Stĺpec14]]="",Tabuľka2[[#This Row],[Stĺpec10]]=""),0,Tabuľka2[[#This Row],[Stĺpec10]]/Tabuľka2[[#This Row],[Stĺpec14]]))</f>
        <v>0</v>
      </c>
      <c r="Y546" s="212">
        <f>IF(OR($Y$13="vyberte",$Y$13=""),0,IF(OR(Tabuľka2[[#This Row],[Stĺpec14]]="",Tabuľka2[[#This Row],[Stĺpec11]]=""),0,Tabuľka2[[#This Row],[Stĺpec11]]/Tabuľka2[[#This Row],[Stĺpec14]]))</f>
        <v>0</v>
      </c>
      <c r="Z546" s="212">
        <f>IF(OR(Tabuľka2[[#This Row],[Stĺpec14]]="",Tabuľka2[[#This Row],[Stĺpec12]]=""),0,Tabuľka2[[#This Row],[Stĺpec12]]/Tabuľka2[[#This Row],[Stĺpec14]])</f>
        <v>0</v>
      </c>
      <c r="AA546" s="194">
        <f>IF(OR(Tabuľka2[[#This Row],[Stĺpec14]]="",Tabuľka2[[#This Row],[Stĺpec13]]=""),0,Tabuľka2[[#This Row],[Stĺpec13]]/Tabuľka2[[#This Row],[Stĺpec14]])</f>
        <v>0</v>
      </c>
      <c r="AB546" s="193">
        <f>COUNTIF(Tabuľka2[[#This Row],[Stĺpec16]:[Stĺpec23]],"&gt;0,1")</f>
        <v>0</v>
      </c>
      <c r="AC546" s="198">
        <f>IF(OR($F$13="vyberte",$F$13=""),0,Tabuľka2[[#This Row],[Stĺpec14]]-Tabuľka2[[#This Row],[Stĺpec26]])</f>
        <v>0</v>
      </c>
      <c r="AD5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6" s="206">
        <f>IF('Bodovacie kritéria'!$F$15="01 A - BORSKÁ NÍŽINA",Tabuľka2[[#This Row],[Stĺpec25]]/Tabuľka2[[#This Row],[Stĺpec5]],0)</f>
        <v>0</v>
      </c>
      <c r="AF5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6" s="206">
        <f>IFERROR((Tabuľka2[[#This Row],[Stĺpec28]]+Tabuľka2[[#This Row],[Stĺpec25]])/Tabuľka2[[#This Row],[Stĺpec14]],0)</f>
        <v>0</v>
      </c>
      <c r="AH546" s="199">
        <f>Tabuľka2[[#This Row],[Stĺpec28]]+Tabuľka2[[#This Row],[Stĺpec25]]</f>
        <v>0</v>
      </c>
      <c r="AI546" s="206">
        <f>IFERROR(Tabuľka2[[#This Row],[Stĺpec25]]/Tabuľka2[[#This Row],[Stĺpec30]],0)</f>
        <v>0</v>
      </c>
      <c r="AJ546" s="191">
        <f>IFERROR(Tabuľka2[[#This Row],[Stĺpec145]]/Tabuľka2[[#This Row],[Stĺpec14]],0)</f>
        <v>0</v>
      </c>
      <c r="AK546" s="191">
        <f>IFERROR(Tabuľka2[[#This Row],[Stĺpec144]]/Tabuľka2[[#This Row],[Stĺpec14]],0)</f>
        <v>0</v>
      </c>
    </row>
    <row r="547" spans="1:37" x14ac:dyDescent="0.25">
      <c r="A547" s="252"/>
      <c r="B547" s="257"/>
      <c r="C547" s="257"/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18">
        <f>SUM(Činnosti!$F547:$M547)</f>
        <v>0</v>
      </c>
      <c r="O547" s="262"/>
      <c r="P547" s="269"/>
      <c r="Q547" s="267">
        <f>IF(AND(Tabuľka2[[#This Row],[Stĺpec5]]&gt;0,Tabuľka2[[#This Row],[Stĺpec1]]=""),1,0)</f>
        <v>0</v>
      </c>
      <c r="R547" s="237">
        <f>IF(AND(Tabuľka2[[#This Row],[Stĺpec14]]=0,OR(Tabuľka2[[#This Row],[Stĺpec145]]&gt;0,Tabuľka2[[#This Row],[Stĺpec144]]&gt;0)),1,0)</f>
        <v>0</v>
      </c>
      <c r="S5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7" s="212">
        <f>IF(OR($T$13="vyberte",$T$13=""),0,IF(OR(Tabuľka2[[#This Row],[Stĺpec14]]="",Tabuľka2[[#This Row],[Stĺpec6]]=""),0,Tabuľka2[[#This Row],[Stĺpec6]]/Tabuľka2[[#This Row],[Stĺpec14]]))</f>
        <v>0</v>
      </c>
      <c r="U547" s="212">
        <f>IF(OR($U$13="vyberte",$U$13=""),0,IF(OR(Tabuľka2[[#This Row],[Stĺpec14]]="",Tabuľka2[[#This Row],[Stĺpec7]]=""),0,Tabuľka2[[#This Row],[Stĺpec7]]/Tabuľka2[[#This Row],[Stĺpec14]]))</f>
        <v>0</v>
      </c>
      <c r="V547" s="212">
        <f>IF(OR($V$13="vyberte",$V$13=""),0,IF(OR(Tabuľka2[[#This Row],[Stĺpec14]]="",Tabuľka2[[#This Row],[Stĺpec8]]=0),0,Tabuľka2[[#This Row],[Stĺpec8]]/Tabuľka2[[#This Row],[Stĺpec14]]))</f>
        <v>0</v>
      </c>
      <c r="W547" s="212">
        <f>IF(OR($W$13="vyberte",$W$13=""),0,IF(OR(Tabuľka2[[#This Row],[Stĺpec14]]="",Tabuľka2[[#This Row],[Stĺpec9]]=""),0,Tabuľka2[[#This Row],[Stĺpec9]]/Tabuľka2[[#This Row],[Stĺpec14]]))</f>
        <v>0</v>
      </c>
      <c r="X547" s="212">
        <f>IF(OR($X$13="vyberte",$X$13=""),0,IF(OR(Tabuľka2[[#This Row],[Stĺpec14]]="",Tabuľka2[[#This Row],[Stĺpec10]]=""),0,Tabuľka2[[#This Row],[Stĺpec10]]/Tabuľka2[[#This Row],[Stĺpec14]]))</f>
        <v>0</v>
      </c>
      <c r="Y547" s="212">
        <f>IF(OR($Y$13="vyberte",$Y$13=""),0,IF(OR(Tabuľka2[[#This Row],[Stĺpec14]]="",Tabuľka2[[#This Row],[Stĺpec11]]=""),0,Tabuľka2[[#This Row],[Stĺpec11]]/Tabuľka2[[#This Row],[Stĺpec14]]))</f>
        <v>0</v>
      </c>
      <c r="Z547" s="212">
        <f>IF(OR(Tabuľka2[[#This Row],[Stĺpec14]]="",Tabuľka2[[#This Row],[Stĺpec12]]=""),0,Tabuľka2[[#This Row],[Stĺpec12]]/Tabuľka2[[#This Row],[Stĺpec14]])</f>
        <v>0</v>
      </c>
      <c r="AA547" s="194">
        <f>IF(OR(Tabuľka2[[#This Row],[Stĺpec14]]="",Tabuľka2[[#This Row],[Stĺpec13]]=""),0,Tabuľka2[[#This Row],[Stĺpec13]]/Tabuľka2[[#This Row],[Stĺpec14]])</f>
        <v>0</v>
      </c>
      <c r="AB547" s="193">
        <f>COUNTIF(Tabuľka2[[#This Row],[Stĺpec16]:[Stĺpec23]],"&gt;0,1")</f>
        <v>0</v>
      </c>
      <c r="AC547" s="198">
        <f>IF(OR($F$13="vyberte",$F$13=""),0,Tabuľka2[[#This Row],[Stĺpec14]]-Tabuľka2[[#This Row],[Stĺpec26]])</f>
        <v>0</v>
      </c>
      <c r="AD5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7" s="206">
        <f>IF('Bodovacie kritéria'!$F$15="01 A - BORSKÁ NÍŽINA",Tabuľka2[[#This Row],[Stĺpec25]]/Tabuľka2[[#This Row],[Stĺpec5]],0)</f>
        <v>0</v>
      </c>
      <c r="AF5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7" s="206">
        <f>IFERROR((Tabuľka2[[#This Row],[Stĺpec28]]+Tabuľka2[[#This Row],[Stĺpec25]])/Tabuľka2[[#This Row],[Stĺpec14]],0)</f>
        <v>0</v>
      </c>
      <c r="AH547" s="199">
        <f>Tabuľka2[[#This Row],[Stĺpec28]]+Tabuľka2[[#This Row],[Stĺpec25]]</f>
        <v>0</v>
      </c>
      <c r="AI547" s="206">
        <f>IFERROR(Tabuľka2[[#This Row],[Stĺpec25]]/Tabuľka2[[#This Row],[Stĺpec30]],0)</f>
        <v>0</v>
      </c>
      <c r="AJ547" s="191">
        <f>IFERROR(Tabuľka2[[#This Row],[Stĺpec145]]/Tabuľka2[[#This Row],[Stĺpec14]],0)</f>
        <v>0</v>
      </c>
      <c r="AK547" s="191">
        <f>IFERROR(Tabuľka2[[#This Row],[Stĺpec144]]/Tabuľka2[[#This Row],[Stĺpec14]],0)</f>
        <v>0</v>
      </c>
    </row>
    <row r="548" spans="1:37" x14ac:dyDescent="0.25">
      <c r="A548" s="251"/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17">
        <f>SUM(Činnosti!$F548:$M548)</f>
        <v>0</v>
      </c>
      <c r="O548" s="261"/>
      <c r="P548" s="269"/>
      <c r="Q548" s="267">
        <f>IF(AND(Tabuľka2[[#This Row],[Stĺpec5]]&gt;0,Tabuľka2[[#This Row],[Stĺpec1]]=""),1,0)</f>
        <v>0</v>
      </c>
      <c r="R548" s="237">
        <f>IF(AND(Tabuľka2[[#This Row],[Stĺpec14]]=0,OR(Tabuľka2[[#This Row],[Stĺpec145]]&gt;0,Tabuľka2[[#This Row],[Stĺpec144]]&gt;0)),1,0)</f>
        <v>0</v>
      </c>
      <c r="S5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8" s="212">
        <f>IF(OR($T$13="vyberte",$T$13=""),0,IF(OR(Tabuľka2[[#This Row],[Stĺpec14]]="",Tabuľka2[[#This Row],[Stĺpec6]]=""),0,Tabuľka2[[#This Row],[Stĺpec6]]/Tabuľka2[[#This Row],[Stĺpec14]]))</f>
        <v>0</v>
      </c>
      <c r="U548" s="212">
        <f>IF(OR($U$13="vyberte",$U$13=""),0,IF(OR(Tabuľka2[[#This Row],[Stĺpec14]]="",Tabuľka2[[#This Row],[Stĺpec7]]=""),0,Tabuľka2[[#This Row],[Stĺpec7]]/Tabuľka2[[#This Row],[Stĺpec14]]))</f>
        <v>0</v>
      </c>
      <c r="V548" s="212">
        <f>IF(OR($V$13="vyberte",$V$13=""),0,IF(OR(Tabuľka2[[#This Row],[Stĺpec14]]="",Tabuľka2[[#This Row],[Stĺpec8]]=0),0,Tabuľka2[[#This Row],[Stĺpec8]]/Tabuľka2[[#This Row],[Stĺpec14]]))</f>
        <v>0</v>
      </c>
      <c r="W548" s="212">
        <f>IF(OR($W$13="vyberte",$W$13=""),0,IF(OR(Tabuľka2[[#This Row],[Stĺpec14]]="",Tabuľka2[[#This Row],[Stĺpec9]]=""),0,Tabuľka2[[#This Row],[Stĺpec9]]/Tabuľka2[[#This Row],[Stĺpec14]]))</f>
        <v>0</v>
      </c>
      <c r="X548" s="212">
        <f>IF(OR($X$13="vyberte",$X$13=""),0,IF(OR(Tabuľka2[[#This Row],[Stĺpec14]]="",Tabuľka2[[#This Row],[Stĺpec10]]=""),0,Tabuľka2[[#This Row],[Stĺpec10]]/Tabuľka2[[#This Row],[Stĺpec14]]))</f>
        <v>0</v>
      </c>
      <c r="Y548" s="212">
        <f>IF(OR($Y$13="vyberte",$Y$13=""),0,IF(OR(Tabuľka2[[#This Row],[Stĺpec14]]="",Tabuľka2[[#This Row],[Stĺpec11]]=""),0,Tabuľka2[[#This Row],[Stĺpec11]]/Tabuľka2[[#This Row],[Stĺpec14]]))</f>
        <v>0</v>
      </c>
      <c r="Z548" s="212">
        <f>IF(OR(Tabuľka2[[#This Row],[Stĺpec14]]="",Tabuľka2[[#This Row],[Stĺpec12]]=""),0,Tabuľka2[[#This Row],[Stĺpec12]]/Tabuľka2[[#This Row],[Stĺpec14]])</f>
        <v>0</v>
      </c>
      <c r="AA548" s="194">
        <f>IF(OR(Tabuľka2[[#This Row],[Stĺpec14]]="",Tabuľka2[[#This Row],[Stĺpec13]]=""),0,Tabuľka2[[#This Row],[Stĺpec13]]/Tabuľka2[[#This Row],[Stĺpec14]])</f>
        <v>0</v>
      </c>
      <c r="AB548" s="193">
        <f>COUNTIF(Tabuľka2[[#This Row],[Stĺpec16]:[Stĺpec23]],"&gt;0,1")</f>
        <v>0</v>
      </c>
      <c r="AC548" s="198">
        <f>IF(OR($F$13="vyberte",$F$13=""),0,Tabuľka2[[#This Row],[Stĺpec14]]-Tabuľka2[[#This Row],[Stĺpec26]])</f>
        <v>0</v>
      </c>
      <c r="AD5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8" s="206">
        <f>IF('Bodovacie kritéria'!$F$15="01 A - BORSKÁ NÍŽINA",Tabuľka2[[#This Row],[Stĺpec25]]/Tabuľka2[[#This Row],[Stĺpec5]],0)</f>
        <v>0</v>
      </c>
      <c r="AF5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8" s="206">
        <f>IFERROR((Tabuľka2[[#This Row],[Stĺpec28]]+Tabuľka2[[#This Row],[Stĺpec25]])/Tabuľka2[[#This Row],[Stĺpec14]],0)</f>
        <v>0</v>
      </c>
      <c r="AH548" s="199">
        <f>Tabuľka2[[#This Row],[Stĺpec28]]+Tabuľka2[[#This Row],[Stĺpec25]]</f>
        <v>0</v>
      </c>
      <c r="AI548" s="206">
        <f>IFERROR(Tabuľka2[[#This Row],[Stĺpec25]]/Tabuľka2[[#This Row],[Stĺpec30]],0)</f>
        <v>0</v>
      </c>
      <c r="AJ548" s="191">
        <f>IFERROR(Tabuľka2[[#This Row],[Stĺpec145]]/Tabuľka2[[#This Row],[Stĺpec14]],0)</f>
        <v>0</v>
      </c>
      <c r="AK548" s="191">
        <f>IFERROR(Tabuľka2[[#This Row],[Stĺpec144]]/Tabuľka2[[#This Row],[Stĺpec14]],0)</f>
        <v>0</v>
      </c>
    </row>
    <row r="549" spans="1:37" x14ac:dyDescent="0.25">
      <c r="A549" s="252"/>
      <c r="B549" s="257"/>
      <c r="C549" s="257"/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18">
        <f>SUM(Činnosti!$F549:$M549)</f>
        <v>0</v>
      </c>
      <c r="O549" s="262"/>
      <c r="P549" s="269"/>
      <c r="Q549" s="267">
        <f>IF(AND(Tabuľka2[[#This Row],[Stĺpec5]]&gt;0,Tabuľka2[[#This Row],[Stĺpec1]]=""),1,0)</f>
        <v>0</v>
      </c>
      <c r="R549" s="237">
        <f>IF(AND(Tabuľka2[[#This Row],[Stĺpec14]]=0,OR(Tabuľka2[[#This Row],[Stĺpec145]]&gt;0,Tabuľka2[[#This Row],[Stĺpec144]]&gt;0)),1,0)</f>
        <v>0</v>
      </c>
      <c r="S5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49" s="212">
        <f>IF(OR($T$13="vyberte",$T$13=""),0,IF(OR(Tabuľka2[[#This Row],[Stĺpec14]]="",Tabuľka2[[#This Row],[Stĺpec6]]=""),0,Tabuľka2[[#This Row],[Stĺpec6]]/Tabuľka2[[#This Row],[Stĺpec14]]))</f>
        <v>0</v>
      </c>
      <c r="U549" s="212">
        <f>IF(OR($U$13="vyberte",$U$13=""),0,IF(OR(Tabuľka2[[#This Row],[Stĺpec14]]="",Tabuľka2[[#This Row],[Stĺpec7]]=""),0,Tabuľka2[[#This Row],[Stĺpec7]]/Tabuľka2[[#This Row],[Stĺpec14]]))</f>
        <v>0</v>
      </c>
      <c r="V549" s="212">
        <f>IF(OR($V$13="vyberte",$V$13=""),0,IF(OR(Tabuľka2[[#This Row],[Stĺpec14]]="",Tabuľka2[[#This Row],[Stĺpec8]]=0),0,Tabuľka2[[#This Row],[Stĺpec8]]/Tabuľka2[[#This Row],[Stĺpec14]]))</f>
        <v>0</v>
      </c>
      <c r="W549" s="212">
        <f>IF(OR($W$13="vyberte",$W$13=""),0,IF(OR(Tabuľka2[[#This Row],[Stĺpec14]]="",Tabuľka2[[#This Row],[Stĺpec9]]=""),0,Tabuľka2[[#This Row],[Stĺpec9]]/Tabuľka2[[#This Row],[Stĺpec14]]))</f>
        <v>0</v>
      </c>
      <c r="X549" s="212">
        <f>IF(OR($X$13="vyberte",$X$13=""),0,IF(OR(Tabuľka2[[#This Row],[Stĺpec14]]="",Tabuľka2[[#This Row],[Stĺpec10]]=""),0,Tabuľka2[[#This Row],[Stĺpec10]]/Tabuľka2[[#This Row],[Stĺpec14]]))</f>
        <v>0</v>
      </c>
      <c r="Y549" s="212">
        <f>IF(OR($Y$13="vyberte",$Y$13=""),0,IF(OR(Tabuľka2[[#This Row],[Stĺpec14]]="",Tabuľka2[[#This Row],[Stĺpec11]]=""),0,Tabuľka2[[#This Row],[Stĺpec11]]/Tabuľka2[[#This Row],[Stĺpec14]]))</f>
        <v>0</v>
      </c>
      <c r="Z549" s="212">
        <f>IF(OR(Tabuľka2[[#This Row],[Stĺpec14]]="",Tabuľka2[[#This Row],[Stĺpec12]]=""),0,Tabuľka2[[#This Row],[Stĺpec12]]/Tabuľka2[[#This Row],[Stĺpec14]])</f>
        <v>0</v>
      </c>
      <c r="AA549" s="194">
        <f>IF(OR(Tabuľka2[[#This Row],[Stĺpec14]]="",Tabuľka2[[#This Row],[Stĺpec13]]=""),0,Tabuľka2[[#This Row],[Stĺpec13]]/Tabuľka2[[#This Row],[Stĺpec14]])</f>
        <v>0</v>
      </c>
      <c r="AB549" s="193">
        <f>COUNTIF(Tabuľka2[[#This Row],[Stĺpec16]:[Stĺpec23]],"&gt;0,1")</f>
        <v>0</v>
      </c>
      <c r="AC549" s="198">
        <f>IF(OR($F$13="vyberte",$F$13=""),0,Tabuľka2[[#This Row],[Stĺpec14]]-Tabuľka2[[#This Row],[Stĺpec26]])</f>
        <v>0</v>
      </c>
      <c r="AD5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49" s="206">
        <f>IF('Bodovacie kritéria'!$F$15="01 A - BORSKÁ NÍŽINA",Tabuľka2[[#This Row],[Stĺpec25]]/Tabuľka2[[#This Row],[Stĺpec5]],0)</f>
        <v>0</v>
      </c>
      <c r="AF5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49" s="206">
        <f>IFERROR((Tabuľka2[[#This Row],[Stĺpec28]]+Tabuľka2[[#This Row],[Stĺpec25]])/Tabuľka2[[#This Row],[Stĺpec14]],0)</f>
        <v>0</v>
      </c>
      <c r="AH549" s="199">
        <f>Tabuľka2[[#This Row],[Stĺpec28]]+Tabuľka2[[#This Row],[Stĺpec25]]</f>
        <v>0</v>
      </c>
      <c r="AI549" s="206">
        <f>IFERROR(Tabuľka2[[#This Row],[Stĺpec25]]/Tabuľka2[[#This Row],[Stĺpec30]],0)</f>
        <v>0</v>
      </c>
      <c r="AJ549" s="191">
        <f>IFERROR(Tabuľka2[[#This Row],[Stĺpec145]]/Tabuľka2[[#This Row],[Stĺpec14]],0)</f>
        <v>0</v>
      </c>
      <c r="AK549" s="191">
        <f>IFERROR(Tabuľka2[[#This Row],[Stĺpec144]]/Tabuľka2[[#This Row],[Stĺpec14]],0)</f>
        <v>0</v>
      </c>
    </row>
    <row r="550" spans="1:37" x14ac:dyDescent="0.25">
      <c r="A550" s="251"/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17">
        <f>SUM(Činnosti!$F550:$M550)</f>
        <v>0</v>
      </c>
      <c r="O550" s="261"/>
      <c r="P550" s="269"/>
      <c r="Q550" s="267">
        <f>IF(AND(Tabuľka2[[#This Row],[Stĺpec5]]&gt;0,Tabuľka2[[#This Row],[Stĺpec1]]=""),1,0)</f>
        <v>0</v>
      </c>
      <c r="R550" s="237">
        <f>IF(AND(Tabuľka2[[#This Row],[Stĺpec14]]=0,OR(Tabuľka2[[#This Row],[Stĺpec145]]&gt;0,Tabuľka2[[#This Row],[Stĺpec144]]&gt;0)),1,0)</f>
        <v>0</v>
      </c>
      <c r="S5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0" s="212">
        <f>IF(OR($T$13="vyberte",$T$13=""),0,IF(OR(Tabuľka2[[#This Row],[Stĺpec14]]="",Tabuľka2[[#This Row],[Stĺpec6]]=""),0,Tabuľka2[[#This Row],[Stĺpec6]]/Tabuľka2[[#This Row],[Stĺpec14]]))</f>
        <v>0</v>
      </c>
      <c r="U550" s="212">
        <f>IF(OR($U$13="vyberte",$U$13=""),0,IF(OR(Tabuľka2[[#This Row],[Stĺpec14]]="",Tabuľka2[[#This Row],[Stĺpec7]]=""),0,Tabuľka2[[#This Row],[Stĺpec7]]/Tabuľka2[[#This Row],[Stĺpec14]]))</f>
        <v>0</v>
      </c>
      <c r="V550" s="212">
        <f>IF(OR($V$13="vyberte",$V$13=""),0,IF(OR(Tabuľka2[[#This Row],[Stĺpec14]]="",Tabuľka2[[#This Row],[Stĺpec8]]=0),0,Tabuľka2[[#This Row],[Stĺpec8]]/Tabuľka2[[#This Row],[Stĺpec14]]))</f>
        <v>0</v>
      </c>
      <c r="W550" s="212">
        <f>IF(OR($W$13="vyberte",$W$13=""),0,IF(OR(Tabuľka2[[#This Row],[Stĺpec14]]="",Tabuľka2[[#This Row],[Stĺpec9]]=""),0,Tabuľka2[[#This Row],[Stĺpec9]]/Tabuľka2[[#This Row],[Stĺpec14]]))</f>
        <v>0</v>
      </c>
      <c r="X550" s="212">
        <f>IF(OR($X$13="vyberte",$X$13=""),0,IF(OR(Tabuľka2[[#This Row],[Stĺpec14]]="",Tabuľka2[[#This Row],[Stĺpec10]]=""),0,Tabuľka2[[#This Row],[Stĺpec10]]/Tabuľka2[[#This Row],[Stĺpec14]]))</f>
        <v>0</v>
      </c>
      <c r="Y550" s="212">
        <f>IF(OR($Y$13="vyberte",$Y$13=""),0,IF(OR(Tabuľka2[[#This Row],[Stĺpec14]]="",Tabuľka2[[#This Row],[Stĺpec11]]=""),0,Tabuľka2[[#This Row],[Stĺpec11]]/Tabuľka2[[#This Row],[Stĺpec14]]))</f>
        <v>0</v>
      </c>
      <c r="Z550" s="212">
        <f>IF(OR(Tabuľka2[[#This Row],[Stĺpec14]]="",Tabuľka2[[#This Row],[Stĺpec12]]=""),0,Tabuľka2[[#This Row],[Stĺpec12]]/Tabuľka2[[#This Row],[Stĺpec14]])</f>
        <v>0</v>
      </c>
      <c r="AA550" s="194">
        <f>IF(OR(Tabuľka2[[#This Row],[Stĺpec14]]="",Tabuľka2[[#This Row],[Stĺpec13]]=""),0,Tabuľka2[[#This Row],[Stĺpec13]]/Tabuľka2[[#This Row],[Stĺpec14]])</f>
        <v>0</v>
      </c>
      <c r="AB550" s="193">
        <f>COUNTIF(Tabuľka2[[#This Row],[Stĺpec16]:[Stĺpec23]],"&gt;0,1")</f>
        <v>0</v>
      </c>
      <c r="AC550" s="198">
        <f>IF(OR($F$13="vyberte",$F$13=""),0,Tabuľka2[[#This Row],[Stĺpec14]]-Tabuľka2[[#This Row],[Stĺpec26]])</f>
        <v>0</v>
      </c>
      <c r="AD5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0" s="206">
        <f>IF('Bodovacie kritéria'!$F$15="01 A - BORSKÁ NÍŽINA",Tabuľka2[[#This Row],[Stĺpec25]]/Tabuľka2[[#This Row],[Stĺpec5]],0)</f>
        <v>0</v>
      </c>
      <c r="AF5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0" s="206">
        <f>IFERROR((Tabuľka2[[#This Row],[Stĺpec28]]+Tabuľka2[[#This Row],[Stĺpec25]])/Tabuľka2[[#This Row],[Stĺpec14]],0)</f>
        <v>0</v>
      </c>
      <c r="AH550" s="199">
        <f>Tabuľka2[[#This Row],[Stĺpec28]]+Tabuľka2[[#This Row],[Stĺpec25]]</f>
        <v>0</v>
      </c>
      <c r="AI550" s="206">
        <f>IFERROR(Tabuľka2[[#This Row],[Stĺpec25]]/Tabuľka2[[#This Row],[Stĺpec30]],0)</f>
        <v>0</v>
      </c>
      <c r="AJ550" s="191">
        <f>IFERROR(Tabuľka2[[#This Row],[Stĺpec145]]/Tabuľka2[[#This Row],[Stĺpec14]],0)</f>
        <v>0</v>
      </c>
      <c r="AK550" s="191">
        <f>IFERROR(Tabuľka2[[#This Row],[Stĺpec144]]/Tabuľka2[[#This Row],[Stĺpec14]],0)</f>
        <v>0</v>
      </c>
    </row>
    <row r="551" spans="1:37" x14ac:dyDescent="0.25">
      <c r="A551" s="252"/>
      <c r="B551" s="257"/>
      <c r="C551" s="257"/>
      <c r="D551" s="257"/>
      <c r="E551" s="257"/>
      <c r="F551" s="257"/>
      <c r="G551" s="257"/>
      <c r="H551" s="257"/>
      <c r="I551" s="257"/>
      <c r="J551" s="257"/>
      <c r="K551" s="257"/>
      <c r="L551" s="257"/>
      <c r="M551" s="257"/>
      <c r="N551" s="218">
        <f>SUM(Činnosti!$F551:$M551)</f>
        <v>0</v>
      </c>
      <c r="O551" s="262"/>
      <c r="P551" s="269"/>
      <c r="Q551" s="267">
        <f>IF(AND(Tabuľka2[[#This Row],[Stĺpec5]]&gt;0,Tabuľka2[[#This Row],[Stĺpec1]]=""),1,0)</f>
        <v>0</v>
      </c>
      <c r="R551" s="237">
        <f>IF(AND(Tabuľka2[[#This Row],[Stĺpec14]]=0,OR(Tabuľka2[[#This Row],[Stĺpec145]]&gt;0,Tabuľka2[[#This Row],[Stĺpec144]]&gt;0)),1,0)</f>
        <v>0</v>
      </c>
      <c r="S5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1" s="212">
        <f>IF(OR($T$13="vyberte",$T$13=""),0,IF(OR(Tabuľka2[[#This Row],[Stĺpec14]]="",Tabuľka2[[#This Row],[Stĺpec6]]=""),0,Tabuľka2[[#This Row],[Stĺpec6]]/Tabuľka2[[#This Row],[Stĺpec14]]))</f>
        <v>0</v>
      </c>
      <c r="U551" s="212">
        <f>IF(OR($U$13="vyberte",$U$13=""),0,IF(OR(Tabuľka2[[#This Row],[Stĺpec14]]="",Tabuľka2[[#This Row],[Stĺpec7]]=""),0,Tabuľka2[[#This Row],[Stĺpec7]]/Tabuľka2[[#This Row],[Stĺpec14]]))</f>
        <v>0</v>
      </c>
      <c r="V551" s="212">
        <f>IF(OR($V$13="vyberte",$V$13=""),0,IF(OR(Tabuľka2[[#This Row],[Stĺpec14]]="",Tabuľka2[[#This Row],[Stĺpec8]]=0),0,Tabuľka2[[#This Row],[Stĺpec8]]/Tabuľka2[[#This Row],[Stĺpec14]]))</f>
        <v>0</v>
      </c>
      <c r="W551" s="212">
        <f>IF(OR($W$13="vyberte",$W$13=""),0,IF(OR(Tabuľka2[[#This Row],[Stĺpec14]]="",Tabuľka2[[#This Row],[Stĺpec9]]=""),0,Tabuľka2[[#This Row],[Stĺpec9]]/Tabuľka2[[#This Row],[Stĺpec14]]))</f>
        <v>0</v>
      </c>
      <c r="X551" s="212">
        <f>IF(OR($X$13="vyberte",$X$13=""),0,IF(OR(Tabuľka2[[#This Row],[Stĺpec14]]="",Tabuľka2[[#This Row],[Stĺpec10]]=""),0,Tabuľka2[[#This Row],[Stĺpec10]]/Tabuľka2[[#This Row],[Stĺpec14]]))</f>
        <v>0</v>
      </c>
      <c r="Y551" s="212">
        <f>IF(OR($Y$13="vyberte",$Y$13=""),0,IF(OR(Tabuľka2[[#This Row],[Stĺpec14]]="",Tabuľka2[[#This Row],[Stĺpec11]]=""),0,Tabuľka2[[#This Row],[Stĺpec11]]/Tabuľka2[[#This Row],[Stĺpec14]]))</f>
        <v>0</v>
      </c>
      <c r="Z551" s="212">
        <f>IF(OR(Tabuľka2[[#This Row],[Stĺpec14]]="",Tabuľka2[[#This Row],[Stĺpec12]]=""),0,Tabuľka2[[#This Row],[Stĺpec12]]/Tabuľka2[[#This Row],[Stĺpec14]])</f>
        <v>0</v>
      </c>
      <c r="AA551" s="194">
        <f>IF(OR(Tabuľka2[[#This Row],[Stĺpec14]]="",Tabuľka2[[#This Row],[Stĺpec13]]=""),0,Tabuľka2[[#This Row],[Stĺpec13]]/Tabuľka2[[#This Row],[Stĺpec14]])</f>
        <v>0</v>
      </c>
      <c r="AB551" s="193">
        <f>COUNTIF(Tabuľka2[[#This Row],[Stĺpec16]:[Stĺpec23]],"&gt;0,1")</f>
        <v>0</v>
      </c>
      <c r="AC551" s="198">
        <f>IF(OR($F$13="vyberte",$F$13=""),0,Tabuľka2[[#This Row],[Stĺpec14]]-Tabuľka2[[#This Row],[Stĺpec26]])</f>
        <v>0</v>
      </c>
      <c r="AD5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1" s="206">
        <f>IF('Bodovacie kritéria'!$F$15="01 A - BORSKÁ NÍŽINA",Tabuľka2[[#This Row],[Stĺpec25]]/Tabuľka2[[#This Row],[Stĺpec5]],0)</f>
        <v>0</v>
      </c>
      <c r="AF5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1" s="206">
        <f>IFERROR((Tabuľka2[[#This Row],[Stĺpec28]]+Tabuľka2[[#This Row],[Stĺpec25]])/Tabuľka2[[#This Row],[Stĺpec14]],0)</f>
        <v>0</v>
      </c>
      <c r="AH551" s="199">
        <f>Tabuľka2[[#This Row],[Stĺpec28]]+Tabuľka2[[#This Row],[Stĺpec25]]</f>
        <v>0</v>
      </c>
      <c r="AI551" s="206">
        <f>IFERROR(Tabuľka2[[#This Row],[Stĺpec25]]/Tabuľka2[[#This Row],[Stĺpec30]],0)</f>
        <v>0</v>
      </c>
      <c r="AJ551" s="191">
        <f>IFERROR(Tabuľka2[[#This Row],[Stĺpec145]]/Tabuľka2[[#This Row],[Stĺpec14]],0)</f>
        <v>0</v>
      </c>
      <c r="AK551" s="191">
        <f>IFERROR(Tabuľka2[[#This Row],[Stĺpec144]]/Tabuľka2[[#This Row],[Stĺpec14]],0)</f>
        <v>0</v>
      </c>
    </row>
    <row r="552" spans="1:37" x14ac:dyDescent="0.25">
      <c r="A552" s="251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17">
        <f>SUM(Činnosti!$F552:$M552)</f>
        <v>0</v>
      </c>
      <c r="O552" s="261"/>
      <c r="P552" s="269"/>
      <c r="Q552" s="267">
        <f>IF(AND(Tabuľka2[[#This Row],[Stĺpec5]]&gt;0,Tabuľka2[[#This Row],[Stĺpec1]]=""),1,0)</f>
        <v>0</v>
      </c>
      <c r="R552" s="237">
        <f>IF(AND(Tabuľka2[[#This Row],[Stĺpec14]]=0,OR(Tabuľka2[[#This Row],[Stĺpec145]]&gt;0,Tabuľka2[[#This Row],[Stĺpec144]]&gt;0)),1,0)</f>
        <v>0</v>
      </c>
      <c r="S5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2" s="212">
        <f>IF(OR($T$13="vyberte",$T$13=""),0,IF(OR(Tabuľka2[[#This Row],[Stĺpec14]]="",Tabuľka2[[#This Row],[Stĺpec6]]=""),0,Tabuľka2[[#This Row],[Stĺpec6]]/Tabuľka2[[#This Row],[Stĺpec14]]))</f>
        <v>0</v>
      </c>
      <c r="U552" s="212">
        <f>IF(OR($U$13="vyberte",$U$13=""),0,IF(OR(Tabuľka2[[#This Row],[Stĺpec14]]="",Tabuľka2[[#This Row],[Stĺpec7]]=""),0,Tabuľka2[[#This Row],[Stĺpec7]]/Tabuľka2[[#This Row],[Stĺpec14]]))</f>
        <v>0</v>
      </c>
      <c r="V552" s="212">
        <f>IF(OR($V$13="vyberte",$V$13=""),0,IF(OR(Tabuľka2[[#This Row],[Stĺpec14]]="",Tabuľka2[[#This Row],[Stĺpec8]]=0),0,Tabuľka2[[#This Row],[Stĺpec8]]/Tabuľka2[[#This Row],[Stĺpec14]]))</f>
        <v>0</v>
      </c>
      <c r="W552" s="212">
        <f>IF(OR($W$13="vyberte",$W$13=""),0,IF(OR(Tabuľka2[[#This Row],[Stĺpec14]]="",Tabuľka2[[#This Row],[Stĺpec9]]=""),0,Tabuľka2[[#This Row],[Stĺpec9]]/Tabuľka2[[#This Row],[Stĺpec14]]))</f>
        <v>0</v>
      </c>
      <c r="X552" s="212">
        <f>IF(OR($X$13="vyberte",$X$13=""),0,IF(OR(Tabuľka2[[#This Row],[Stĺpec14]]="",Tabuľka2[[#This Row],[Stĺpec10]]=""),0,Tabuľka2[[#This Row],[Stĺpec10]]/Tabuľka2[[#This Row],[Stĺpec14]]))</f>
        <v>0</v>
      </c>
      <c r="Y552" s="212">
        <f>IF(OR($Y$13="vyberte",$Y$13=""),0,IF(OR(Tabuľka2[[#This Row],[Stĺpec14]]="",Tabuľka2[[#This Row],[Stĺpec11]]=""),0,Tabuľka2[[#This Row],[Stĺpec11]]/Tabuľka2[[#This Row],[Stĺpec14]]))</f>
        <v>0</v>
      </c>
      <c r="Z552" s="212">
        <f>IF(OR(Tabuľka2[[#This Row],[Stĺpec14]]="",Tabuľka2[[#This Row],[Stĺpec12]]=""),0,Tabuľka2[[#This Row],[Stĺpec12]]/Tabuľka2[[#This Row],[Stĺpec14]])</f>
        <v>0</v>
      </c>
      <c r="AA552" s="194">
        <f>IF(OR(Tabuľka2[[#This Row],[Stĺpec14]]="",Tabuľka2[[#This Row],[Stĺpec13]]=""),0,Tabuľka2[[#This Row],[Stĺpec13]]/Tabuľka2[[#This Row],[Stĺpec14]])</f>
        <v>0</v>
      </c>
      <c r="AB552" s="193">
        <f>COUNTIF(Tabuľka2[[#This Row],[Stĺpec16]:[Stĺpec23]],"&gt;0,1")</f>
        <v>0</v>
      </c>
      <c r="AC552" s="198">
        <f>IF(OR($F$13="vyberte",$F$13=""),0,Tabuľka2[[#This Row],[Stĺpec14]]-Tabuľka2[[#This Row],[Stĺpec26]])</f>
        <v>0</v>
      </c>
      <c r="AD5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2" s="206">
        <f>IF('Bodovacie kritéria'!$F$15="01 A - BORSKÁ NÍŽINA",Tabuľka2[[#This Row],[Stĺpec25]]/Tabuľka2[[#This Row],[Stĺpec5]],0)</f>
        <v>0</v>
      </c>
      <c r="AF5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2" s="206">
        <f>IFERROR((Tabuľka2[[#This Row],[Stĺpec28]]+Tabuľka2[[#This Row],[Stĺpec25]])/Tabuľka2[[#This Row],[Stĺpec14]],0)</f>
        <v>0</v>
      </c>
      <c r="AH552" s="199">
        <f>Tabuľka2[[#This Row],[Stĺpec28]]+Tabuľka2[[#This Row],[Stĺpec25]]</f>
        <v>0</v>
      </c>
      <c r="AI552" s="206">
        <f>IFERROR(Tabuľka2[[#This Row],[Stĺpec25]]/Tabuľka2[[#This Row],[Stĺpec30]],0)</f>
        <v>0</v>
      </c>
      <c r="AJ552" s="191">
        <f>IFERROR(Tabuľka2[[#This Row],[Stĺpec145]]/Tabuľka2[[#This Row],[Stĺpec14]],0)</f>
        <v>0</v>
      </c>
      <c r="AK552" s="191">
        <f>IFERROR(Tabuľka2[[#This Row],[Stĺpec144]]/Tabuľka2[[#This Row],[Stĺpec14]],0)</f>
        <v>0</v>
      </c>
    </row>
    <row r="553" spans="1:37" x14ac:dyDescent="0.25">
      <c r="A553" s="252"/>
      <c r="B553" s="257"/>
      <c r="C553" s="257"/>
      <c r="D553" s="257"/>
      <c r="E553" s="257"/>
      <c r="F553" s="257"/>
      <c r="G553" s="257"/>
      <c r="H553" s="257"/>
      <c r="I553" s="257"/>
      <c r="J553" s="257"/>
      <c r="K553" s="257"/>
      <c r="L553" s="257"/>
      <c r="M553" s="257"/>
      <c r="N553" s="218">
        <f>SUM(Činnosti!$F553:$M553)</f>
        <v>0</v>
      </c>
      <c r="O553" s="262"/>
      <c r="P553" s="269"/>
      <c r="Q553" s="267">
        <f>IF(AND(Tabuľka2[[#This Row],[Stĺpec5]]&gt;0,Tabuľka2[[#This Row],[Stĺpec1]]=""),1,0)</f>
        <v>0</v>
      </c>
      <c r="R553" s="237">
        <f>IF(AND(Tabuľka2[[#This Row],[Stĺpec14]]=0,OR(Tabuľka2[[#This Row],[Stĺpec145]]&gt;0,Tabuľka2[[#This Row],[Stĺpec144]]&gt;0)),1,0)</f>
        <v>0</v>
      </c>
      <c r="S5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3" s="212">
        <f>IF(OR($T$13="vyberte",$T$13=""),0,IF(OR(Tabuľka2[[#This Row],[Stĺpec14]]="",Tabuľka2[[#This Row],[Stĺpec6]]=""),0,Tabuľka2[[#This Row],[Stĺpec6]]/Tabuľka2[[#This Row],[Stĺpec14]]))</f>
        <v>0</v>
      </c>
      <c r="U553" s="212">
        <f>IF(OR($U$13="vyberte",$U$13=""),0,IF(OR(Tabuľka2[[#This Row],[Stĺpec14]]="",Tabuľka2[[#This Row],[Stĺpec7]]=""),0,Tabuľka2[[#This Row],[Stĺpec7]]/Tabuľka2[[#This Row],[Stĺpec14]]))</f>
        <v>0</v>
      </c>
      <c r="V553" s="212">
        <f>IF(OR($V$13="vyberte",$V$13=""),0,IF(OR(Tabuľka2[[#This Row],[Stĺpec14]]="",Tabuľka2[[#This Row],[Stĺpec8]]=0),0,Tabuľka2[[#This Row],[Stĺpec8]]/Tabuľka2[[#This Row],[Stĺpec14]]))</f>
        <v>0</v>
      </c>
      <c r="W553" s="212">
        <f>IF(OR($W$13="vyberte",$W$13=""),0,IF(OR(Tabuľka2[[#This Row],[Stĺpec14]]="",Tabuľka2[[#This Row],[Stĺpec9]]=""),0,Tabuľka2[[#This Row],[Stĺpec9]]/Tabuľka2[[#This Row],[Stĺpec14]]))</f>
        <v>0</v>
      </c>
      <c r="X553" s="212">
        <f>IF(OR($X$13="vyberte",$X$13=""),0,IF(OR(Tabuľka2[[#This Row],[Stĺpec14]]="",Tabuľka2[[#This Row],[Stĺpec10]]=""),0,Tabuľka2[[#This Row],[Stĺpec10]]/Tabuľka2[[#This Row],[Stĺpec14]]))</f>
        <v>0</v>
      </c>
      <c r="Y553" s="212">
        <f>IF(OR($Y$13="vyberte",$Y$13=""),0,IF(OR(Tabuľka2[[#This Row],[Stĺpec14]]="",Tabuľka2[[#This Row],[Stĺpec11]]=""),0,Tabuľka2[[#This Row],[Stĺpec11]]/Tabuľka2[[#This Row],[Stĺpec14]]))</f>
        <v>0</v>
      </c>
      <c r="Z553" s="212">
        <f>IF(OR(Tabuľka2[[#This Row],[Stĺpec14]]="",Tabuľka2[[#This Row],[Stĺpec12]]=""),0,Tabuľka2[[#This Row],[Stĺpec12]]/Tabuľka2[[#This Row],[Stĺpec14]])</f>
        <v>0</v>
      </c>
      <c r="AA553" s="194">
        <f>IF(OR(Tabuľka2[[#This Row],[Stĺpec14]]="",Tabuľka2[[#This Row],[Stĺpec13]]=""),0,Tabuľka2[[#This Row],[Stĺpec13]]/Tabuľka2[[#This Row],[Stĺpec14]])</f>
        <v>0</v>
      </c>
      <c r="AB553" s="193">
        <f>COUNTIF(Tabuľka2[[#This Row],[Stĺpec16]:[Stĺpec23]],"&gt;0,1")</f>
        <v>0</v>
      </c>
      <c r="AC553" s="198">
        <f>IF(OR($F$13="vyberte",$F$13=""),0,Tabuľka2[[#This Row],[Stĺpec14]]-Tabuľka2[[#This Row],[Stĺpec26]])</f>
        <v>0</v>
      </c>
      <c r="AD5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3" s="206">
        <f>IF('Bodovacie kritéria'!$F$15="01 A - BORSKÁ NÍŽINA",Tabuľka2[[#This Row],[Stĺpec25]]/Tabuľka2[[#This Row],[Stĺpec5]],0)</f>
        <v>0</v>
      </c>
      <c r="AF5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3" s="206">
        <f>IFERROR((Tabuľka2[[#This Row],[Stĺpec28]]+Tabuľka2[[#This Row],[Stĺpec25]])/Tabuľka2[[#This Row],[Stĺpec14]],0)</f>
        <v>0</v>
      </c>
      <c r="AH553" s="199">
        <f>Tabuľka2[[#This Row],[Stĺpec28]]+Tabuľka2[[#This Row],[Stĺpec25]]</f>
        <v>0</v>
      </c>
      <c r="AI553" s="206">
        <f>IFERROR(Tabuľka2[[#This Row],[Stĺpec25]]/Tabuľka2[[#This Row],[Stĺpec30]],0)</f>
        <v>0</v>
      </c>
      <c r="AJ553" s="191">
        <f>IFERROR(Tabuľka2[[#This Row],[Stĺpec145]]/Tabuľka2[[#This Row],[Stĺpec14]],0)</f>
        <v>0</v>
      </c>
      <c r="AK553" s="191">
        <f>IFERROR(Tabuľka2[[#This Row],[Stĺpec144]]/Tabuľka2[[#This Row],[Stĺpec14]],0)</f>
        <v>0</v>
      </c>
    </row>
    <row r="554" spans="1:37" x14ac:dyDescent="0.25">
      <c r="A554" s="251"/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17">
        <f>SUM(Činnosti!$F554:$M554)</f>
        <v>0</v>
      </c>
      <c r="O554" s="261"/>
      <c r="P554" s="269"/>
      <c r="Q554" s="267">
        <f>IF(AND(Tabuľka2[[#This Row],[Stĺpec5]]&gt;0,Tabuľka2[[#This Row],[Stĺpec1]]=""),1,0)</f>
        <v>0</v>
      </c>
      <c r="R554" s="237">
        <f>IF(AND(Tabuľka2[[#This Row],[Stĺpec14]]=0,OR(Tabuľka2[[#This Row],[Stĺpec145]]&gt;0,Tabuľka2[[#This Row],[Stĺpec144]]&gt;0)),1,0)</f>
        <v>0</v>
      </c>
      <c r="S5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4" s="212">
        <f>IF(OR($T$13="vyberte",$T$13=""),0,IF(OR(Tabuľka2[[#This Row],[Stĺpec14]]="",Tabuľka2[[#This Row],[Stĺpec6]]=""),0,Tabuľka2[[#This Row],[Stĺpec6]]/Tabuľka2[[#This Row],[Stĺpec14]]))</f>
        <v>0</v>
      </c>
      <c r="U554" s="212">
        <f>IF(OR($U$13="vyberte",$U$13=""),0,IF(OR(Tabuľka2[[#This Row],[Stĺpec14]]="",Tabuľka2[[#This Row],[Stĺpec7]]=""),0,Tabuľka2[[#This Row],[Stĺpec7]]/Tabuľka2[[#This Row],[Stĺpec14]]))</f>
        <v>0</v>
      </c>
      <c r="V554" s="212">
        <f>IF(OR($V$13="vyberte",$V$13=""),0,IF(OR(Tabuľka2[[#This Row],[Stĺpec14]]="",Tabuľka2[[#This Row],[Stĺpec8]]=0),0,Tabuľka2[[#This Row],[Stĺpec8]]/Tabuľka2[[#This Row],[Stĺpec14]]))</f>
        <v>0</v>
      </c>
      <c r="W554" s="212">
        <f>IF(OR($W$13="vyberte",$W$13=""),0,IF(OR(Tabuľka2[[#This Row],[Stĺpec14]]="",Tabuľka2[[#This Row],[Stĺpec9]]=""),0,Tabuľka2[[#This Row],[Stĺpec9]]/Tabuľka2[[#This Row],[Stĺpec14]]))</f>
        <v>0</v>
      </c>
      <c r="X554" s="212">
        <f>IF(OR($X$13="vyberte",$X$13=""),0,IF(OR(Tabuľka2[[#This Row],[Stĺpec14]]="",Tabuľka2[[#This Row],[Stĺpec10]]=""),0,Tabuľka2[[#This Row],[Stĺpec10]]/Tabuľka2[[#This Row],[Stĺpec14]]))</f>
        <v>0</v>
      </c>
      <c r="Y554" s="212">
        <f>IF(OR($Y$13="vyberte",$Y$13=""),0,IF(OR(Tabuľka2[[#This Row],[Stĺpec14]]="",Tabuľka2[[#This Row],[Stĺpec11]]=""),0,Tabuľka2[[#This Row],[Stĺpec11]]/Tabuľka2[[#This Row],[Stĺpec14]]))</f>
        <v>0</v>
      </c>
      <c r="Z554" s="212">
        <f>IF(OR(Tabuľka2[[#This Row],[Stĺpec14]]="",Tabuľka2[[#This Row],[Stĺpec12]]=""),0,Tabuľka2[[#This Row],[Stĺpec12]]/Tabuľka2[[#This Row],[Stĺpec14]])</f>
        <v>0</v>
      </c>
      <c r="AA554" s="194">
        <f>IF(OR(Tabuľka2[[#This Row],[Stĺpec14]]="",Tabuľka2[[#This Row],[Stĺpec13]]=""),0,Tabuľka2[[#This Row],[Stĺpec13]]/Tabuľka2[[#This Row],[Stĺpec14]])</f>
        <v>0</v>
      </c>
      <c r="AB554" s="193">
        <f>COUNTIF(Tabuľka2[[#This Row],[Stĺpec16]:[Stĺpec23]],"&gt;0,1")</f>
        <v>0</v>
      </c>
      <c r="AC554" s="198">
        <f>IF(OR($F$13="vyberte",$F$13=""),0,Tabuľka2[[#This Row],[Stĺpec14]]-Tabuľka2[[#This Row],[Stĺpec26]])</f>
        <v>0</v>
      </c>
      <c r="AD5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4" s="206">
        <f>IF('Bodovacie kritéria'!$F$15="01 A - BORSKÁ NÍŽINA",Tabuľka2[[#This Row],[Stĺpec25]]/Tabuľka2[[#This Row],[Stĺpec5]],0)</f>
        <v>0</v>
      </c>
      <c r="AF5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4" s="206">
        <f>IFERROR((Tabuľka2[[#This Row],[Stĺpec28]]+Tabuľka2[[#This Row],[Stĺpec25]])/Tabuľka2[[#This Row],[Stĺpec14]],0)</f>
        <v>0</v>
      </c>
      <c r="AH554" s="199">
        <f>Tabuľka2[[#This Row],[Stĺpec28]]+Tabuľka2[[#This Row],[Stĺpec25]]</f>
        <v>0</v>
      </c>
      <c r="AI554" s="206">
        <f>IFERROR(Tabuľka2[[#This Row],[Stĺpec25]]/Tabuľka2[[#This Row],[Stĺpec30]],0)</f>
        <v>0</v>
      </c>
      <c r="AJ554" s="191">
        <f>IFERROR(Tabuľka2[[#This Row],[Stĺpec145]]/Tabuľka2[[#This Row],[Stĺpec14]],0)</f>
        <v>0</v>
      </c>
      <c r="AK554" s="191">
        <f>IFERROR(Tabuľka2[[#This Row],[Stĺpec144]]/Tabuľka2[[#This Row],[Stĺpec14]],0)</f>
        <v>0</v>
      </c>
    </row>
    <row r="555" spans="1:37" x14ac:dyDescent="0.25">
      <c r="A555" s="252"/>
      <c r="B555" s="257"/>
      <c r="C555" s="257"/>
      <c r="D555" s="257"/>
      <c r="E555" s="257"/>
      <c r="F555" s="257"/>
      <c r="G555" s="257"/>
      <c r="H555" s="257"/>
      <c r="I555" s="257"/>
      <c r="J555" s="257"/>
      <c r="K555" s="257"/>
      <c r="L555" s="257"/>
      <c r="M555" s="257"/>
      <c r="N555" s="218">
        <f>SUM(Činnosti!$F555:$M555)</f>
        <v>0</v>
      </c>
      <c r="O555" s="262"/>
      <c r="P555" s="269"/>
      <c r="Q555" s="267">
        <f>IF(AND(Tabuľka2[[#This Row],[Stĺpec5]]&gt;0,Tabuľka2[[#This Row],[Stĺpec1]]=""),1,0)</f>
        <v>0</v>
      </c>
      <c r="R555" s="237">
        <f>IF(AND(Tabuľka2[[#This Row],[Stĺpec14]]=0,OR(Tabuľka2[[#This Row],[Stĺpec145]]&gt;0,Tabuľka2[[#This Row],[Stĺpec144]]&gt;0)),1,0)</f>
        <v>0</v>
      </c>
      <c r="S5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5" s="212">
        <f>IF(OR($T$13="vyberte",$T$13=""),0,IF(OR(Tabuľka2[[#This Row],[Stĺpec14]]="",Tabuľka2[[#This Row],[Stĺpec6]]=""),0,Tabuľka2[[#This Row],[Stĺpec6]]/Tabuľka2[[#This Row],[Stĺpec14]]))</f>
        <v>0</v>
      </c>
      <c r="U555" s="212">
        <f>IF(OR($U$13="vyberte",$U$13=""),0,IF(OR(Tabuľka2[[#This Row],[Stĺpec14]]="",Tabuľka2[[#This Row],[Stĺpec7]]=""),0,Tabuľka2[[#This Row],[Stĺpec7]]/Tabuľka2[[#This Row],[Stĺpec14]]))</f>
        <v>0</v>
      </c>
      <c r="V555" s="212">
        <f>IF(OR($V$13="vyberte",$V$13=""),0,IF(OR(Tabuľka2[[#This Row],[Stĺpec14]]="",Tabuľka2[[#This Row],[Stĺpec8]]=0),0,Tabuľka2[[#This Row],[Stĺpec8]]/Tabuľka2[[#This Row],[Stĺpec14]]))</f>
        <v>0</v>
      </c>
      <c r="W555" s="212">
        <f>IF(OR($W$13="vyberte",$W$13=""),0,IF(OR(Tabuľka2[[#This Row],[Stĺpec14]]="",Tabuľka2[[#This Row],[Stĺpec9]]=""),0,Tabuľka2[[#This Row],[Stĺpec9]]/Tabuľka2[[#This Row],[Stĺpec14]]))</f>
        <v>0</v>
      </c>
      <c r="X555" s="212">
        <f>IF(OR($X$13="vyberte",$X$13=""),0,IF(OR(Tabuľka2[[#This Row],[Stĺpec14]]="",Tabuľka2[[#This Row],[Stĺpec10]]=""),0,Tabuľka2[[#This Row],[Stĺpec10]]/Tabuľka2[[#This Row],[Stĺpec14]]))</f>
        <v>0</v>
      </c>
      <c r="Y555" s="212">
        <f>IF(OR($Y$13="vyberte",$Y$13=""),0,IF(OR(Tabuľka2[[#This Row],[Stĺpec14]]="",Tabuľka2[[#This Row],[Stĺpec11]]=""),0,Tabuľka2[[#This Row],[Stĺpec11]]/Tabuľka2[[#This Row],[Stĺpec14]]))</f>
        <v>0</v>
      </c>
      <c r="Z555" s="212">
        <f>IF(OR(Tabuľka2[[#This Row],[Stĺpec14]]="",Tabuľka2[[#This Row],[Stĺpec12]]=""),0,Tabuľka2[[#This Row],[Stĺpec12]]/Tabuľka2[[#This Row],[Stĺpec14]])</f>
        <v>0</v>
      </c>
      <c r="AA555" s="194">
        <f>IF(OR(Tabuľka2[[#This Row],[Stĺpec14]]="",Tabuľka2[[#This Row],[Stĺpec13]]=""),0,Tabuľka2[[#This Row],[Stĺpec13]]/Tabuľka2[[#This Row],[Stĺpec14]])</f>
        <v>0</v>
      </c>
      <c r="AB555" s="193">
        <f>COUNTIF(Tabuľka2[[#This Row],[Stĺpec16]:[Stĺpec23]],"&gt;0,1")</f>
        <v>0</v>
      </c>
      <c r="AC555" s="198">
        <f>IF(OR($F$13="vyberte",$F$13=""),0,Tabuľka2[[#This Row],[Stĺpec14]]-Tabuľka2[[#This Row],[Stĺpec26]])</f>
        <v>0</v>
      </c>
      <c r="AD5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5" s="206">
        <f>IF('Bodovacie kritéria'!$F$15="01 A - BORSKÁ NÍŽINA",Tabuľka2[[#This Row],[Stĺpec25]]/Tabuľka2[[#This Row],[Stĺpec5]],0)</f>
        <v>0</v>
      </c>
      <c r="AF5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5" s="206">
        <f>IFERROR((Tabuľka2[[#This Row],[Stĺpec28]]+Tabuľka2[[#This Row],[Stĺpec25]])/Tabuľka2[[#This Row],[Stĺpec14]],0)</f>
        <v>0</v>
      </c>
      <c r="AH555" s="199">
        <f>Tabuľka2[[#This Row],[Stĺpec28]]+Tabuľka2[[#This Row],[Stĺpec25]]</f>
        <v>0</v>
      </c>
      <c r="AI555" s="206">
        <f>IFERROR(Tabuľka2[[#This Row],[Stĺpec25]]/Tabuľka2[[#This Row],[Stĺpec30]],0)</f>
        <v>0</v>
      </c>
      <c r="AJ555" s="191">
        <f>IFERROR(Tabuľka2[[#This Row],[Stĺpec145]]/Tabuľka2[[#This Row],[Stĺpec14]],0)</f>
        <v>0</v>
      </c>
      <c r="AK555" s="191">
        <f>IFERROR(Tabuľka2[[#This Row],[Stĺpec144]]/Tabuľka2[[#This Row],[Stĺpec14]],0)</f>
        <v>0</v>
      </c>
    </row>
    <row r="556" spans="1:37" x14ac:dyDescent="0.25">
      <c r="A556" s="251"/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17">
        <f>SUM(Činnosti!$F556:$M556)</f>
        <v>0</v>
      </c>
      <c r="O556" s="261"/>
      <c r="P556" s="269"/>
      <c r="Q556" s="267">
        <f>IF(AND(Tabuľka2[[#This Row],[Stĺpec5]]&gt;0,Tabuľka2[[#This Row],[Stĺpec1]]=""),1,0)</f>
        <v>0</v>
      </c>
      <c r="R556" s="237">
        <f>IF(AND(Tabuľka2[[#This Row],[Stĺpec14]]=0,OR(Tabuľka2[[#This Row],[Stĺpec145]]&gt;0,Tabuľka2[[#This Row],[Stĺpec144]]&gt;0)),1,0)</f>
        <v>0</v>
      </c>
      <c r="S5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6" s="212">
        <f>IF(OR($T$13="vyberte",$T$13=""),0,IF(OR(Tabuľka2[[#This Row],[Stĺpec14]]="",Tabuľka2[[#This Row],[Stĺpec6]]=""),0,Tabuľka2[[#This Row],[Stĺpec6]]/Tabuľka2[[#This Row],[Stĺpec14]]))</f>
        <v>0</v>
      </c>
      <c r="U556" s="212">
        <f>IF(OR($U$13="vyberte",$U$13=""),0,IF(OR(Tabuľka2[[#This Row],[Stĺpec14]]="",Tabuľka2[[#This Row],[Stĺpec7]]=""),0,Tabuľka2[[#This Row],[Stĺpec7]]/Tabuľka2[[#This Row],[Stĺpec14]]))</f>
        <v>0</v>
      </c>
      <c r="V556" s="212">
        <f>IF(OR($V$13="vyberte",$V$13=""),0,IF(OR(Tabuľka2[[#This Row],[Stĺpec14]]="",Tabuľka2[[#This Row],[Stĺpec8]]=0),0,Tabuľka2[[#This Row],[Stĺpec8]]/Tabuľka2[[#This Row],[Stĺpec14]]))</f>
        <v>0</v>
      </c>
      <c r="W556" s="212">
        <f>IF(OR($W$13="vyberte",$W$13=""),0,IF(OR(Tabuľka2[[#This Row],[Stĺpec14]]="",Tabuľka2[[#This Row],[Stĺpec9]]=""),0,Tabuľka2[[#This Row],[Stĺpec9]]/Tabuľka2[[#This Row],[Stĺpec14]]))</f>
        <v>0</v>
      </c>
      <c r="X556" s="212">
        <f>IF(OR($X$13="vyberte",$X$13=""),0,IF(OR(Tabuľka2[[#This Row],[Stĺpec14]]="",Tabuľka2[[#This Row],[Stĺpec10]]=""),0,Tabuľka2[[#This Row],[Stĺpec10]]/Tabuľka2[[#This Row],[Stĺpec14]]))</f>
        <v>0</v>
      </c>
      <c r="Y556" s="212">
        <f>IF(OR($Y$13="vyberte",$Y$13=""),0,IF(OR(Tabuľka2[[#This Row],[Stĺpec14]]="",Tabuľka2[[#This Row],[Stĺpec11]]=""),0,Tabuľka2[[#This Row],[Stĺpec11]]/Tabuľka2[[#This Row],[Stĺpec14]]))</f>
        <v>0</v>
      </c>
      <c r="Z556" s="212">
        <f>IF(OR(Tabuľka2[[#This Row],[Stĺpec14]]="",Tabuľka2[[#This Row],[Stĺpec12]]=""),0,Tabuľka2[[#This Row],[Stĺpec12]]/Tabuľka2[[#This Row],[Stĺpec14]])</f>
        <v>0</v>
      </c>
      <c r="AA556" s="194">
        <f>IF(OR(Tabuľka2[[#This Row],[Stĺpec14]]="",Tabuľka2[[#This Row],[Stĺpec13]]=""),0,Tabuľka2[[#This Row],[Stĺpec13]]/Tabuľka2[[#This Row],[Stĺpec14]])</f>
        <v>0</v>
      </c>
      <c r="AB556" s="193">
        <f>COUNTIF(Tabuľka2[[#This Row],[Stĺpec16]:[Stĺpec23]],"&gt;0,1")</f>
        <v>0</v>
      </c>
      <c r="AC556" s="198">
        <f>IF(OR($F$13="vyberte",$F$13=""),0,Tabuľka2[[#This Row],[Stĺpec14]]-Tabuľka2[[#This Row],[Stĺpec26]])</f>
        <v>0</v>
      </c>
      <c r="AD5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6" s="206">
        <f>IF('Bodovacie kritéria'!$F$15="01 A - BORSKÁ NÍŽINA",Tabuľka2[[#This Row],[Stĺpec25]]/Tabuľka2[[#This Row],[Stĺpec5]],0)</f>
        <v>0</v>
      </c>
      <c r="AF5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6" s="206">
        <f>IFERROR((Tabuľka2[[#This Row],[Stĺpec28]]+Tabuľka2[[#This Row],[Stĺpec25]])/Tabuľka2[[#This Row],[Stĺpec14]],0)</f>
        <v>0</v>
      </c>
      <c r="AH556" s="199">
        <f>Tabuľka2[[#This Row],[Stĺpec28]]+Tabuľka2[[#This Row],[Stĺpec25]]</f>
        <v>0</v>
      </c>
      <c r="AI556" s="206">
        <f>IFERROR(Tabuľka2[[#This Row],[Stĺpec25]]/Tabuľka2[[#This Row],[Stĺpec30]],0)</f>
        <v>0</v>
      </c>
      <c r="AJ556" s="191">
        <f>IFERROR(Tabuľka2[[#This Row],[Stĺpec145]]/Tabuľka2[[#This Row],[Stĺpec14]],0)</f>
        <v>0</v>
      </c>
      <c r="AK556" s="191">
        <f>IFERROR(Tabuľka2[[#This Row],[Stĺpec144]]/Tabuľka2[[#This Row],[Stĺpec14]],0)</f>
        <v>0</v>
      </c>
    </row>
    <row r="557" spans="1:37" x14ac:dyDescent="0.25">
      <c r="A557" s="252"/>
      <c r="B557" s="257"/>
      <c r="C557" s="257"/>
      <c r="D557" s="257"/>
      <c r="E557" s="257"/>
      <c r="F557" s="257"/>
      <c r="G557" s="257"/>
      <c r="H557" s="257"/>
      <c r="I557" s="257"/>
      <c r="J557" s="257"/>
      <c r="K557" s="257"/>
      <c r="L557" s="257"/>
      <c r="M557" s="257"/>
      <c r="N557" s="218">
        <f>SUM(Činnosti!$F557:$M557)</f>
        <v>0</v>
      </c>
      <c r="O557" s="262"/>
      <c r="P557" s="269"/>
      <c r="Q557" s="267">
        <f>IF(AND(Tabuľka2[[#This Row],[Stĺpec5]]&gt;0,Tabuľka2[[#This Row],[Stĺpec1]]=""),1,0)</f>
        <v>0</v>
      </c>
      <c r="R557" s="237">
        <f>IF(AND(Tabuľka2[[#This Row],[Stĺpec14]]=0,OR(Tabuľka2[[#This Row],[Stĺpec145]]&gt;0,Tabuľka2[[#This Row],[Stĺpec144]]&gt;0)),1,0)</f>
        <v>0</v>
      </c>
      <c r="S5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7" s="212">
        <f>IF(OR($T$13="vyberte",$T$13=""),0,IF(OR(Tabuľka2[[#This Row],[Stĺpec14]]="",Tabuľka2[[#This Row],[Stĺpec6]]=""),0,Tabuľka2[[#This Row],[Stĺpec6]]/Tabuľka2[[#This Row],[Stĺpec14]]))</f>
        <v>0</v>
      </c>
      <c r="U557" s="212">
        <f>IF(OR($U$13="vyberte",$U$13=""),0,IF(OR(Tabuľka2[[#This Row],[Stĺpec14]]="",Tabuľka2[[#This Row],[Stĺpec7]]=""),0,Tabuľka2[[#This Row],[Stĺpec7]]/Tabuľka2[[#This Row],[Stĺpec14]]))</f>
        <v>0</v>
      </c>
      <c r="V557" s="212">
        <f>IF(OR($V$13="vyberte",$V$13=""),0,IF(OR(Tabuľka2[[#This Row],[Stĺpec14]]="",Tabuľka2[[#This Row],[Stĺpec8]]=0),0,Tabuľka2[[#This Row],[Stĺpec8]]/Tabuľka2[[#This Row],[Stĺpec14]]))</f>
        <v>0</v>
      </c>
      <c r="W557" s="212">
        <f>IF(OR($W$13="vyberte",$W$13=""),0,IF(OR(Tabuľka2[[#This Row],[Stĺpec14]]="",Tabuľka2[[#This Row],[Stĺpec9]]=""),0,Tabuľka2[[#This Row],[Stĺpec9]]/Tabuľka2[[#This Row],[Stĺpec14]]))</f>
        <v>0</v>
      </c>
      <c r="X557" s="212">
        <f>IF(OR($X$13="vyberte",$X$13=""),0,IF(OR(Tabuľka2[[#This Row],[Stĺpec14]]="",Tabuľka2[[#This Row],[Stĺpec10]]=""),0,Tabuľka2[[#This Row],[Stĺpec10]]/Tabuľka2[[#This Row],[Stĺpec14]]))</f>
        <v>0</v>
      </c>
      <c r="Y557" s="212">
        <f>IF(OR($Y$13="vyberte",$Y$13=""),0,IF(OR(Tabuľka2[[#This Row],[Stĺpec14]]="",Tabuľka2[[#This Row],[Stĺpec11]]=""),0,Tabuľka2[[#This Row],[Stĺpec11]]/Tabuľka2[[#This Row],[Stĺpec14]]))</f>
        <v>0</v>
      </c>
      <c r="Z557" s="212">
        <f>IF(OR(Tabuľka2[[#This Row],[Stĺpec14]]="",Tabuľka2[[#This Row],[Stĺpec12]]=""),0,Tabuľka2[[#This Row],[Stĺpec12]]/Tabuľka2[[#This Row],[Stĺpec14]])</f>
        <v>0</v>
      </c>
      <c r="AA557" s="194">
        <f>IF(OR(Tabuľka2[[#This Row],[Stĺpec14]]="",Tabuľka2[[#This Row],[Stĺpec13]]=""),0,Tabuľka2[[#This Row],[Stĺpec13]]/Tabuľka2[[#This Row],[Stĺpec14]])</f>
        <v>0</v>
      </c>
      <c r="AB557" s="193">
        <f>COUNTIF(Tabuľka2[[#This Row],[Stĺpec16]:[Stĺpec23]],"&gt;0,1")</f>
        <v>0</v>
      </c>
      <c r="AC557" s="198">
        <f>IF(OR($F$13="vyberte",$F$13=""),0,Tabuľka2[[#This Row],[Stĺpec14]]-Tabuľka2[[#This Row],[Stĺpec26]])</f>
        <v>0</v>
      </c>
      <c r="AD5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7" s="206">
        <f>IF('Bodovacie kritéria'!$F$15="01 A - BORSKÁ NÍŽINA",Tabuľka2[[#This Row],[Stĺpec25]]/Tabuľka2[[#This Row],[Stĺpec5]],0)</f>
        <v>0</v>
      </c>
      <c r="AF5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7" s="206">
        <f>IFERROR((Tabuľka2[[#This Row],[Stĺpec28]]+Tabuľka2[[#This Row],[Stĺpec25]])/Tabuľka2[[#This Row],[Stĺpec14]],0)</f>
        <v>0</v>
      </c>
      <c r="AH557" s="199">
        <f>Tabuľka2[[#This Row],[Stĺpec28]]+Tabuľka2[[#This Row],[Stĺpec25]]</f>
        <v>0</v>
      </c>
      <c r="AI557" s="206">
        <f>IFERROR(Tabuľka2[[#This Row],[Stĺpec25]]/Tabuľka2[[#This Row],[Stĺpec30]],0)</f>
        <v>0</v>
      </c>
      <c r="AJ557" s="191">
        <f>IFERROR(Tabuľka2[[#This Row],[Stĺpec145]]/Tabuľka2[[#This Row],[Stĺpec14]],0)</f>
        <v>0</v>
      </c>
      <c r="AK557" s="191">
        <f>IFERROR(Tabuľka2[[#This Row],[Stĺpec144]]/Tabuľka2[[#This Row],[Stĺpec14]],0)</f>
        <v>0</v>
      </c>
    </row>
    <row r="558" spans="1:37" x14ac:dyDescent="0.25">
      <c r="A558" s="251"/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17">
        <f>SUM(Činnosti!$F558:$M558)</f>
        <v>0</v>
      </c>
      <c r="O558" s="261"/>
      <c r="P558" s="269"/>
      <c r="Q558" s="267">
        <f>IF(AND(Tabuľka2[[#This Row],[Stĺpec5]]&gt;0,Tabuľka2[[#This Row],[Stĺpec1]]=""),1,0)</f>
        <v>0</v>
      </c>
      <c r="R558" s="237">
        <f>IF(AND(Tabuľka2[[#This Row],[Stĺpec14]]=0,OR(Tabuľka2[[#This Row],[Stĺpec145]]&gt;0,Tabuľka2[[#This Row],[Stĺpec144]]&gt;0)),1,0)</f>
        <v>0</v>
      </c>
      <c r="S5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8" s="212">
        <f>IF(OR($T$13="vyberte",$T$13=""),0,IF(OR(Tabuľka2[[#This Row],[Stĺpec14]]="",Tabuľka2[[#This Row],[Stĺpec6]]=""),0,Tabuľka2[[#This Row],[Stĺpec6]]/Tabuľka2[[#This Row],[Stĺpec14]]))</f>
        <v>0</v>
      </c>
      <c r="U558" s="212">
        <f>IF(OR($U$13="vyberte",$U$13=""),0,IF(OR(Tabuľka2[[#This Row],[Stĺpec14]]="",Tabuľka2[[#This Row],[Stĺpec7]]=""),0,Tabuľka2[[#This Row],[Stĺpec7]]/Tabuľka2[[#This Row],[Stĺpec14]]))</f>
        <v>0</v>
      </c>
      <c r="V558" s="212">
        <f>IF(OR($V$13="vyberte",$V$13=""),0,IF(OR(Tabuľka2[[#This Row],[Stĺpec14]]="",Tabuľka2[[#This Row],[Stĺpec8]]=0),0,Tabuľka2[[#This Row],[Stĺpec8]]/Tabuľka2[[#This Row],[Stĺpec14]]))</f>
        <v>0</v>
      </c>
      <c r="W558" s="212">
        <f>IF(OR($W$13="vyberte",$W$13=""),0,IF(OR(Tabuľka2[[#This Row],[Stĺpec14]]="",Tabuľka2[[#This Row],[Stĺpec9]]=""),0,Tabuľka2[[#This Row],[Stĺpec9]]/Tabuľka2[[#This Row],[Stĺpec14]]))</f>
        <v>0</v>
      </c>
      <c r="X558" s="212">
        <f>IF(OR($X$13="vyberte",$X$13=""),0,IF(OR(Tabuľka2[[#This Row],[Stĺpec14]]="",Tabuľka2[[#This Row],[Stĺpec10]]=""),0,Tabuľka2[[#This Row],[Stĺpec10]]/Tabuľka2[[#This Row],[Stĺpec14]]))</f>
        <v>0</v>
      </c>
      <c r="Y558" s="212">
        <f>IF(OR($Y$13="vyberte",$Y$13=""),0,IF(OR(Tabuľka2[[#This Row],[Stĺpec14]]="",Tabuľka2[[#This Row],[Stĺpec11]]=""),0,Tabuľka2[[#This Row],[Stĺpec11]]/Tabuľka2[[#This Row],[Stĺpec14]]))</f>
        <v>0</v>
      </c>
      <c r="Z558" s="212">
        <f>IF(OR(Tabuľka2[[#This Row],[Stĺpec14]]="",Tabuľka2[[#This Row],[Stĺpec12]]=""),0,Tabuľka2[[#This Row],[Stĺpec12]]/Tabuľka2[[#This Row],[Stĺpec14]])</f>
        <v>0</v>
      </c>
      <c r="AA558" s="194">
        <f>IF(OR(Tabuľka2[[#This Row],[Stĺpec14]]="",Tabuľka2[[#This Row],[Stĺpec13]]=""),0,Tabuľka2[[#This Row],[Stĺpec13]]/Tabuľka2[[#This Row],[Stĺpec14]])</f>
        <v>0</v>
      </c>
      <c r="AB558" s="193">
        <f>COUNTIF(Tabuľka2[[#This Row],[Stĺpec16]:[Stĺpec23]],"&gt;0,1")</f>
        <v>0</v>
      </c>
      <c r="AC558" s="198">
        <f>IF(OR($F$13="vyberte",$F$13=""),0,Tabuľka2[[#This Row],[Stĺpec14]]-Tabuľka2[[#This Row],[Stĺpec26]])</f>
        <v>0</v>
      </c>
      <c r="AD5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8" s="206">
        <f>IF('Bodovacie kritéria'!$F$15="01 A - BORSKÁ NÍŽINA",Tabuľka2[[#This Row],[Stĺpec25]]/Tabuľka2[[#This Row],[Stĺpec5]],0)</f>
        <v>0</v>
      </c>
      <c r="AF5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8" s="206">
        <f>IFERROR((Tabuľka2[[#This Row],[Stĺpec28]]+Tabuľka2[[#This Row],[Stĺpec25]])/Tabuľka2[[#This Row],[Stĺpec14]],0)</f>
        <v>0</v>
      </c>
      <c r="AH558" s="199">
        <f>Tabuľka2[[#This Row],[Stĺpec28]]+Tabuľka2[[#This Row],[Stĺpec25]]</f>
        <v>0</v>
      </c>
      <c r="AI558" s="206">
        <f>IFERROR(Tabuľka2[[#This Row],[Stĺpec25]]/Tabuľka2[[#This Row],[Stĺpec30]],0)</f>
        <v>0</v>
      </c>
      <c r="AJ558" s="191">
        <f>IFERROR(Tabuľka2[[#This Row],[Stĺpec145]]/Tabuľka2[[#This Row],[Stĺpec14]],0)</f>
        <v>0</v>
      </c>
      <c r="AK558" s="191">
        <f>IFERROR(Tabuľka2[[#This Row],[Stĺpec144]]/Tabuľka2[[#This Row],[Stĺpec14]],0)</f>
        <v>0</v>
      </c>
    </row>
    <row r="559" spans="1:37" x14ac:dyDescent="0.25">
      <c r="A559" s="252"/>
      <c r="B559" s="257"/>
      <c r="C559" s="257"/>
      <c r="D559" s="257"/>
      <c r="E559" s="257"/>
      <c r="F559" s="257"/>
      <c r="G559" s="257"/>
      <c r="H559" s="257"/>
      <c r="I559" s="257"/>
      <c r="J559" s="257"/>
      <c r="K559" s="257"/>
      <c r="L559" s="257"/>
      <c r="M559" s="257"/>
      <c r="N559" s="218">
        <f>SUM(Činnosti!$F559:$M559)</f>
        <v>0</v>
      </c>
      <c r="O559" s="262"/>
      <c r="P559" s="269"/>
      <c r="Q559" s="267">
        <f>IF(AND(Tabuľka2[[#This Row],[Stĺpec5]]&gt;0,Tabuľka2[[#This Row],[Stĺpec1]]=""),1,0)</f>
        <v>0</v>
      </c>
      <c r="R559" s="237">
        <f>IF(AND(Tabuľka2[[#This Row],[Stĺpec14]]=0,OR(Tabuľka2[[#This Row],[Stĺpec145]]&gt;0,Tabuľka2[[#This Row],[Stĺpec144]]&gt;0)),1,0)</f>
        <v>0</v>
      </c>
      <c r="S5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59" s="212">
        <f>IF(OR($T$13="vyberte",$T$13=""),0,IF(OR(Tabuľka2[[#This Row],[Stĺpec14]]="",Tabuľka2[[#This Row],[Stĺpec6]]=""),0,Tabuľka2[[#This Row],[Stĺpec6]]/Tabuľka2[[#This Row],[Stĺpec14]]))</f>
        <v>0</v>
      </c>
      <c r="U559" s="212">
        <f>IF(OR($U$13="vyberte",$U$13=""),0,IF(OR(Tabuľka2[[#This Row],[Stĺpec14]]="",Tabuľka2[[#This Row],[Stĺpec7]]=""),0,Tabuľka2[[#This Row],[Stĺpec7]]/Tabuľka2[[#This Row],[Stĺpec14]]))</f>
        <v>0</v>
      </c>
      <c r="V559" s="212">
        <f>IF(OR($V$13="vyberte",$V$13=""),0,IF(OR(Tabuľka2[[#This Row],[Stĺpec14]]="",Tabuľka2[[#This Row],[Stĺpec8]]=0),0,Tabuľka2[[#This Row],[Stĺpec8]]/Tabuľka2[[#This Row],[Stĺpec14]]))</f>
        <v>0</v>
      </c>
      <c r="W559" s="212">
        <f>IF(OR($W$13="vyberte",$W$13=""),0,IF(OR(Tabuľka2[[#This Row],[Stĺpec14]]="",Tabuľka2[[#This Row],[Stĺpec9]]=""),0,Tabuľka2[[#This Row],[Stĺpec9]]/Tabuľka2[[#This Row],[Stĺpec14]]))</f>
        <v>0</v>
      </c>
      <c r="X559" s="212">
        <f>IF(OR($X$13="vyberte",$X$13=""),0,IF(OR(Tabuľka2[[#This Row],[Stĺpec14]]="",Tabuľka2[[#This Row],[Stĺpec10]]=""),0,Tabuľka2[[#This Row],[Stĺpec10]]/Tabuľka2[[#This Row],[Stĺpec14]]))</f>
        <v>0</v>
      </c>
      <c r="Y559" s="212">
        <f>IF(OR($Y$13="vyberte",$Y$13=""),0,IF(OR(Tabuľka2[[#This Row],[Stĺpec14]]="",Tabuľka2[[#This Row],[Stĺpec11]]=""),0,Tabuľka2[[#This Row],[Stĺpec11]]/Tabuľka2[[#This Row],[Stĺpec14]]))</f>
        <v>0</v>
      </c>
      <c r="Z559" s="212">
        <f>IF(OR(Tabuľka2[[#This Row],[Stĺpec14]]="",Tabuľka2[[#This Row],[Stĺpec12]]=""),0,Tabuľka2[[#This Row],[Stĺpec12]]/Tabuľka2[[#This Row],[Stĺpec14]])</f>
        <v>0</v>
      </c>
      <c r="AA559" s="194">
        <f>IF(OR(Tabuľka2[[#This Row],[Stĺpec14]]="",Tabuľka2[[#This Row],[Stĺpec13]]=""),0,Tabuľka2[[#This Row],[Stĺpec13]]/Tabuľka2[[#This Row],[Stĺpec14]])</f>
        <v>0</v>
      </c>
      <c r="AB559" s="193">
        <f>COUNTIF(Tabuľka2[[#This Row],[Stĺpec16]:[Stĺpec23]],"&gt;0,1")</f>
        <v>0</v>
      </c>
      <c r="AC559" s="198">
        <f>IF(OR($F$13="vyberte",$F$13=""),0,Tabuľka2[[#This Row],[Stĺpec14]]-Tabuľka2[[#This Row],[Stĺpec26]])</f>
        <v>0</v>
      </c>
      <c r="AD5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59" s="206">
        <f>IF('Bodovacie kritéria'!$F$15="01 A - BORSKÁ NÍŽINA",Tabuľka2[[#This Row],[Stĺpec25]]/Tabuľka2[[#This Row],[Stĺpec5]],0)</f>
        <v>0</v>
      </c>
      <c r="AF5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59" s="206">
        <f>IFERROR((Tabuľka2[[#This Row],[Stĺpec28]]+Tabuľka2[[#This Row],[Stĺpec25]])/Tabuľka2[[#This Row],[Stĺpec14]],0)</f>
        <v>0</v>
      </c>
      <c r="AH559" s="199">
        <f>Tabuľka2[[#This Row],[Stĺpec28]]+Tabuľka2[[#This Row],[Stĺpec25]]</f>
        <v>0</v>
      </c>
      <c r="AI559" s="206">
        <f>IFERROR(Tabuľka2[[#This Row],[Stĺpec25]]/Tabuľka2[[#This Row],[Stĺpec30]],0)</f>
        <v>0</v>
      </c>
      <c r="AJ559" s="191">
        <f>IFERROR(Tabuľka2[[#This Row],[Stĺpec145]]/Tabuľka2[[#This Row],[Stĺpec14]],0)</f>
        <v>0</v>
      </c>
      <c r="AK559" s="191">
        <f>IFERROR(Tabuľka2[[#This Row],[Stĺpec144]]/Tabuľka2[[#This Row],[Stĺpec14]],0)</f>
        <v>0</v>
      </c>
    </row>
    <row r="560" spans="1:37" x14ac:dyDescent="0.25">
      <c r="A560" s="251"/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17">
        <f>SUM(Činnosti!$F560:$M560)</f>
        <v>0</v>
      </c>
      <c r="O560" s="261"/>
      <c r="P560" s="269"/>
      <c r="Q560" s="267">
        <f>IF(AND(Tabuľka2[[#This Row],[Stĺpec5]]&gt;0,Tabuľka2[[#This Row],[Stĺpec1]]=""),1,0)</f>
        <v>0</v>
      </c>
      <c r="R560" s="237">
        <f>IF(AND(Tabuľka2[[#This Row],[Stĺpec14]]=0,OR(Tabuľka2[[#This Row],[Stĺpec145]]&gt;0,Tabuľka2[[#This Row],[Stĺpec144]]&gt;0)),1,0)</f>
        <v>0</v>
      </c>
      <c r="S5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0" s="212">
        <f>IF(OR($T$13="vyberte",$T$13=""),0,IF(OR(Tabuľka2[[#This Row],[Stĺpec14]]="",Tabuľka2[[#This Row],[Stĺpec6]]=""),0,Tabuľka2[[#This Row],[Stĺpec6]]/Tabuľka2[[#This Row],[Stĺpec14]]))</f>
        <v>0</v>
      </c>
      <c r="U560" s="212">
        <f>IF(OR($U$13="vyberte",$U$13=""),0,IF(OR(Tabuľka2[[#This Row],[Stĺpec14]]="",Tabuľka2[[#This Row],[Stĺpec7]]=""),0,Tabuľka2[[#This Row],[Stĺpec7]]/Tabuľka2[[#This Row],[Stĺpec14]]))</f>
        <v>0</v>
      </c>
      <c r="V560" s="212">
        <f>IF(OR($V$13="vyberte",$V$13=""),0,IF(OR(Tabuľka2[[#This Row],[Stĺpec14]]="",Tabuľka2[[#This Row],[Stĺpec8]]=0),0,Tabuľka2[[#This Row],[Stĺpec8]]/Tabuľka2[[#This Row],[Stĺpec14]]))</f>
        <v>0</v>
      </c>
      <c r="W560" s="212">
        <f>IF(OR($W$13="vyberte",$W$13=""),0,IF(OR(Tabuľka2[[#This Row],[Stĺpec14]]="",Tabuľka2[[#This Row],[Stĺpec9]]=""),0,Tabuľka2[[#This Row],[Stĺpec9]]/Tabuľka2[[#This Row],[Stĺpec14]]))</f>
        <v>0</v>
      </c>
      <c r="X560" s="212">
        <f>IF(OR($X$13="vyberte",$X$13=""),0,IF(OR(Tabuľka2[[#This Row],[Stĺpec14]]="",Tabuľka2[[#This Row],[Stĺpec10]]=""),0,Tabuľka2[[#This Row],[Stĺpec10]]/Tabuľka2[[#This Row],[Stĺpec14]]))</f>
        <v>0</v>
      </c>
      <c r="Y560" s="212">
        <f>IF(OR($Y$13="vyberte",$Y$13=""),0,IF(OR(Tabuľka2[[#This Row],[Stĺpec14]]="",Tabuľka2[[#This Row],[Stĺpec11]]=""),0,Tabuľka2[[#This Row],[Stĺpec11]]/Tabuľka2[[#This Row],[Stĺpec14]]))</f>
        <v>0</v>
      </c>
      <c r="Z560" s="212">
        <f>IF(OR(Tabuľka2[[#This Row],[Stĺpec14]]="",Tabuľka2[[#This Row],[Stĺpec12]]=""),0,Tabuľka2[[#This Row],[Stĺpec12]]/Tabuľka2[[#This Row],[Stĺpec14]])</f>
        <v>0</v>
      </c>
      <c r="AA560" s="194">
        <f>IF(OR(Tabuľka2[[#This Row],[Stĺpec14]]="",Tabuľka2[[#This Row],[Stĺpec13]]=""),0,Tabuľka2[[#This Row],[Stĺpec13]]/Tabuľka2[[#This Row],[Stĺpec14]])</f>
        <v>0</v>
      </c>
      <c r="AB560" s="193">
        <f>COUNTIF(Tabuľka2[[#This Row],[Stĺpec16]:[Stĺpec23]],"&gt;0,1")</f>
        <v>0</v>
      </c>
      <c r="AC560" s="198">
        <f>IF(OR($F$13="vyberte",$F$13=""),0,Tabuľka2[[#This Row],[Stĺpec14]]-Tabuľka2[[#This Row],[Stĺpec26]])</f>
        <v>0</v>
      </c>
      <c r="AD5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0" s="206">
        <f>IF('Bodovacie kritéria'!$F$15="01 A - BORSKÁ NÍŽINA",Tabuľka2[[#This Row],[Stĺpec25]]/Tabuľka2[[#This Row],[Stĺpec5]],0)</f>
        <v>0</v>
      </c>
      <c r="AF5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0" s="206">
        <f>IFERROR((Tabuľka2[[#This Row],[Stĺpec28]]+Tabuľka2[[#This Row],[Stĺpec25]])/Tabuľka2[[#This Row],[Stĺpec14]],0)</f>
        <v>0</v>
      </c>
      <c r="AH560" s="199">
        <f>Tabuľka2[[#This Row],[Stĺpec28]]+Tabuľka2[[#This Row],[Stĺpec25]]</f>
        <v>0</v>
      </c>
      <c r="AI560" s="206">
        <f>IFERROR(Tabuľka2[[#This Row],[Stĺpec25]]/Tabuľka2[[#This Row],[Stĺpec30]],0)</f>
        <v>0</v>
      </c>
      <c r="AJ560" s="191">
        <f>IFERROR(Tabuľka2[[#This Row],[Stĺpec145]]/Tabuľka2[[#This Row],[Stĺpec14]],0)</f>
        <v>0</v>
      </c>
      <c r="AK560" s="191">
        <f>IFERROR(Tabuľka2[[#This Row],[Stĺpec144]]/Tabuľka2[[#This Row],[Stĺpec14]],0)</f>
        <v>0</v>
      </c>
    </row>
    <row r="561" spans="1:37" x14ac:dyDescent="0.25">
      <c r="A561" s="252"/>
      <c r="B561" s="257"/>
      <c r="C561" s="257"/>
      <c r="D561" s="257"/>
      <c r="E561" s="257"/>
      <c r="F561" s="257"/>
      <c r="G561" s="257"/>
      <c r="H561" s="257"/>
      <c r="I561" s="257"/>
      <c r="J561" s="257"/>
      <c r="K561" s="257"/>
      <c r="L561" s="257"/>
      <c r="M561" s="257"/>
      <c r="N561" s="218">
        <f>SUM(Činnosti!$F561:$M561)</f>
        <v>0</v>
      </c>
      <c r="O561" s="262"/>
      <c r="P561" s="269"/>
      <c r="Q561" s="267">
        <f>IF(AND(Tabuľka2[[#This Row],[Stĺpec5]]&gt;0,Tabuľka2[[#This Row],[Stĺpec1]]=""),1,0)</f>
        <v>0</v>
      </c>
      <c r="R561" s="237">
        <f>IF(AND(Tabuľka2[[#This Row],[Stĺpec14]]=0,OR(Tabuľka2[[#This Row],[Stĺpec145]]&gt;0,Tabuľka2[[#This Row],[Stĺpec144]]&gt;0)),1,0)</f>
        <v>0</v>
      </c>
      <c r="S5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1" s="212">
        <f>IF(OR($T$13="vyberte",$T$13=""),0,IF(OR(Tabuľka2[[#This Row],[Stĺpec14]]="",Tabuľka2[[#This Row],[Stĺpec6]]=""),0,Tabuľka2[[#This Row],[Stĺpec6]]/Tabuľka2[[#This Row],[Stĺpec14]]))</f>
        <v>0</v>
      </c>
      <c r="U561" s="212">
        <f>IF(OR($U$13="vyberte",$U$13=""),0,IF(OR(Tabuľka2[[#This Row],[Stĺpec14]]="",Tabuľka2[[#This Row],[Stĺpec7]]=""),0,Tabuľka2[[#This Row],[Stĺpec7]]/Tabuľka2[[#This Row],[Stĺpec14]]))</f>
        <v>0</v>
      </c>
      <c r="V561" s="212">
        <f>IF(OR($V$13="vyberte",$V$13=""),0,IF(OR(Tabuľka2[[#This Row],[Stĺpec14]]="",Tabuľka2[[#This Row],[Stĺpec8]]=0),0,Tabuľka2[[#This Row],[Stĺpec8]]/Tabuľka2[[#This Row],[Stĺpec14]]))</f>
        <v>0</v>
      </c>
      <c r="W561" s="212">
        <f>IF(OR($W$13="vyberte",$W$13=""),0,IF(OR(Tabuľka2[[#This Row],[Stĺpec14]]="",Tabuľka2[[#This Row],[Stĺpec9]]=""),0,Tabuľka2[[#This Row],[Stĺpec9]]/Tabuľka2[[#This Row],[Stĺpec14]]))</f>
        <v>0</v>
      </c>
      <c r="X561" s="212">
        <f>IF(OR($X$13="vyberte",$X$13=""),0,IF(OR(Tabuľka2[[#This Row],[Stĺpec14]]="",Tabuľka2[[#This Row],[Stĺpec10]]=""),0,Tabuľka2[[#This Row],[Stĺpec10]]/Tabuľka2[[#This Row],[Stĺpec14]]))</f>
        <v>0</v>
      </c>
      <c r="Y561" s="212">
        <f>IF(OR($Y$13="vyberte",$Y$13=""),0,IF(OR(Tabuľka2[[#This Row],[Stĺpec14]]="",Tabuľka2[[#This Row],[Stĺpec11]]=""),0,Tabuľka2[[#This Row],[Stĺpec11]]/Tabuľka2[[#This Row],[Stĺpec14]]))</f>
        <v>0</v>
      </c>
      <c r="Z561" s="212">
        <f>IF(OR(Tabuľka2[[#This Row],[Stĺpec14]]="",Tabuľka2[[#This Row],[Stĺpec12]]=""),0,Tabuľka2[[#This Row],[Stĺpec12]]/Tabuľka2[[#This Row],[Stĺpec14]])</f>
        <v>0</v>
      </c>
      <c r="AA561" s="194">
        <f>IF(OR(Tabuľka2[[#This Row],[Stĺpec14]]="",Tabuľka2[[#This Row],[Stĺpec13]]=""),0,Tabuľka2[[#This Row],[Stĺpec13]]/Tabuľka2[[#This Row],[Stĺpec14]])</f>
        <v>0</v>
      </c>
      <c r="AB561" s="193">
        <f>COUNTIF(Tabuľka2[[#This Row],[Stĺpec16]:[Stĺpec23]],"&gt;0,1")</f>
        <v>0</v>
      </c>
      <c r="AC561" s="198">
        <f>IF(OR($F$13="vyberte",$F$13=""),0,Tabuľka2[[#This Row],[Stĺpec14]]-Tabuľka2[[#This Row],[Stĺpec26]])</f>
        <v>0</v>
      </c>
      <c r="AD5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1" s="206">
        <f>IF('Bodovacie kritéria'!$F$15="01 A - BORSKÁ NÍŽINA",Tabuľka2[[#This Row],[Stĺpec25]]/Tabuľka2[[#This Row],[Stĺpec5]],0)</f>
        <v>0</v>
      </c>
      <c r="AF5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1" s="206">
        <f>IFERROR((Tabuľka2[[#This Row],[Stĺpec28]]+Tabuľka2[[#This Row],[Stĺpec25]])/Tabuľka2[[#This Row],[Stĺpec14]],0)</f>
        <v>0</v>
      </c>
      <c r="AH561" s="199">
        <f>Tabuľka2[[#This Row],[Stĺpec28]]+Tabuľka2[[#This Row],[Stĺpec25]]</f>
        <v>0</v>
      </c>
      <c r="AI561" s="206">
        <f>IFERROR(Tabuľka2[[#This Row],[Stĺpec25]]/Tabuľka2[[#This Row],[Stĺpec30]],0)</f>
        <v>0</v>
      </c>
      <c r="AJ561" s="191">
        <f>IFERROR(Tabuľka2[[#This Row],[Stĺpec145]]/Tabuľka2[[#This Row],[Stĺpec14]],0)</f>
        <v>0</v>
      </c>
      <c r="AK561" s="191">
        <f>IFERROR(Tabuľka2[[#This Row],[Stĺpec144]]/Tabuľka2[[#This Row],[Stĺpec14]],0)</f>
        <v>0</v>
      </c>
    </row>
    <row r="562" spans="1:37" x14ac:dyDescent="0.25">
      <c r="A562" s="251"/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17">
        <f>SUM(Činnosti!$F562:$M562)</f>
        <v>0</v>
      </c>
      <c r="O562" s="261"/>
      <c r="P562" s="269"/>
      <c r="Q562" s="267">
        <f>IF(AND(Tabuľka2[[#This Row],[Stĺpec5]]&gt;0,Tabuľka2[[#This Row],[Stĺpec1]]=""),1,0)</f>
        <v>0</v>
      </c>
      <c r="R562" s="237">
        <f>IF(AND(Tabuľka2[[#This Row],[Stĺpec14]]=0,OR(Tabuľka2[[#This Row],[Stĺpec145]]&gt;0,Tabuľka2[[#This Row],[Stĺpec144]]&gt;0)),1,0)</f>
        <v>0</v>
      </c>
      <c r="S5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2" s="212">
        <f>IF(OR($T$13="vyberte",$T$13=""),0,IF(OR(Tabuľka2[[#This Row],[Stĺpec14]]="",Tabuľka2[[#This Row],[Stĺpec6]]=""),0,Tabuľka2[[#This Row],[Stĺpec6]]/Tabuľka2[[#This Row],[Stĺpec14]]))</f>
        <v>0</v>
      </c>
      <c r="U562" s="212">
        <f>IF(OR($U$13="vyberte",$U$13=""),0,IF(OR(Tabuľka2[[#This Row],[Stĺpec14]]="",Tabuľka2[[#This Row],[Stĺpec7]]=""),0,Tabuľka2[[#This Row],[Stĺpec7]]/Tabuľka2[[#This Row],[Stĺpec14]]))</f>
        <v>0</v>
      </c>
      <c r="V562" s="212">
        <f>IF(OR($V$13="vyberte",$V$13=""),0,IF(OR(Tabuľka2[[#This Row],[Stĺpec14]]="",Tabuľka2[[#This Row],[Stĺpec8]]=0),0,Tabuľka2[[#This Row],[Stĺpec8]]/Tabuľka2[[#This Row],[Stĺpec14]]))</f>
        <v>0</v>
      </c>
      <c r="W562" s="212">
        <f>IF(OR($W$13="vyberte",$W$13=""),0,IF(OR(Tabuľka2[[#This Row],[Stĺpec14]]="",Tabuľka2[[#This Row],[Stĺpec9]]=""),0,Tabuľka2[[#This Row],[Stĺpec9]]/Tabuľka2[[#This Row],[Stĺpec14]]))</f>
        <v>0</v>
      </c>
      <c r="X562" s="212">
        <f>IF(OR($X$13="vyberte",$X$13=""),0,IF(OR(Tabuľka2[[#This Row],[Stĺpec14]]="",Tabuľka2[[#This Row],[Stĺpec10]]=""),0,Tabuľka2[[#This Row],[Stĺpec10]]/Tabuľka2[[#This Row],[Stĺpec14]]))</f>
        <v>0</v>
      </c>
      <c r="Y562" s="212">
        <f>IF(OR($Y$13="vyberte",$Y$13=""),0,IF(OR(Tabuľka2[[#This Row],[Stĺpec14]]="",Tabuľka2[[#This Row],[Stĺpec11]]=""),0,Tabuľka2[[#This Row],[Stĺpec11]]/Tabuľka2[[#This Row],[Stĺpec14]]))</f>
        <v>0</v>
      </c>
      <c r="Z562" s="212">
        <f>IF(OR(Tabuľka2[[#This Row],[Stĺpec14]]="",Tabuľka2[[#This Row],[Stĺpec12]]=""),0,Tabuľka2[[#This Row],[Stĺpec12]]/Tabuľka2[[#This Row],[Stĺpec14]])</f>
        <v>0</v>
      </c>
      <c r="AA562" s="194">
        <f>IF(OR(Tabuľka2[[#This Row],[Stĺpec14]]="",Tabuľka2[[#This Row],[Stĺpec13]]=""),0,Tabuľka2[[#This Row],[Stĺpec13]]/Tabuľka2[[#This Row],[Stĺpec14]])</f>
        <v>0</v>
      </c>
      <c r="AB562" s="193">
        <f>COUNTIF(Tabuľka2[[#This Row],[Stĺpec16]:[Stĺpec23]],"&gt;0,1")</f>
        <v>0</v>
      </c>
      <c r="AC562" s="198">
        <f>IF(OR($F$13="vyberte",$F$13=""),0,Tabuľka2[[#This Row],[Stĺpec14]]-Tabuľka2[[#This Row],[Stĺpec26]])</f>
        <v>0</v>
      </c>
      <c r="AD5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2" s="206">
        <f>IF('Bodovacie kritéria'!$F$15="01 A - BORSKÁ NÍŽINA",Tabuľka2[[#This Row],[Stĺpec25]]/Tabuľka2[[#This Row],[Stĺpec5]],0)</f>
        <v>0</v>
      </c>
      <c r="AF5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2" s="206">
        <f>IFERROR((Tabuľka2[[#This Row],[Stĺpec28]]+Tabuľka2[[#This Row],[Stĺpec25]])/Tabuľka2[[#This Row],[Stĺpec14]],0)</f>
        <v>0</v>
      </c>
      <c r="AH562" s="199">
        <f>Tabuľka2[[#This Row],[Stĺpec28]]+Tabuľka2[[#This Row],[Stĺpec25]]</f>
        <v>0</v>
      </c>
      <c r="AI562" s="206">
        <f>IFERROR(Tabuľka2[[#This Row],[Stĺpec25]]/Tabuľka2[[#This Row],[Stĺpec30]],0)</f>
        <v>0</v>
      </c>
      <c r="AJ562" s="191">
        <f>IFERROR(Tabuľka2[[#This Row],[Stĺpec145]]/Tabuľka2[[#This Row],[Stĺpec14]],0)</f>
        <v>0</v>
      </c>
      <c r="AK562" s="191">
        <f>IFERROR(Tabuľka2[[#This Row],[Stĺpec144]]/Tabuľka2[[#This Row],[Stĺpec14]],0)</f>
        <v>0</v>
      </c>
    </row>
    <row r="563" spans="1:37" x14ac:dyDescent="0.25">
      <c r="A563" s="252"/>
      <c r="B563" s="257"/>
      <c r="C563" s="257"/>
      <c r="D563" s="257"/>
      <c r="E563" s="257"/>
      <c r="F563" s="257"/>
      <c r="G563" s="257"/>
      <c r="H563" s="257"/>
      <c r="I563" s="257"/>
      <c r="J563" s="257"/>
      <c r="K563" s="257"/>
      <c r="L563" s="257"/>
      <c r="M563" s="257"/>
      <c r="N563" s="218">
        <f>SUM(Činnosti!$F563:$M563)</f>
        <v>0</v>
      </c>
      <c r="O563" s="262"/>
      <c r="P563" s="269"/>
      <c r="Q563" s="267">
        <f>IF(AND(Tabuľka2[[#This Row],[Stĺpec5]]&gt;0,Tabuľka2[[#This Row],[Stĺpec1]]=""),1,0)</f>
        <v>0</v>
      </c>
      <c r="R563" s="237">
        <f>IF(AND(Tabuľka2[[#This Row],[Stĺpec14]]=0,OR(Tabuľka2[[#This Row],[Stĺpec145]]&gt;0,Tabuľka2[[#This Row],[Stĺpec144]]&gt;0)),1,0)</f>
        <v>0</v>
      </c>
      <c r="S5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3" s="212">
        <f>IF(OR($T$13="vyberte",$T$13=""),0,IF(OR(Tabuľka2[[#This Row],[Stĺpec14]]="",Tabuľka2[[#This Row],[Stĺpec6]]=""),0,Tabuľka2[[#This Row],[Stĺpec6]]/Tabuľka2[[#This Row],[Stĺpec14]]))</f>
        <v>0</v>
      </c>
      <c r="U563" s="212">
        <f>IF(OR($U$13="vyberte",$U$13=""),0,IF(OR(Tabuľka2[[#This Row],[Stĺpec14]]="",Tabuľka2[[#This Row],[Stĺpec7]]=""),0,Tabuľka2[[#This Row],[Stĺpec7]]/Tabuľka2[[#This Row],[Stĺpec14]]))</f>
        <v>0</v>
      </c>
      <c r="V563" s="212">
        <f>IF(OR($V$13="vyberte",$V$13=""),0,IF(OR(Tabuľka2[[#This Row],[Stĺpec14]]="",Tabuľka2[[#This Row],[Stĺpec8]]=0),0,Tabuľka2[[#This Row],[Stĺpec8]]/Tabuľka2[[#This Row],[Stĺpec14]]))</f>
        <v>0</v>
      </c>
      <c r="W563" s="212">
        <f>IF(OR($W$13="vyberte",$W$13=""),0,IF(OR(Tabuľka2[[#This Row],[Stĺpec14]]="",Tabuľka2[[#This Row],[Stĺpec9]]=""),0,Tabuľka2[[#This Row],[Stĺpec9]]/Tabuľka2[[#This Row],[Stĺpec14]]))</f>
        <v>0</v>
      </c>
      <c r="X563" s="212">
        <f>IF(OR($X$13="vyberte",$X$13=""),0,IF(OR(Tabuľka2[[#This Row],[Stĺpec14]]="",Tabuľka2[[#This Row],[Stĺpec10]]=""),0,Tabuľka2[[#This Row],[Stĺpec10]]/Tabuľka2[[#This Row],[Stĺpec14]]))</f>
        <v>0</v>
      </c>
      <c r="Y563" s="212">
        <f>IF(OR($Y$13="vyberte",$Y$13=""),0,IF(OR(Tabuľka2[[#This Row],[Stĺpec14]]="",Tabuľka2[[#This Row],[Stĺpec11]]=""),0,Tabuľka2[[#This Row],[Stĺpec11]]/Tabuľka2[[#This Row],[Stĺpec14]]))</f>
        <v>0</v>
      </c>
      <c r="Z563" s="212">
        <f>IF(OR(Tabuľka2[[#This Row],[Stĺpec14]]="",Tabuľka2[[#This Row],[Stĺpec12]]=""),0,Tabuľka2[[#This Row],[Stĺpec12]]/Tabuľka2[[#This Row],[Stĺpec14]])</f>
        <v>0</v>
      </c>
      <c r="AA563" s="194">
        <f>IF(OR(Tabuľka2[[#This Row],[Stĺpec14]]="",Tabuľka2[[#This Row],[Stĺpec13]]=""),0,Tabuľka2[[#This Row],[Stĺpec13]]/Tabuľka2[[#This Row],[Stĺpec14]])</f>
        <v>0</v>
      </c>
      <c r="AB563" s="193">
        <f>COUNTIF(Tabuľka2[[#This Row],[Stĺpec16]:[Stĺpec23]],"&gt;0,1")</f>
        <v>0</v>
      </c>
      <c r="AC563" s="198">
        <f>IF(OR($F$13="vyberte",$F$13=""),0,Tabuľka2[[#This Row],[Stĺpec14]]-Tabuľka2[[#This Row],[Stĺpec26]])</f>
        <v>0</v>
      </c>
      <c r="AD5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3" s="206">
        <f>IF('Bodovacie kritéria'!$F$15="01 A - BORSKÁ NÍŽINA",Tabuľka2[[#This Row],[Stĺpec25]]/Tabuľka2[[#This Row],[Stĺpec5]],0)</f>
        <v>0</v>
      </c>
      <c r="AF5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3" s="206">
        <f>IFERROR((Tabuľka2[[#This Row],[Stĺpec28]]+Tabuľka2[[#This Row],[Stĺpec25]])/Tabuľka2[[#This Row],[Stĺpec14]],0)</f>
        <v>0</v>
      </c>
      <c r="AH563" s="199">
        <f>Tabuľka2[[#This Row],[Stĺpec28]]+Tabuľka2[[#This Row],[Stĺpec25]]</f>
        <v>0</v>
      </c>
      <c r="AI563" s="206">
        <f>IFERROR(Tabuľka2[[#This Row],[Stĺpec25]]/Tabuľka2[[#This Row],[Stĺpec30]],0)</f>
        <v>0</v>
      </c>
      <c r="AJ563" s="191">
        <f>IFERROR(Tabuľka2[[#This Row],[Stĺpec145]]/Tabuľka2[[#This Row],[Stĺpec14]],0)</f>
        <v>0</v>
      </c>
      <c r="AK563" s="191">
        <f>IFERROR(Tabuľka2[[#This Row],[Stĺpec144]]/Tabuľka2[[#This Row],[Stĺpec14]],0)</f>
        <v>0</v>
      </c>
    </row>
    <row r="564" spans="1:37" x14ac:dyDescent="0.25">
      <c r="A564" s="251"/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17">
        <f>SUM(Činnosti!$F564:$M564)</f>
        <v>0</v>
      </c>
      <c r="O564" s="261"/>
      <c r="P564" s="269"/>
      <c r="Q564" s="267">
        <f>IF(AND(Tabuľka2[[#This Row],[Stĺpec5]]&gt;0,Tabuľka2[[#This Row],[Stĺpec1]]=""),1,0)</f>
        <v>0</v>
      </c>
      <c r="R564" s="237">
        <f>IF(AND(Tabuľka2[[#This Row],[Stĺpec14]]=0,OR(Tabuľka2[[#This Row],[Stĺpec145]]&gt;0,Tabuľka2[[#This Row],[Stĺpec144]]&gt;0)),1,0)</f>
        <v>0</v>
      </c>
      <c r="S5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4" s="212">
        <f>IF(OR($T$13="vyberte",$T$13=""),0,IF(OR(Tabuľka2[[#This Row],[Stĺpec14]]="",Tabuľka2[[#This Row],[Stĺpec6]]=""),0,Tabuľka2[[#This Row],[Stĺpec6]]/Tabuľka2[[#This Row],[Stĺpec14]]))</f>
        <v>0</v>
      </c>
      <c r="U564" s="212">
        <f>IF(OR($U$13="vyberte",$U$13=""),0,IF(OR(Tabuľka2[[#This Row],[Stĺpec14]]="",Tabuľka2[[#This Row],[Stĺpec7]]=""),0,Tabuľka2[[#This Row],[Stĺpec7]]/Tabuľka2[[#This Row],[Stĺpec14]]))</f>
        <v>0</v>
      </c>
      <c r="V564" s="212">
        <f>IF(OR($V$13="vyberte",$V$13=""),0,IF(OR(Tabuľka2[[#This Row],[Stĺpec14]]="",Tabuľka2[[#This Row],[Stĺpec8]]=0),0,Tabuľka2[[#This Row],[Stĺpec8]]/Tabuľka2[[#This Row],[Stĺpec14]]))</f>
        <v>0</v>
      </c>
      <c r="W564" s="212">
        <f>IF(OR($W$13="vyberte",$W$13=""),0,IF(OR(Tabuľka2[[#This Row],[Stĺpec14]]="",Tabuľka2[[#This Row],[Stĺpec9]]=""),0,Tabuľka2[[#This Row],[Stĺpec9]]/Tabuľka2[[#This Row],[Stĺpec14]]))</f>
        <v>0</v>
      </c>
      <c r="X564" s="212">
        <f>IF(OR($X$13="vyberte",$X$13=""),0,IF(OR(Tabuľka2[[#This Row],[Stĺpec14]]="",Tabuľka2[[#This Row],[Stĺpec10]]=""),0,Tabuľka2[[#This Row],[Stĺpec10]]/Tabuľka2[[#This Row],[Stĺpec14]]))</f>
        <v>0</v>
      </c>
      <c r="Y564" s="212">
        <f>IF(OR($Y$13="vyberte",$Y$13=""),0,IF(OR(Tabuľka2[[#This Row],[Stĺpec14]]="",Tabuľka2[[#This Row],[Stĺpec11]]=""),0,Tabuľka2[[#This Row],[Stĺpec11]]/Tabuľka2[[#This Row],[Stĺpec14]]))</f>
        <v>0</v>
      </c>
      <c r="Z564" s="212">
        <f>IF(OR(Tabuľka2[[#This Row],[Stĺpec14]]="",Tabuľka2[[#This Row],[Stĺpec12]]=""),0,Tabuľka2[[#This Row],[Stĺpec12]]/Tabuľka2[[#This Row],[Stĺpec14]])</f>
        <v>0</v>
      </c>
      <c r="AA564" s="194">
        <f>IF(OR(Tabuľka2[[#This Row],[Stĺpec14]]="",Tabuľka2[[#This Row],[Stĺpec13]]=""),0,Tabuľka2[[#This Row],[Stĺpec13]]/Tabuľka2[[#This Row],[Stĺpec14]])</f>
        <v>0</v>
      </c>
      <c r="AB564" s="193">
        <f>COUNTIF(Tabuľka2[[#This Row],[Stĺpec16]:[Stĺpec23]],"&gt;0,1")</f>
        <v>0</v>
      </c>
      <c r="AC564" s="198">
        <f>IF(OR($F$13="vyberte",$F$13=""),0,Tabuľka2[[#This Row],[Stĺpec14]]-Tabuľka2[[#This Row],[Stĺpec26]])</f>
        <v>0</v>
      </c>
      <c r="AD5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4" s="206">
        <f>IF('Bodovacie kritéria'!$F$15="01 A - BORSKÁ NÍŽINA",Tabuľka2[[#This Row],[Stĺpec25]]/Tabuľka2[[#This Row],[Stĺpec5]],0)</f>
        <v>0</v>
      </c>
      <c r="AF5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4" s="206">
        <f>IFERROR((Tabuľka2[[#This Row],[Stĺpec28]]+Tabuľka2[[#This Row],[Stĺpec25]])/Tabuľka2[[#This Row],[Stĺpec14]],0)</f>
        <v>0</v>
      </c>
      <c r="AH564" s="199">
        <f>Tabuľka2[[#This Row],[Stĺpec28]]+Tabuľka2[[#This Row],[Stĺpec25]]</f>
        <v>0</v>
      </c>
      <c r="AI564" s="206">
        <f>IFERROR(Tabuľka2[[#This Row],[Stĺpec25]]/Tabuľka2[[#This Row],[Stĺpec30]],0)</f>
        <v>0</v>
      </c>
      <c r="AJ564" s="191">
        <f>IFERROR(Tabuľka2[[#This Row],[Stĺpec145]]/Tabuľka2[[#This Row],[Stĺpec14]],0)</f>
        <v>0</v>
      </c>
      <c r="AK564" s="191">
        <f>IFERROR(Tabuľka2[[#This Row],[Stĺpec144]]/Tabuľka2[[#This Row],[Stĺpec14]],0)</f>
        <v>0</v>
      </c>
    </row>
    <row r="565" spans="1:37" x14ac:dyDescent="0.25">
      <c r="A565" s="252"/>
      <c r="B565" s="257"/>
      <c r="C565" s="257"/>
      <c r="D565" s="257"/>
      <c r="E565" s="257"/>
      <c r="F565" s="257"/>
      <c r="G565" s="257"/>
      <c r="H565" s="257"/>
      <c r="I565" s="257"/>
      <c r="J565" s="257"/>
      <c r="K565" s="257"/>
      <c r="L565" s="257"/>
      <c r="M565" s="257"/>
      <c r="N565" s="218">
        <f>SUM(Činnosti!$F565:$M565)</f>
        <v>0</v>
      </c>
      <c r="O565" s="262"/>
      <c r="P565" s="269"/>
      <c r="Q565" s="267">
        <f>IF(AND(Tabuľka2[[#This Row],[Stĺpec5]]&gt;0,Tabuľka2[[#This Row],[Stĺpec1]]=""),1,0)</f>
        <v>0</v>
      </c>
      <c r="R565" s="237">
        <f>IF(AND(Tabuľka2[[#This Row],[Stĺpec14]]=0,OR(Tabuľka2[[#This Row],[Stĺpec145]]&gt;0,Tabuľka2[[#This Row],[Stĺpec144]]&gt;0)),1,0)</f>
        <v>0</v>
      </c>
      <c r="S5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5" s="212">
        <f>IF(OR($T$13="vyberte",$T$13=""),0,IF(OR(Tabuľka2[[#This Row],[Stĺpec14]]="",Tabuľka2[[#This Row],[Stĺpec6]]=""),0,Tabuľka2[[#This Row],[Stĺpec6]]/Tabuľka2[[#This Row],[Stĺpec14]]))</f>
        <v>0</v>
      </c>
      <c r="U565" s="212">
        <f>IF(OR($U$13="vyberte",$U$13=""),0,IF(OR(Tabuľka2[[#This Row],[Stĺpec14]]="",Tabuľka2[[#This Row],[Stĺpec7]]=""),0,Tabuľka2[[#This Row],[Stĺpec7]]/Tabuľka2[[#This Row],[Stĺpec14]]))</f>
        <v>0</v>
      </c>
      <c r="V565" s="212">
        <f>IF(OR($V$13="vyberte",$V$13=""),0,IF(OR(Tabuľka2[[#This Row],[Stĺpec14]]="",Tabuľka2[[#This Row],[Stĺpec8]]=0),0,Tabuľka2[[#This Row],[Stĺpec8]]/Tabuľka2[[#This Row],[Stĺpec14]]))</f>
        <v>0</v>
      </c>
      <c r="W565" s="212">
        <f>IF(OR($W$13="vyberte",$W$13=""),0,IF(OR(Tabuľka2[[#This Row],[Stĺpec14]]="",Tabuľka2[[#This Row],[Stĺpec9]]=""),0,Tabuľka2[[#This Row],[Stĺpec9]]/Tabuľka2[[#This Row],[Stĺpec14]]))</f>
        <v>0</v>
      </c>
      <c r="X565" s="212">
        <f>IF(OR($X$13="vyberte",$X$13=""),0,IF(OR(Tabuľka2[[#This Row],[Stĺpec14]]="",Tabuľka2[[#This Row],[Stĺpec10]]=""),0,Tabuľka2[[#This Row],[Stĺpec10]]/Tabuľka2[[#This Row],[Stĺpec14]]))</f>
        <v>0</v>
      </c>
      <c r="Y565" s="212">
        <f>IF(OR($Y$13="vyberte",$Y$13=""),0,IF(OR(Tabuľka2[[#This Row],[Stĺpec14]]="",Tabuľka2[[#This Row],[Stĺpec11]]=""),0,Tabuľka2[[#This Row],[Stĺpec11]]/Tabuľka2[[#This Row],[Stĺpec14]]))</f>
        <v>0</v>
      </c>
      <c r="Z565" s="212">
        <f>IF(OR(Tabuľka2[[#This Row],[Stĺpec14]]="",Tabuľka2[[#This Row],[Stĺpec12]]=""),0,Tabuľka2[[#This Row],[Stĺpec12]]/Tabuľka2[[#This Row],[Stĺpec14]])</f>
        <v>0</v>
      </c>
      <c r="AA565" s="194">
        <f>IF(OR(Tabuľka2[[#This Row],[Stĺpec14]]="",Tabuľka2[[#This Row],[Stĺpec13]]=""),0,Tabuľka2[[#This Row],[Stĺpec13]]/Tabuľka2[[#This Row],[Stĺpec14]])</f>
        <v>0</v>
      </c>
      <c r="AB565" s="193">
        <f>COUNTIF(Tabuľka2[[#This Row],[Stĺpec16]:[Stĺpec23]],"&gt;0,1")</f>
        <v>0</v>
      </c>
      <c r="AC565" s="198">
        <f>IF(OR($F$13="vyberte",$F$13=""),0,Tabuľka2[[#This Row],[Stĺpec14]]-Tabuľka2[[#This Row],[Stĺpec26]])</f>
        <v>0</v>
      </c>
      <c r="AD5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5" s="206">
        <f>IF('Bodovacie kritéria'!$F$15="01 A - BORSKÁ NÍŽINA",Tabuľka2[[#This Row],[Stĺpec25]]/Tabuľka2[[#This Row],[Stĺpec5]],0)</f>
        <v>0</v>
      </c>
      <c r="AF5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5" s="206">
        <f>IFERROR((Tabuľka2[[#This Row],[Stĺpec28]]+Tabuľka2[[#This Row],[Stĺpec25]])/Tabuľka2[[#This Row],[Stĺpec14]],0)</f>
        <v>0</v>
      </c>
      <c r="AH565" s="199">
        <f>Tabuľka2[[#This Row],[Stĺpec28]]+Tabuľka2[[#This Row],[Stĺpec25]]</f>
        <v>0</v>
      </c>
      <c r="AI565" s="206">
        <f>IFERROR(Tabuľka2[[#This Row],[Stĺpec25]]/Tabuľka2[[#This Row],[Stĺpec30]],0)</f>
        <v>0</v>
      </c>
      <c r="AJ565" s="191">
        <f>IFERROR(Tabuľka2[[#This Row],[Stĺpec145]]/Tabuľka2[[#This Row],[Stĺpec14]],0)</f>
        <v>0</v>
      </c>
      <c r="AK565" s="191">
        <f>IFERROR(Tabuľka2[[#This Row],[Stĺpec144]]/Tabuľka2[[#This Row],[Stĺpec14]],0)</f>
        <v>0</v>
      </c>
    </row>
    <row r="566" spans="1:37" x14ac:dyDescent="0.25">
      <c r="A566" s="251"/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17">
        <f>SUM(Činnosti!$F566:$M566)</f>
        <v>0</v>
      </c>
      <c r="O566" s="261"/>
      <c r="P566" s="269"/>
      <c r="Q566" s="267">
        <f>IF(AND(Tabuľka2[[#This Row],[Stĺpec5]]&gt;0,Tabuľka2[[#This Row],[Stĺpec1]]=""),1,0)</f>
        <v>0</v>
      </c>
      <c r="R566" s="237">
        <f>IF(AND(Tabuľka2[[#This Row],[Stĺpec14]]=0,OR(Tabuľka2[[#This Row],[Stĺpec145]]&gt;0,Tabuľka2[[#This Row],[Stĺpec144]]&gt;0)),1,0)</f>
        <v>0</v>
      </c>
      <c r="S5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6" s="212">
        <f>IF(OR($T$13="vyberte",$T$13=""),0,IF(OR(Tabuľka2[[#This Row],[Stĺpec14]]="",Tabuľka2[[#This Row],[Stĺpec6]]=""),0,Tabuľka2[[#This Row],[Stĺpec6]]/Tabuľka2[[#This Row],[Stĺpec14]]))</f>
        <v>0</v>
      </c>
      <c r="U566" s="212">
        <f>IF(OR($U$13="vyberte",$U$13=""),0,IF(OR(Tabuľka2[[#This Row],[Stĺpec14]]="",Tabuľka2[[#This Row],[Stĺpec7]]=""),0,Tabuľka2[[#This Row],[Stĺpec7]]/Tabuľka2[[#This Row],[Stĺpec14]]))</f>
        <v>0</v>
      </c>
      <c r="V566" s="212">
        <f>IF(OR($V$13="vyberte",$V$13=""),0,IF(OR(Tabuľka2[[#This Row],[Stĺpec14]]="",Tabuľka2[[#This Row],[Stĺpec8]]=0),0,Tabuľka2[[#This Row],[Stĺpec8]]/Tabuľka2[[#This Row],[Stĺpec14]]))</f>
        <v>0</v>
      </c>
      <c r="W566" s="212">
        <f>IF(OR($W$13="vyberte",$W$13=""),0,IF(OR(Tabuľka2[[#This Row],[Stĺpec14]]="",Tabuľka2[[#This Row],[Stĺpec9]]=""),0,Tabuľka2[[#This Row],[Stĺpec9]]/Tabuľka2[[#This Row],[Stĺpec14]]))</f>
        <v>0</v>
      </c>
      <c r="X566" s="212">
        <f>IF(OR($X$13="vyberte",$X$13=""),0,IF(OR(Tabuľka2[[#This Row],[Stĺpec14]]="",Tabuľka2[[#This Row],[Stĺpec10]]=""),0,Tabuľka2[[#This Row],[Stĺpec10]]/Tabuľka2[[#This Row],[Stĺpec14]]))</f>
        <v>0</v>
      </c>
      <c r="Y566" s="212">
        <f>IF(OR($Y$13="vyberte",$Y$13=""),0,IF(OR(Tabuľka2[[#This Row],[Stĺpec14]]="",Tabuľka2[[#This Row],[Stĺpec11]]=""),0,Tabuľka2[[#This Row],[Stĺpec11]]/Tabuľka2[[#This Row],[Stĺpec14]]))</f>
        <v>0</v>
      </c>
      <c r="Z566" s="212">
        <f>IF(OR(Tabuľka2[[#This Row],[Stĺpec14]]="",Tabuľka2[[#This Row],[Stĺpec12]]=""),0,Tabuľka2[[#This Row],[Stĺpec12]]/Tabuľka2[[#This Row],[Stĺpec14]])</f>
        <v>0</v>
      </c>
      <c r="AA566" s="194">
        <f>IF(OR(Tabuľka2[[#This Row],[Stĺpec14]]="",Tabuľka2[[#This Row],[Stĺpec13]]=""),0,Tabuľka2[[#This Row],[Stĺpec13]]/Tabuľka2[[#This Row],[Stĺpec14]])</f>
        <v>0</v>
      </c>
      <c r="AB566" s="193">
        <f>COUNTIF(Tabuľka2[[#This Row],[Stĺpec16]:[Stĺpec23]],"&gt;0,1")</f>
        <v>0</v>
      </c>
      <c r="AC566" s="198">
        <f>IF(OR($F$13="vyberte",$F$13=""),0,Tabuľka2[[#This Row],[Stĺpec14]]-Tabuľka2[[#This Row],[Stĺpec26]])</f>
        <v>0</v>
      </c>
      <c r="AD5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6" s="206">
        <f>IF('Bodovacie kritéria'!$F$15="01 A - BORSKÁ NÍŽINA",Tabuľka2[[#This Row],[Stĺpec25]]/Tabuľka2[[#This Row],[Stĺpec5]],0)</f>
        <v>0</v>
      </c>
      <c r="AF5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6" s="206">
        <f>IFERROR((Tabuľka2[[#This Row],[Stĺpec28]]+Tabuľka2[[#This Row],[Stĺpec25]])/Tabuľka2[[#This Row],[Stĺpec14]],0)</f>
        <v>0</v>
      </c>
      <c r="AH566" s="199">
        <f>Tabuľka2[[#This Row],[Stĺpec28]]+Tabuľka2[[#This Row],[Stĺpec25]]</f>
        <v>0</v>
      </c>
      <c r="AI566" s="206">
        <f>IFERROR(Tabuľka2[[#This Row],[Stĺpec25]]/Tabuľka2[[#This Row],[Stĺpec30]],0)</f>
        <v>0</v>
      </c>
      <c r="AJ566" s="191">
        <f>IFERROR(Tabuľka2[[#This Row],[Stĺpec145]]/Tabuľka2[[#This Row],[Stĺpec14]],0)</f>
        <v>0</v>
      </c>
      <c r="AK566" s="191">
        <f>IFERROR(Tabuľka2[[#This Row],[Stĺpec144]]/Tabuľka2[[#This Row],[Stĺpec14]],0)</f>
        <v>0</v>
      </c>
    </row>
    <row r="567" spans="1:37" x14ac:dyDescent="0.25">
      <c r="A567" s="252"/>
      <c r="B567" s="257"/>
      <c r="C567" s="257"/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18">
        <f>SUM(Činnosti!$F567:$M567)</f>
        <v>0</v>
      </c>
      <c r="O567" s="262"/>
      <c r="P567" s="269"/>
      <c r="Q567" s="267">
        <f>IF(AND(Tabuľka2[[#This Row],[Stĺpec5]]&gt;0,Tabuľka2[[#This Row],[Stĺpec1]]=""),1,0)</f>
        <v>0</v>
      </c>
      <c r="R567" s="237">
        <f>IF(AND(Tabuľka2[[#This Row],[Stĺpec14]]=0,OR(Tabuľka2[[#This Row],[Stĺpec145]]&gt;0,Tabuľka2[[#This Row],[Stĺpec144]]&gt;0)),1,0)</f>
        <v>0</v>
      </c>
      <c r="S5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7" s="212">
        <f>IF(OR($T$13="vyberte",$T$13=""),0,IF(OR(Tabuľka2[[#This Row],[Stĺpec14]]="",Tabuľka2[[#This Row],[Stĺpec6]]=""),0,Tabuľka2[[#This Row],[Stĺpec6]]/Tabuľka2[[#This Row],[Stĺpec14]]))</f>
        <v>0</v>
      </c>
      <c r="U567" s="212">
        <f>IF(OR($U$13="vyberte",$U$13=""),0,IF(OR(Tabuľka2[[#This Row],[Stĺpec14]]="",Tabuľka2[[#This Row],[Stĺpec7]]=""),0,Tabuľka2[[#This Row],[Stĺpec7]]/Tabuľka2[[#This Row],[Stĺpec14]]))</f>
        <v>0</v>
      </c>
      <c r="V567" s="212">
        <f>IF(OR($V$13="vyberte",$V$13=""),0,IF(OR(Tabuľka2[[#This Row],[Stĺpec14]]="",Tabuľka2[[#This Row],[Stĺpec8]]=0),0,Tabuľka2[[#This Row],[Stĺpec8]]/Tabuľka2[[#This Row],[Stĺpec14]]))</f>
        <v>0</v>
      </c>
      <c r="W567" s="212">
        <f>IF(OR($W$13="vyberte",$W$13=""),0,IF(OR(Tabuľka2[[#This Row],[Stĺpec14]]="",Tabuľka2[[#This Row],[Stĺpec9]]=""),0,Tabuľka2[[#This Row],[Stĺpec9]]/Tabuľka2[[#This Row],[Stĺpec14]]))</f>
        <v>0</v>
      </c>
      <c r="X567" s="212">
        <f>IF(OR($X$13="vyberte",$X$13=""),0,IF(OR(Tabuľka2[[#This Row],[Stĺpec14]]="",Tabuľka2[[#This Row],[Stĺpec10]]=""),0,Tabuľka2[[#This Row],[Stĺpec10]]/Tabuľka2[[#This Row],[Stĺpec14]]))</f>
        <v>0</v>
      </c>
      <c r="Y567" s="212">
        <f>IF(OR($Y$13="vyberte",$Y$13=""),0,IF(OR(Tabuľka2[[#This Row],[Stĺpec14]]="",Tabuľka2[[#This Row],[Stĺpec11]]=""),0,Tabuľka2[[#This Row],[Stĺpec11]]/Tabuľka2[[#This Row],[Stĺpec14]]))</f>
        <v>0</v>
      </c>
      <c r="Z567" s="212">
        <f>IF(OR(Tabuľka2[[#This Row],[Stĺpec14]]="",Tabuľka2[[#This Row],[Stĺpec12]]=""),0,Tabuľka2[[#This Row],[Stĺpec12]]/Tabuľka2[[#This Row],[Stĺpec14]])</f>
        <v>0</v>
      </c>
      <c r="AA567" s="194">
        <f>IF(OR(Tabuľka2[[#This Row],[Stĺpec14]]="",Tabuľka2[[#This Row],[Stĺpec13]]=""),0,Tabuľka2[[#This Row],[Stĺpec13]]/Tabuľka2[[#This Row],[Stĺpec14]])</f>
        <v>0</v>
      </c>
      <c r="AB567" s="193">
        <f>COUNTIF(Tabuľka2[[#This Row],[Stĺpec16]:[Stĺpec23]],"&gt;0,1")</f>
        <v>0</v>
      </c>
      <c r="AC567" s="198">
        <f>IF(OR($F$13="vyberte",$F$13=""),0,Tabuľka2[[#This Row],[Stĺpec14]]-Tabuľka2[[#This Row],[Stĺpec26]])</f>
        <v>0</v>
      </c>
      <c r="AD5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7" s="206">
        <f>IF('Bodovacie kritéria'!$F$15="01 A - BORSKÁ NÍŽINA",Tabuľka2[[#This Row],[Stĺpec25]]/Tabuľka2[[#This Row],[Stĺpec5]],0)</f>
        <v>0</v>
      </c>
      <c r="AF5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7" s="206">
        <f>IFERROR((Tabuľka2[[#This Row],[Stĺpec28]]+Tabuľka2[[#This Row],[Stĺpec25]])/Tabuľka2[[#This Row],[Stĺpec14]],0)</f>
        <v>0</v>
      </c>
      <c r="AH567" s="199">
        <f>Tabuľka2[[#This Row],[Stĺpec28]]+Tabuľka2[[#This Row],[Stĺpec25]]</f>
        <v>0</v>
      </c>
      <c r="AI567" s="206">
        <f>IFERROR(Tabuľka2[[#This Row],[Stĺpec25]]/Tabuľka2[[#This Row],[Stĺpec30]],0)</f>
        <v>0</v>
      </c>
      <c r="AJ567" s="191">
        <f>IFERROR(Tabuľka2[[#This Row],[Stĺpec145]]/Tabuľka2[[#This Row],[Stĺpec14]],0)</f>
        <v>0</v>
      </c>
      <c r="AK567" s="191">
        <f>IFERROR(Tabuľka2[[#This Row],[Stĺpec144]]/Tabuľka2[[#This Row],[Stĺpec14]],0)</f>
        <v>0</v>
      </c>
    </row>
    <row r="568" spans="1:37" x14ac:dyDescent="0.25">
      <c r="A568" s="251"/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17">
        <f>SUM(Činnosti!$F568:$M568)</f>
        <v>0</v>
      </c>
      <c r="O568" s="261"/>
      <c r="P568" s="269"/>
      <c r="Q568" s="267">
        <f>IF(AND(Tabuľka2[[#This Row],[Stĺpec5]]&gt;0,Tabuľka2[[#This Row],[Stĺpec1]]=""),1,0)</f>
        <v>0</v>
      </c>
      <c r="R568" s="237">
        <f>IF(AND(Tabuľka2[[#This Row],[Stĺpec14]]=0,OR(Tabuľka2[[#This Row],[Stĺpec145]]&gt;0,Tabuľka2[[#This Row],[Stĺpec144]]&gt;0)),1,0)</f>
        <v>0</v>
      </c>
      <c r="S5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8" s="212">
        <f>IF(OR($T$13="vyberte",$T$13=""),0,IF(OR(Tabuľka2[[#This Row],[Stĺpec14]]="",Tabuľka2[[#This Row],[Stĺpec6]]=""),0,Tabuľka2[[#This Row],[Stĺpec6]]/Tabuľka2[[#This Row],[Stĺpec14]]))</f>
        <v>0</v>
      </c>
      <c r="U568" s="212">
        <f>IF(OR($U$13="vyberte",$U$13=""),0,IF(OR(Tabuľka2[[#This Row],[Stĺpec14]]="",Tabuľka2[[#This Row],[Stĺpec7]]=""),0,Tabuľka2[[#This Row],[Stĺpec7]]/Tabuľka2[[#This Row],[Stĺpec14]]))</f>
        <v>0</v>
      </c>
      <c r="V568" s="212">
        <f>IF(OR($V$13="vyberte",$V$13=""),0,IF(OR(Tabuľka2[[#This Row],[Stĺpec14]]="",Tabuľka2[[#This Row],[Stĺpec8]]=0),0,Tabuľka2[[#This Row],[Stĺpec8]]/Tabuľka2[[#This Row],[Stĺpec14]]))</f>
        <v>0</v>
      </c>
      <c r="W568" s="212">
        <f>IF(OR($W$13="vyberte",$W$13=""),0,IF(OR(Tabuľka2[[#This Row],[Stĺpec14]]="",Tabuľka2[[#This Row],[Stĺpec9]]=""),0,Tabuľka2[[#This Row],[Stĺpec9]]/Tabuľka2[[#This Row],[Stĺpec14]]))</f>
        <v>0</v>
      </c>
      <c r="X568" s="212">
        <f>IF(OR($X$13="vyberte",$X$13=""),0,IF(OR(Tabuľka2[[#This Row],[Stĺpec14]]="",Tabuľka2[[#This Row],[Stĺpec10]]=""),0,Tabuľka2[[#This Row],[Stĺpec10]]/Tabuľka2[[#This Row],[Stĺpec14]]))</f>
        <v>0</v>
      </c>
      <c r="Y568" s="212">
        <f>IF(OR($Y$13="vyberte",$Y$13=""),0,IF(OR(Tabuľka2[[#This Row],[Stĺpec14]]="",Tabuľka2[[#This Row],[Stĺpec11]]=""),0,Tabuľka2[[#This Row],[Stĺpec11]]/Tabuľka2[[#This Row],[Stĺpec14]]))</f>
        <v>0</v>
      </c>
      <c r="Z568" s="212">
        <f>IF(OR(Tabuľka2[[#This Row],[Stĺpec14]]="",Tabuľka2[[#This Row],[Stĺpec12]]=""),0,Tabuľka2[[#This Row],[Stĺpec12]]/Tabuľka2[[#This Row],[Stĺpec14]])</f>
        <v>0</v>
      </c>
      <c r="AA568" s="194">
        <f>IF(OR(Tabuľka2[[#This Row],[Stĺpec14]]="",Tabuľka2[[#This Row],[Stĺpec13]]=""),0,Tabuľka2[[#This Row],[Stĺpec13]]/Tabuľka2[[#This Row],[Stĺpec14]])</f>
        <v>0</v>
      </c>
      <c r="AB568" s="193">
        <f>COUNTIF(Tabuľka2[[#This Row],[Stĺpec16]:[Stĺpec23]],"&gt;0,1")</f>
        <v>0</v>
      </c>
      <c r="AC568" s="198">
        <f>IF(OR($F$13="vyberte",$F$13=""),0,Tabuľka2[[#This Row],[Stĺpec14]]-Tabuľka2[[#This Row],[Stĺpec26]])</f>
        <v>0</v>
      </c>
      <c r="AD5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8" s="206">
        <f>IF('Bodovacie kritéria'!$F$15="01 A - BORSKÁ NÍŽINA",Tabuľka2[[#This Row],[Stĺpec25]]/Tabuľka2[[#This Row],[Stĺpec5]],0)</f>
        <v>0</v>
      </c>
      <c r="AF5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8" s="206">
        <f>IFERROR((Tabuľka2[[#This Row],[Stĺpec28]]+Tabuľka2[[#This Row],[Stĺpec25]])/Tabuľka2[[#This Row],[Stĺpec14]],0)</f>
        <v>0</v>
      </c>
      <c r="AH568" s="199">
        <f>Tabuľka2[[#This Row],[Stĺpec28]]+Tabuľka2[[#This Row],[Stĺpec25]]</f>
        <v>0</v>
      </c>
      <c r="AI568" s="206">
        <f>IFERROR(Tabuľka2[[#This Row],[Stĺpec25]]/Tabuľka2[[#This Row],[Stĺpec30]],0)</f>
        <v>0</v>
      </c>
      <c r="AJ568" s="191">
        <f>IFERROR(Tabuľka2[[#This Row],[Stĺpec145]]/Tabuľka2[[#This Row],[Stĺpec14]],0)</f>
        <v>0</v>
      </c>
      <c r="AK568" s="191">
        <f>IFERROR(Tabuľka2[[#This Row],[Stĺpec144]]/Tabuľka2[[#This Row],[Stĺpec14]],0)</f>
        <v>0</v>
      </c>
    </row>
    <row r="569" spans="1:37" x14ac:dyDescent="0.25">
      <c r="A569" s="252"/>
      <c r="B569" s="257"/>
      <c r="C569" s="257"/>
      <c r="D569" s="257"/>
      <c r="E569" s="257"/>
      <c r="F569" s="257"/>
      <c r="G569" s="257"/>
      <c r="H569" s="257"/>
      <c r="I569" s="257"/>
      <c r="J569" s="257"/>
      <c r="K569" s="257"/>
      <c r="L569" s="257"/>
      <c r="M569" s="257"/>
      <c r="N569" s="218">
        <f>SUM(Činnosti!$F569:$M569)</f>
        <v>0</v>
      </c>
      <c r="O569" s="262"/>
      <c r="P569" s="269"/>
      <c r="Q569" s="267">
        <f>IF(AND(Tabuľka2[[#This Row],[Stĺpec5]]&gt;0,Tabuľka2[[#This Row],[Stĺpec1]]=""),1,0)</f>
        <v>0</v>
      </c>
      <c r="R569" s="237">
        <f>IF(AND(Tabuľka2[[#This Row],[Stĺpec14]]=0,OR(Tabuľka2[[#This Row],[Stĺpec145]]&gt;0,Tabuľka2[[#This Row],[Stĺpec144]]&gt;0)),1,0)</f>
        <v>0</v>
      </c>
      <c r="S5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69" s="212">
        <f>IF(OR($T$13="vyberte",$T$13=""),0,IF(OR(Tabuľka2[[#This Row],[Stĺpec14]]="",Tabuľka2[[#This Row],[Stĺpec6]]=""),0,Tabuľka2[[#This Row],[Stĺpec6]]/Tabuľka2[[#This Row],[Stĺpec14]]))</f>
        <v>0</v>
      </c>
      <c r="U569" s="212">
        <f>IF(OR($U$13="vyberte",$U$13=""),0,IF(OR(Tabuľka2[[#This Row],[Stĺpec14]]="",Tabuľka2[[#This Row],[Stĺpec7]]=""),0,Tabuľka2[[#This Row],[Stĺpec7]]/Tabuľka2[[#This Row],[Stĺpec14]]))</f>
        <v>0</v>
      </c>
      <c r="V569" s="212">
        <f>IF(OR($V$13="vyberte",$V$13=""),0,IF(OR(Tabuľka2[[#This Row],[Stĺpec14]]="",Tabuľka2[[#This Row],[Stĺpec8]]=0),0,Tabuľka2[[#This Row],[Stĺpec8]]/Tabuľka2[[#This Row],[Stĺpec14]]))</f>
        <v>0</v>
      </c>
      <c r="W569" s="212">
        <f>IF(OR($W$13="vyberte",$W$13=""),0,IF(OR(Tabuľka2[[#This Row],[Stĺpec14]]="",Tabuľka2[[#This Row],[Stĺpec9]]=""),0,Tabuľka2[[#This Row],[Stĺpec9]]/Tabuľka2[[#This Row],[Stĺpec14]]))</f>
        <v>0</v>
      </c>
      <c r="X569" s="212">
        <f>IF(OR($X$13="vyberte",$X$13=""),0,IF(OR(Tabuľka2[[#This Row],[Stĺpec14]]="",Tabuľka2[[#This Row],[Stĺpec10]]=""),0,Tabuľka2[[#This Row],[Stĺpec10]]/Tabuľka2[[#This Row],[Stĺpec14]]))</f>
        <v>0</v>
      </c>
      <c r="Y569" s="212">
        <f>IF(OR($Y$13="vyberte",$Y$13=""),0,IF(OR(Tabuľka2[[#This Row],[Stĺpec14]]="",Tabuľka2[[#This Row],[Stĺpec11]]=""),0,Tabuľka2[[#This Row],[Stĺpec11]]/Tabuľka2[[#This Row],[Stĺpec14]]))</f>
        <v>0</v>
      </c>
      <c r="Z569" s="212">
        <f>IF(OR(Tabuľka2[[#This Row],[Stĺpec14]]="",Tabuľka2[[#This Row],[Stĺpec12]]=""),0,Tabuľka2[[#This Row],[Stĺpec12]]/Tabuľka2[[#This Row],[Stĺpec14]])</f>
        <v>0</v>
      </c>
      <c r="AA569" s="194">
        <f>IF(OR(Tabuľka2[[#This Row],[Stĺpec14]]="",Tabuľka2[[#This Row],[Stĺpec13]]=""),0,Tabuľka2[[#This Row],[Stĺpec13]]/Tabuľka2[[#This Row],[Stĺpec14]])</f>
        <v>0</v>
      </c>
      <c r="AB569" s="193">
        <f>COUNTIF(Tabuľka2[[#This Row],[Stĺpec16]:[Stĺpec23]],"&gt;0,1")</f>
        <v>0</v>
      </c>
      <c r="AC569" s="198">
        <f>IF(OR($F$13="vyberte",$F$13=""),0,Tabuľka2[[#This Row],[Stĺpec14]]-Tabuľka2[[#This Row],[Stĺpec26]])</f>
        <v>0</v>
      </c>
      <c r="AD5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69" s="206">
        <f>IF('Bodovacie kritéria'!$F$15="01 A - BORSKÁ NÍŽINA",Tabuľka2[[#This Row],[Stĺpec25]]/Tabuľka2[[#This Row],[Stĺpec5]],0)</f>
        <v>0</v>
      </c>
      <c r="AF5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69" s="206">
        <f>IFERROR((Tabuľka2[[#This Row],[Stĺpec28]]+Tabuľka2[[#This Row],[Stĺpec25]])/Tabuľka2[[#This Row],[Stĺpec14]],0)</f>
        <v>0</v>
      </c>
      <c r="AH569" s="199">
        <f>Tabuľka2[[#This Row],[Stĺpec28]]+Tabuľka2[[#This Row],[Stĺpec25]]</f>
        <v>0</v>
      </c>
      <c r="AI569" s="206">
        <f>IFERROR(Tabuľka2[[#This Row],[Stĺpec25]]/Tabuľka2[[#This Row],[Stĺpec30]],0)</f>
        <v>0</v>
      </c>
      <c r="AJ569" s="191">
        <f>IFERROR(Tabuľka2[[#This Row],[Stĺpec145]]/Tabuľka2[[#This Row],[Stĺpec14]],0)</f>
        <v>0</v>
      </c>
      <c r="AK569" s="191">
        <f>IFERROR(Tabuľka2[[#This Row],[Stĺpec144]]/Tabuľka2[[#This Row],[Stĺpec14]],0)</f>
        <v>0</v>
      </c>
    </row>
    <row r="570" spans="1:37" x14ac:dyDescent="0.25">
      <c r="A570" s="251"/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17">
        <f>SUM(Činnosti!$F570:$M570)</f>
        <v>0</v>
      </c>
      <c r="O570" s="261"/>
      <c r="P570" s="269"/>
      <c r="Q570" s="267">
        <f>IF(AND(Tabuľka2[[#This Row],[Stĺpec5]]&gt;0,Tabuľka2[[#This Row],[Stĺpec1]]=""),1,0)</f>
        <v>0</v>
      </c>
      <c r="R570" s="237">
        <f>IF(AND(Tabuľka2[[#This Row],[Stĺpec14]]=0,OR(Tabuľka2[[#This Row],[Stĺpec145]]&gt;0,Tabuľka2[[#This Row],[Stĺpec144]]&gt;0)),1,0)</f>
        <v>0</v>
      </c>
      <c r="S5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0" s="212">
        <f>IF(OR($T$13="vyberte",$T$13=""),0,IF(OR(Tabuľka2[[#This Row],[Stĺpec14]]="",Tabuľka2[[#This Row],[Stĺpec6]]=""),0,Tabuľka2[[#This Row],[Stĺpec6]]/Tabuľka2[[#This Row],[Stĺpec14]]))</f>
        <v>0</v>
      </c>
      <c r="U570" s="212">
        <f>IF(OR($U$13="vyberte",$U$13=""),0,IF(OR(Tabuľka2[[#This Row],[Stĺpec14]]="",Tabuľka2[[#This Row],[Stĺpec7]]=""),0,Tabuľka2[[#This Row],[Stĺpec7]]/Tabuľka2[[#This Row],[Stĺpec14]]))</f>
        <v>0</v>
      </c>
      <c r="V570" s="212">
        <f>IF(OR($V$13="vyberte",$V$13=""),0,IF(OR(Tabuľka2[[#This Row],[Stĺpec14]]="",Tabuľka2[[#This Row],[Stĺpec8]]=0),0,Tabuľka2[[#This Row],[Stĺpec8]]/Tabuľka2[[#This Row],[Stĺpec14]]))</f>
        <v>0</v>
      </c>
      <c r="W570" s="212">
        <f>IF(OR($W$13="vyberte",$W$13=""),0,IF(OR(Tabuľka2[[#This Row],[Stĺpec14]]="",Tabuľka2[[#This Row],[Stĺpec9]]=""),0,Tabuľka2[[#This Row],[Stĺpec9]]/Tabuľka2[[#This Row],[Stĺpec14]]))</f>
        <v>0</v>
      </c>
      <c r="X570" s="212">
        <f>IF(OR($X$13="vyberte",$X$13=""),0,IF(OR(Tabuľka2[[#This Row],[Stĺpec14]]="",Tabuľka2[[#This Row],[Stĺpec10]]=""),0,Tabuľka2[[#This Row],[Stĺpec10]]/Tabuľka2[[#This Row],[Stĺpec14]]))</f>
        <v>0</v>
      </c>
      <c r="Y570" s="212">
        <f>IF(OR($Y$13="vyberte",$Y$13=""),0,IF(OR(Tabuľka2[[#This Row],[Stĺpec14]]="",Tabuľka2[[#This Row],[Stĺpec11]]=""),0,Tabuľka2[[#This Row],[Stĺpec11]]/Tabuľka2[[#This Row],[Stĺpec14]]))</f>
        <v>0</v>
      </c>
      <c r="Z570" s="212">
        <f>IF(OR(Tabuľka2[[#This Row],[Stĺpec14]]="",Tabuľka2[[#This Row],[Stĺpec12]]=""),0,Tabuľka2[[#This Row],[Stĺpec12]]/Tabuľka2[[#This Row],[Stĺpec14]])</f>
        <v>0</v>
      </c>
      <c r="AA570" s="194">
        <f>IF(OR(Tabuľka2[[#This Row],[Stĺpec14]]="",Tabuľka2[[#This Row],[Stĺpec13]]=""),0,Tabuľka2[[#This Row],[Stĺpec13]]/Tabuľka2[[#This Row],[Stĺpec14]])</f>
        <v>0</v>
      </c>
      <c r="AB570" s="193">
        <f>COUNTIF(Tabuľka2[[#This Row],[Stĺpec16]:[Stĺpec23]],"&gt;0,1")</f>
        <v>0</v>
      </c>
      <c r="AC570" s="198">
        <f>IF(OR($F$13="vyberte",$F$13=""),0,Tabuľka2[[#This Row],[Stĺpec14]]-Tabuľka2[[#This Row],[Stĺpec26]])</f>
        <v>0</v>
      </c>
      <c r="AD5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0" s="206">
        <f>IF('Bodovacie kritéria'!$F$15="01 A - BORSKÁ NÍŽINA",Tabuľka2[[#This Row],[Stĺpec25]]/Tabuľka2[[#This Row],[Stĺpec5]],0)</f>
        <v>0</v>
      </c>
      <c r="AF5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0" s="206">
        <f>IFERROR((Tabuľka2[[#This Row],[Stĺpec28]]+Tabuľka2[[#This Row],[Stĺpec25]])/Tabuľka2[[#This Row],[Stĺpec14]],0)</f>
        <v>0</v>
      </c>
      <c r="AH570" s="199">
        <f>Tabuľka2[[#This Row],[Stĺpec28]]+Tabuľka2[[#This Row],[Stĺpec25]]</f>
        <v>0</v>
      </c>
      <c r="AI570" s="206">
        <f>IFERROR(Tabuľka2[[#This Row],[Stĺpec25]]/Tabuľka2[[#This Row],[Stĺpec30]],0)</f>
        <v>0</v>
      </c>
      <c r="AJ570" s="191">
        <f>IFERROR(Tabuľka2[[#This Row],[Stĺpec145]]/Tabuľka2[[#This Row],[Stĺpec14]],0)</f>
        <v>0</v>
      </c>
      <c r="AK570" s="191">
        <f>IFERROR(Tabuľka2[[#This Row],[Stĺpec144]]/Tabuľka2[[#This Row],[Stĺpec14]],0)</f>
        <v>0</v>
      </c>
    </row>
    <row r="571" spans="1:37" x14ac:dyDescent="0.25">
      <c r="A571" s="252"/>
      <c r="B571" s="257"/>
      <c r="C571" s="257"/>
      <c r="D571" s="257"/>
      <c r="E571" s="257"/>
      <c r="F571" s="257"/>
      <c r="G571" s="257"/>
      <c r="H571" s="257"/>
      <c r="I571" s="257"/>
      <c r="J571" s="257"/>
      <c r="K571" s="257"/>
      <c r="L571" s="257"/>
      <c r="M571" s="257"/>
      <c r="N571" s="218">
        <f>SUM(Činnosti!$F571:$M571)</f>
        <v>0</v>
      </c>
      <c r="O571" s="262"/>
      <c r="P571" s="269"/>
      <c r="Q571" s="267">
        <f>IF(AND(Tabuľka2[[#This Row],[Stĺpec5]]&gt;0,Tabuľka2[[#This Row],[Stĺpec1]]=""),1,0)</f>
        <v>0</v>
      </c>
      <c r="R571" s="237">
        <f>IF(AND(Tabuľka2[[#This Row],[Stĺpec14]]=0,OR(Tabuľka2[[#This Row],[Stĺpec145]]&gt;0,Tabuľka2[[#This Row],[Stĺpec144]]&gt;0)),1,0)</f>
        <v>0</v>
      </c>
      <c r="S5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1" s="212">
        <f>IF(OR($T$13="vyberte",$T$13=""),0,IF(OR(Tabuľka2[[#This Row],[Stĺpec14]]="",Tabuľka2[[#This Row],[Stĺpec6]]=""),0,Tabuľka2[[#This Row],[Stĺpec6]]/Tabuľka2[[#This Row],[Stĺpec14]]))</f>
        <v>0</v>
      </c>
      <c r="U571" s="212">
        <f>IF(OR($U$13="vyberte",$U$13=""),0,IF(OR(Tabuľka2[[#This Row],[Stĺpec14]]="",Tabuľka2[[#This Row],[Stĺpec7]]=""),0,Tabuľka2[[#This Row],[Stĺpec7]]/Tabuľka2[[#This Row],[Stĺpec14]]))</f>
        <v>0</v>
      </c>
      <c r="V571" s="212">
        <f>IF(OR($V$13="vyberte",$V$13=""),0,IF(OR(Tabuľka2[[#This Row],[Stĺpec14]]="",Tabuľka2[[#This Row],[Stĺpec8]]=0),0,Tabuľka2[[#This Row],[Stĺpec8]]/Tabuľka2[[#This Row],[Stĺpec14]]))</f>
        <v>0</v>
      </c>
      <c r="W571" s="212">
        <f>IF(OR($W$13="vyberte",$W$13=""),0,IF(OR(Tabuľka2[[#This Row],[Stĺpec14]]="",Tabuľka2[[#This Row],[Stĺpec9]]=""),0,Tabuľka2[[#This Row],[Stĺpec9]]/Tabuľka2[[#This Row],[Stĺpec14]]))</f>
        <v>0</v>
      </c>
      <c r="X571" s="212">
        <f>IF(OR($X$13="vyberte",$X$13=""),0,IF(OR(Tabuľka2[[#This Row],[Stĺpec14]]="",Tabuľka2[[#This Row],[Stĺpec10]]=""),0,Tabuľka2[[#This Row],[Stĺpec10]]/Tabuľka2[[#This Row],[Stĺpec14]]))</f>
        <v>0</v>
      </c>
      <c r="Y571" s="212">
        <f>IF(OR($Y$13="vyberte",$Y$13=""),0,IF(OR(Tabuľka2[[#This Row],[Stĺpec14]]="",Tabuľka2[[#This Row],[Stĺpec11]]=""),0,Tabuľka2[[#This Row],[Stĺpec11]]/Tabuľka2[[#This Row],[Stĺpec14]]))</f>
        <v>0</v>
      </c>
      <c r="Z571" s="212">
        <f>IF(OR(Tabuľka2[[#This Row],[Stĺpec14]]="",Tabuľka2[[#This Row],[Stĺpec12]]=""),0,Tabuľka2[[#This Row],[Stĺpec12]]/Tabuľka2[[#This Row],[Stĺpec14]])</f>
        <v>0</v>
      </c>
      <c r="AA571" s="194">
        <f>IF(OR(Tabuľka2[[#This Row],[Stĺpec14]]="",Tabuľka2[[#This Row],[Stĺpec13]]=""),0,Tabuľka2[[#This Row],[Stĺpec13]]/Tabuľka2[[#This Row],[Stĺpec14]])</f>
        <v>0</v>
      </c>
      <c r="AB571" s="193">
        <f>COUNTIF(Tabuľka2[[#This Row],[Stĺpec16]:[Stĺpec23]],"&gt;0,1")</f>
        <v>0</v>
      </c>
      <c r="AC571" s="198">
        <f>IF(OR($F$13="vyberte",$F$13=""),0,Tabuľka2[[#This Row],[Stĺpec14]]-Tabuľka2[[#This Row],[Stĺpec26]])</f>
        <v>0</v>
      </c>
      <c r="AD5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1" s="206">
        <f>IF('Bodovacie kritéria'!$F$15="01 A - BORSKÁ NÍŽINA",Tabuľka2[[#This Row],[Stĺpec25]]/Tabuľka2[[#This Row],[Stĺpec5]],0)</f>
        <v>0</v>
      </c>
      <c r="AF5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1" s="206">
        <f>IFERROR((Tabuľka2[[#This Row],[Stĺpec28]]+Tabuľka2[[#This Row],[Stĺpec25]])/Tabuľka2[[#This Row],[Stĺpec14]],0)</f>
        <v>0</v>
      </c>
      <c r="AH571" s="199">
        <f>Tabuľka2[[#This Row],[Stĺpec28]]+Tabuľka2[[#This Row],[Stĺpec25]]</f>
        <v>0</v>
      </c>
      <c r="AI571" s="206">
        <f>IFERROR(Tabuľka2[[#This Row],[Stĺpec25]]/Tabuľka2[[#This Row],[Stĺpec30]],0)</f>
        <v>0</v>
      </c>
      <c r="AJ571" s="191">
        <f>IFERROR(Tabuľka2[[#This Row],[Stĺpec145]]/Tabuľka2[[#This Row],[Stĺpec14]],0)</f>
        <v>0</v>
      </c>
      <c r="AK571" s="191">
        <f>IFERROR(Tabuľka2[[#This Row],[Stĺpec144]]/Tabuľka2[[#This Row],[Stĺpec14]],0)</f>
        <v>0</v>
      </c>
    </row>
    <row r="572" spans="1:37" x14ac:dyDescent="0.25">
      <c r="A572" s="251"/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17">
        <f>SUM(Činnosti!$F572:$M572)</f>
        <v>0</v>
      </c>
      <c r="O572" s="261"/>
      <c r="P572" s="269"/>
      <c r="Q572" s="267">
        <f>IF(AND(Tabuľka2[[#This Row],[Stĺpec5]]&gt;0,Tabuľka2[[#This Row],[Stĺpec1]]=""),1,0)</f>
        <v>0</v>
      </c>
      <c r="R572" s="237">
        <f>IF(AND(Tabuľka2[[#This Row],[Stĺpec14]]=0,OR(Tabuľka2[[#This Row],[Stĺpec145]]&gt;0,Tabuľka2[[#This Row],[Stĺpec144]]&gt;0)),1,0)</f>
        <v>0</v>
      </c>
      <c r="S5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2" s="212">
        <f>IF(OR($T$13="vyberte",$T$13=""),0,IF(OR(Tabuľka2[[#This Row],[Stĺpec14]]="",Tabuľka2[[#This Row],[Stĺpec6]]=""),0,Tabuľka2[[#This Row],[Stĺpec6]]/Tabuľka2[[#This Row],[Stĺpec14]]))</f>
        <v>0</v>
      </c>
      <c r="U572" s="212">
        <f>IF(OR($U$13="vyberte",$U$13=""),0,IF(OR(Tabuľka2[[#This Row],[Stĺpec14]]="",Tabuľka2[[#This Row],[Stĺpec7]]=""),0,Tabuľka2[[#This Row],[Stĺpec7]]/Tabuľka2[[#This Row],[Stĺpec14]]))</f>
        <v>0</v>
      </c>
      <c r="V572" s="212">
        <f>IF(OR($V$13="vyberte",$V$13=""),0,IF(OR(Tabuľka2[[#This Row],[Stĺpec14]]="",Tabuľka2[[#This Row],[Stĺpec8]]=0),0,Tabuľka2[[#This Row],[Stĺpec8]]/Tabuľka2[[#This Row],[Stĺpec14]]))</f>
        <v>0</v>
      </c>
      <c r="W572" s="212">
        <f>IF(OR($W$13="vyberte",$W$13=""),0,IF(OR(Tabuľka2[[#This Row],[Stĺpec14]]="",Tabuľka2[[#This Row],[Stĺpec9]]=""),0,Tabuľka2[[#This Row],[Stĺpec9]]/Tabuľka2[[#This Row],[Stĺpec14]]))</f>
        <v>0</v>
      </c>
      <c r="X572" s="212">
        <f>IF(OR($X$13="vyberte",$X$13=""),0,IF(OR(Tabuľka2[[#This Row],[Stĺpec14]]="",Tabuľka2[[#This Row],[Stĺpec10]]=""),0,Tabuľka2[[#This Row],[Stĺpec10]]/Tabuľka2[[#This Row],[Stĺpec14]]))</f>
        <v>0</v>
      </c>
      <c r="Y572" s="212">
        <f>IF(OR($Y$13="vyberte",$Y$13=""),0,IF(OR(Tabuľka2[[#This Row],[Stĺpec14]]="",Tabuľka2[[#This Row],[Stĺpec11]]=""),0,Tabuľka2[[#This Row],[Stĺpec11]]/Tabuľka2[[#This Row],[Stĺpec14]]))</f>
        <v>0</v>
      </c>
      <c r="Z572" s="212">
        <f>IF(OR(Tabuľka2[[#This Row],[Stĺpec14]]="",Tabuľka2[[#This Row],[Stĺpec12]]=""),0,Tabuľka2[[#This Row],[Stĺpec12]]/Tabuľka2[[#This Row],[Stĺpec14]])</f>
        <v>0</v>
      </c>
      <c r="AA572" s="194">
        <f>IF(OR(Tabuľka2[[#This Row],[Stĺpec14]]="",Tabuľka2[[#This Row],[Stĺpec13]]=""),0,Tabuľka2[[#This Row],[Stĺpec13]]/Tabuľka2[[#This Row],[Stĺpec14]])</f>
        <v>0</v>
      </c>
      <c r="AB572" s="193">
        <f>COUNTIF(Tabuľka2[[#This Row],[Stĺpec16]:[Stĺpec23]],"&gt;0,1")</f>
        <v>0</v>
      </c>
      <c r="AC572" s="198">
        <f>IF(OR($F$13="vyberte",$F$13=""),0,Tabuľka2[[#This Row],[Stĺpec14]]-Tabuľka2[[#This Row],[Stĺpec26]])</f>
        <v>0</v>
      </c>
      <c r="AD5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2" s="206">
        <f>IF('Bodovacie kritéria'!$F$15="01 A - BORSKÁ NÍŽINA",Tabuľka2[[#This Row],[Stĺpec25]]/Tabuľka2[[#This Row],[Stĺpec5]],0)</f>
        <v>0</v>
      </c>
      <c r="AF5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2" s="206">
        <f>IFERROR((Tabuľka2[[#This Row],[Stĺpec28]]+Tabuľka2[[#This Row],[Stĺpec25]])/Tabuľka2[[#This Row],[Stĺpec14]],0)</f>
        <v>0</v>
      </c>
      <c r="AH572" s="199">
        <f>Tabuľka2[[#This Row],[Stĺpec28]]+Tabuľka2[[#This Row],[Stĺpec25]]</f>
        <v>0</v>
      </c>
      <c r="AI572" s="206">
        <f>IFERROR(Tabuľka2[[#This Row],[Stĺpec25]]/Tabuľka2[[#This Row],[Stĺpec30]],0)</f>
        <v>0</v>
      </c>
      <c r="AJ572" s="191">
        <f>IFERROR(Tabuľka2[[#This Row],[Stĺpec145]]/Tabuľka2[[#This Row],[Stĺpec14]],0)</f>
        <v>0</v>
      </c>
      <c r="AK572" s="191">
        <f>IFERROR(Tabuľka2[[#This Row],[Stĺpec144]]/Tabuľka2[[#This Row],[Stĺpec14]],0)</f>
        <v>0</v>
      </c>
    </row>
    <row r="573" spans="1:37" x14ac:dyDescent="0.25">
      <c r="A573" s="252"/>
      <c r="B573" s="257"/>
      <c r="C573" s="257"/>
      <c r="D573" s="257"/>
      <c r="E573" s="257"/>
      <c r="F573" s="257"/>
      <c r="G573" s="257"/>
      <c r="H573" s="257"/>
      <c r="I573" s="257"/>
      <c r="J573" s="257"/>
      <c r="K573" s="257"/>
      <c r="L573" s="257"/>
      <c r="M573" s="257"/>
      <c r="N573" s="218">
        <f>SUM(Činnosti!$F573:$M573)</f>
        <v>0</v>
      </c>
      <c r="O573" s="262"/>
      <c r="P573" s="269"/>
      <c r="Q573" s="267">
        <f>IF(AND(Tabuľka2[[#This Row],[Stĺpec5]]&gt;0,Tabuľka2[[#This Row],[Stĺpec1]]=""),1,0)</f>
        <v>0</v>
      </c>
      <c r="R573" s="237">
        <f>IF(AND(Tabuľka2[[#This Row],[Stĺpec14]]=0,OR(Tabuľka2[[#This Row],[Stĺpec145]]&gt;0,Tabuľka2[[#This Row],[Stĺpec144]]&gt;0)),1,0)</f>
        <v>0</v>
      </c>
      <c r="S5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3" s="212">
        <f>IF(OR($T$13="vyberte",$T$13=""),0,IF(OR(Tabuľka2[[#This Row],[Stĺpec14]]="",Tabuľka2[[#This Row],[Stĺpec6]]=""),0,Tabuľka2[[#This Row],[Stĺpec6]]/Tabuľka2[[#This Row],[Stĺpec14]]))</f>
        <v>0</v>
      </c>
      <c r="U573" s="212">
        <f>IF(OR($U$13="vyberte",$U$13=""),0,IF(OR(Tabuľka2[[#This Row],[Stĺpec14]]="",Tabuľka2[[#This Row],[Stĺpec7]]=""),0,Tabuľka2[[#This Row],[Stĺpec7]]/Tabuľka2[[#This Row],[Stĺpec14]]))</f>
        <v>0</v>
      </c>
      <c r="V573" s="212">
        <f>IF(OR($V$13="vyberte",$V$13=""),0,IF(OR(Tabuľka2[[#This Row],[Stĺpec14]]="",Tabuľka2[[#This Row],[Stĺpec8]]=0),0,Tabuľka2[[#This Row],[Stĺpec8]]/Tabuľka2[[#This Row],[Stĺpec14]]))</f>
        <v>0</v>
      </c>
      <c r="W573" s="212">
        <f>IF(OR($W$13="vyberte",$W$13=""),0,IF(OR(Tabuľka2[[#This Row],[Stĺpec14]]="",Tabuľka2[[#This Row],[Stĺpec9]]=""),0,Tabuľka2[[#This Row],[Stĺpec9]]/Tabuľka2[[#This Row],[Stĺpec14]]))</f>
        <v>0</v>
      </c>
      <c r="X573" s="212">
        <f>IF(OR($X$13="vyberte",$X$13=""),0,IF(OR(Tabuľka2[[#This Row],[Stĺpec14]]="",Tabuľka2[[#This Row],[Stĺpec10]]=""),0,Tabuľka2[[#This Row],[Stĺpec10]]/Tabuľka2[[#This Row],[Stĺpec14]]))</f>
        <v>0</v>
      </c>
      <c r="Y573" s="212">
        <f>IF(OR($Y$13="vyberte",$Y$13=""),0,IF(OR(Tabuľka2[[#This Row],[Stĺpec14]]="",Tabuľka2[[#This Row],[Stĺpec11]]=""),0,Tabuľka2[[#This Row],[Stĺpec11]]/Tabuľka2[[#This Row],[Stĺpec14]]))</f>
        <v>0</v>
      </c>
      <c r="Z573" s="212">
        <f>IF(OR(Tabuľka2[[#This Row],[Stĺpec14]]="",Tabuľka2[[#This Row],[Stĺpec12]]=""),0,Tabuľka2[[#This Row],[Stĺpec12]]/Tabuľka2[[#This Row],[Stĺpec14]])</f>
        <v>0</v>
      </c>
      <c r="AA573" s="194">
        <f>IF(OR(Tabuľka2[[#This Row],[Stĺpec14]]="",Tabuľka2[[#This Row],[Stĺpec13]]=""),0,Tabuľka2[[#This Row],[Stĺpec13]]/Tabuľka2[[#This Row],[Stĺpec14]])</f>
        <v>0</v>
      </c>
      <c r="AB573" s="193">
        <f>COUNTIF(Tabuľka2[[#This Row],[Stĺpec16]:[Stĺpec23]],"&gt;0,1")</f>
        <v>0</v>
      </c>
      <c r="AC573" s="198">
        <f>IF(OR($F$13="vyberte",$F$13=""),0,Tabuľka2[[#This Row],[Stĺpec14]]-Tabuľka2[[#This Row],[Stĺpec26]])</f>
        <v>0</v>
      </c>
      <c r="AD5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3" s="206">
        <f>IF('Bodovacie kritéria'!$F$15="01 A - BORSKÁ NÍŽINA",Tabuľka2[[#This Row],[Stĺpec25]]/Tabuľka2[[#This Row],[Stĺpec5]],0)</f>
        <v>0</v>
      </c>
      <c r="AF5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3" s="206">
        <f>IFERROR((Tabuľka2[[#This Row],[Stĺpec28]]+Tabuľka2[[#This Row],[Stĺpec25]])/Tabuľka2[[#This Row],[Stĺpec14]],0)</f>
        <v>0</v>
      </c>
      <c r="AH573" s="199">
        <f>Tabuľka2[[#This Row],[Stĺpec28]]+Tabuľka2[[#This Row],[Stĺpec25]]</f>
        <v>0</v>
      </c>
      <c r="AI573" s="206">
        <f>IFERROR(Tabuľka2[[#This Row],[Stĺpec25]]/Tabuľka2[[#This Row],[Stĺpec30]],0)</f>
        <v>0</v>
      </c>
      <c r="AJ573" s="191">
        <f>IFERROR(Tabuľka2[[#This Row],[Stĺpec145]]/Tabuľka2[[#This Row],[Stĺpec14]],0)</f>
        <v>0</v>
      </c>
      <c r="AK573" s="191">
        <f>IFERROR(Tabuľka2[[#This Row],[Stĺpec144]]/Tabuľka2[[#This Row],[Stĺpec14]],0)</f>
        <v>0</v>
      </c>
    </row>
    <row r="574" spans="1:37" x14ac:dyDescent="0.25">
      <c r="A574" s="251"/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17">
        <f>SUM(Činnosti!$F574:$M574)</f>
        <v>0</v>
      </c>
      <c r="O574" s="261"/>
      <c r="P574" s="269"/>
      <c r="Q574" s="267">
        <f>IF(AND(Tabuľka2[[#This Row],[Stĺpec5]]&gt;0,Tabuľka2[[#This Row],[Stĺpec1]]=""),1,0)</f>
        <v>0</v>
      </c>
      <c r="R574" s="237">
        <f>IF(AND(Tabuľka2[[#This Row],[Stĺpec14]]=0,OR(Tabuľka2[[#This Row],[Stĺpec145]]&gt;0,Tabuľka2[[#This Row],[Stĺpec144]]&gt;0)),1,0)</f>
        <v>0</v>
      </c>
      <c r="S5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4" s="212">
        <f>IF(OR($T$13="vyberte",$T$13=""),0,IF(OR(Tabuľka2[[#This Row],[Stĺpec14]]="",Tabuľka2[[#This Row],[Stĺpec6]]=""),0,Tabuľka2[[#This Row],[Stĺpec6]]/Tabuľka2[[#This Row],[Stĺpec14]]))</f>
        <v>0</v>
      </c>
      <c r="U574" s="212">
        <f>IF(OR($U$13="vyberte",$U$13=""),0,IF(OR(Tabuľka2[[#This Row],[Stĺpec14]]="",Tabuľka2[[#This Row],[Stĺpec7]]=""),0,Tabuľka2[[#This Row],[Stĺpec7]]/Tabuľka2[[#This Row],[Stĺpec14]]))</f>
        <v>0</v>
      </c>
      <c r="V574" s="212">
        <f>IF(OR($V$13="vyberte",$V$13=""),0,IF(OR(Tabuľka2[[#This Row],[Stĺpec14]]="",Tabuľka2[[#This Row],[Stĺpec8]]=0),0,Tabuľka2[[#This Row],[Stĺpec8]]/Tabuľka2[[#This Row],[Stĺpec14]]))</f>
        <v>0</v>
      </c>
      <c r="W574" s="212">
        <f>IF(OR($W$13="vyberte",$W$13=""),0,IF(OR(Tabuľka2[[#This Row],[Stĺpec14]]="",Tabuľka2[[#This Row],[Stĺpec9]]=""),0,Tabuľka2[[#This Row],[Stĺpec9]]/Tabuľka2[[#This Row],[Stĺpec14]]))</f>
        <v>0</v>
      </c>
      <c r="X574" s="212">
        <f>IF(OR($X$13="vyberte",$X$13=""),0,IF(OR(Tabuľka2[[#This Row],[Stĺpec14]]="",Tabuľka2[[#This Row],[Stĺpec10]]=""),0,Tabuľka2[[#This Row],[Stĺpec10]]/Tabuľka2[[#This Row],[Stĺpec14]]))</f>
        <v>0</v>
      </c>
      <c r="Y574" s="212">
        <f>IF(OR($Y$13="vyberte",$Y$13=""),0,IF(OR(Tabuľka2[[#This Row],[Stĺpec14]]="",Tabuľka2[[#This Row],[Stĺpec11]]=""),0,Tabuľka2[[#This Row],[Stĺpec11]]/Tabuľka2[[#This Row],[Stĺpec14]]))</f>
        <v>0</v>
      </c>
      <c r="Z574" s="212">
        <f>IF(OR(Tabuľka2[[#This Row],[Stĺpec14]]="",Tabuľka2[[#This Row],[Stĺpec12]]=""),0,Tabuľka2[[#This Row],[Stĺpec12]]/Tabuľka2[[#This Row],[Stĺpec14]])</f>
        <v>0</v>
      </c>
      <c r="AA574" s="194">
        <f>IF(OR(Tabuľka2[[#This Row],[Stĺpec14]]="",Tabuľka2[[#This Row],[Stĺpec13]]=""),0,Tabuľka2[[#This Row],[Stĺpec13]]/Tabuľka2[[#This Row],[Stĺpec14]])</f>
        <v>0</v>
      </c>
      <c r="AB574" s="193">
        <f>COUNTIF(Tabuľka2[[#This Row],[Stĺpec16]:[Stĺpec23]],"&gt;0,1")</f>
        <v>0</v>
      </c>
      <c r="AC574" s="198">
        <f>IF(OR($F$13="vyberte",$F$13=""),0,Tabuľka2[[#This Row],[Stĺpec14]]-Tabuľka2[[#This Row],[Stĺpec26]])</f>
        <v>0</v>
      </c>
      <c r="AD5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4" s="206">
        <f>IF('Bodovacie kritéria'!$F$15="01 A - BORSKÁ NÍŽINA",Tabuľka2[[#This Row],[Stĺpec25]]/Tabuľka2[[#This Row],[Stĺpec5]],0)</f>
        <v>0</v>
      </c>
      <c r="AF5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4" s="206">
        <f>IFERROR((Tabuľka2[[#This Row],[Stĺpec28]]+Tabuľka2[[#This Row],[Stĺpec25]])/Tabuľka2[[#This Row],[Stĺpec14]],0)</f>
        <v>0</v>
      </c>
      <c r="AH574" s="199">
        <f>Tabuľka2[[#This Row],[Stĺpec28]]+Tabuľka2[[#This Row],[Stĺpec25]]</f>
        <v>0</v>
      </c>
      <c r="AI574" s="206">
        <f>IFERROR(Tabuľka2[[#This Row],[Stĺpec25]]/Tabuľka2[[#This Row],[Stĺpec30]],0)</f>
        <v>0</v>
      </c>
      <c r="AJ574" s="191">
        <f>IFERROR(Tabuľka2[[#This Row],[Stĺpec145]]/Tabuľka2[[#This Row],[Stĺpec14]],0)</f>
        <v>0</v>
      </c>
      <c r="AK574" s="191">
        <f>IFERROR(Tabuľka2[[#This Row],[Stĺpec144]]/Tabuľka2[[#This Row],[Stĺpec14]],0)</f>
        <v>0</v>
      </c>
    </row>
    <row r="575" spans="1:37" x14ac:dyDescent="0.25">
      <c r="A575" s="252"/>
      <c r="B575" s="257"/>
      <c r="C575" s="257"/>
      <c r="D575" s="257"/>
      <c r="E575" s="257"/>
      <c r="F575" s="257"/>
      <c r="G575" s="257"/>
      <c r="H575" s="257"/>
      <c r="I575" s="257"/>
      <c r="J575" s="257"/>
      <c r="K575" s="257"/>
      <c r="L575" s="257"/>
      <c r="M575" s="257"/>
      <c r="N575" s="218">
        <f>SUM(Činnosti!$F575:$M575)</f>
        <v>0</v>
      </c>
      <c r="O575" s="262"/>
      <c r="P575" s="269"/>
      <c r="Q575" s="267">
        <f>IF(AND(Tabuľka2[[#This Row],[Stĺpec5]]&gt;0,Tabuľka2[[#This Row],[Stĺpec1]]=""),1,0)</f>
        <v>0</v>
      </c>
      <c r="R575" s="237">
        <f>IF(AND(Tabuľka2[[#This Row],[Stĺpec14]]=0,OR(Tabuľka2[[#This Row],[Stĺpec145]]&gt;0,Tabuľka2[[#This Row],[Stĺpec144]]&gt;0)),1,0)</f>
        <v>0</v>
      </c>
      <c r="S5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5" s="212">
        <f>IF(OR($T$13="vyberte",$T$13=""),0,IF(OR(Tabuľka2[[#This Row],[Stĺpec14]]="",Tabuľka2[[#This Row],[Stĺpec6]]=""),0,Tabuľka2[[#This Row],[Stĺpec6]]/Tabuľka2[[#This Row],[Stĺpec14]]))</f>
        <v>0</v>
      </c>
      <c r="U575" s="212">
        <f>IF(OR($U$13="vyberte",$U$13=""),0,IF(OR(Tabuľka2[[#This Row],[Stĺpec14]]="",Tabuľka2[[#This Row],[Stĺpec7]]=""),0,Tabuľka2[[#This Row],[Stĺpec7]]/Tabuľka2[[#This Row],[Stĺpec14]]))</f>
        <v>0</v>
      </c>
      <c r="V575" s="212">
        <f>IF(OR($V$13="vyberte",$V$13=""),0,IF(OR(Tabuľka2[[#This Row],[Stĺpec14]]="",Tabuľka2[[#This Row],[Stĺpec8]]=0),0,Tabuľka2[[#This Row],[Stĺpec8]]/Tabuľka2[[#This Row],[Stĺpec14]]))</f>
        <v>0</v>
      </c>
      <c r="W575" s="212">
        <f>IF(OR($W$13="vyberte",$W$13=""),0,IF(OR(Tabuľka2[[#This Row],[Stĺpec14]]="",Tabuľka2[[#This Row],[Stĺpec9]]=""),0,Tabuľka2[[#This Row],[Stĺpec9]]/Tabuľka2[[#This Row],[Stĺpec14]]))</f>
        <v>0</v>
      </c>
      <c r="X575" s="212">
        <f>IF(OR($X$13="vyberte",$X$13=""),0,IF(OR(Tabuľka2[[#This Row],[Stĺpec14]]="",Tabuľka2[[#This Row],[Stĺpec10]]=""),0,Tabuľka2[[#This Row],[Stĺpec10]]/Tabuľka2[[#This Row],[Stĺpec14]]))</f>
        <v>0</v>
      </c>
      <c r="Y575" s="212">
        <f>IF(OR($Y$13="vyberte",$Y$13=""),0,IF(OR(Tabuľka2[[#This Row],[Stĺpec14]]="",Tabuľka2[[#This Row],[Stĺpec11]]=""),0,Tabuľka2[[#This Row],[Stĺpec11]]/Tabuľka2[[#This Row],[Stĺpec14]]))</f>
        <v>0</v>
      </c>
      <c r="Z575" s="212">
        <f>IF(OR(Tabuľka2[[#This Row],[Stĺpec14]]="",Tabuľka2[[#This Row],[Stĺpec12]]=""),0,Tabuľka2[[#This Row],[Stĺpec12]]/Tabuľka2[[#This Row],[Stĺpec14]])</f>
        <v>0</v>
      </c>
      <c r="AA575" s="194">
        <f>IF(OR(Tabuľka2[[#This Row],[Stĺpec14]]="",Tabuľka2[[#This Row],[Stĺpec13]]=""),0,Tabuľka2[[#This Row],[Stĺpec13]]/Tabuľka2[[#This Row],[Stĺpec14]])</f>
        <v>0</v>
      </c>
      <c r="AB575" s="193">
        <f>COUNTIF(Tabuľka2[[#This Row],[Stĺpec16]:[Stĺpec23]],"&gt;0,1")</f>
        <v>0</v>
      </c>
      <c r="AC575" s="198">
        <f>IF(OR($F$13="vyberte",$F$13=""),0,Tabuľka2[[#This Row],[Stĺpec14]]-Tabuľka2[[#This Row],[Stĺpec26]])</f>
        <v>0</v>
      </c>
      <c r="AD5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5" s="206">
        <f>IF('Bodovacie kritéria'!$F$15="01 A - BORSKÁ NÍŽINA",Tabuľka2[[#This Row],[Stĺpec25]]/Tabuľka2[[#This Row],[Stĺpec5]],0)</f>
        <v>0</v>
      </c>
      <c r="AF5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5" s="206">
        <f>IFERROR((Tabuľka2[[#This Row],[Stĺpec28]]+Tabuľka2[[#This Row],[Stĺpec25]])/Tabuľka2[[#This Row],[Stĺpec14]],0)</f>
        <v>0</v>
      </c>
      <c r="AH575" s="199">
        <f>Tabuľka2[[#This Row],[Stĺpec28]]+Tabuľka2[[#This Row],[Stĺpec25]]</f>
        <v>0</v>
      </c>
      <c r="AI575" s="206">
        <f>IFERROR(Tabuľka2[[#This Row],[Stĺpec25]]/Tabuľka2[[#This Row],[Stĺpec30]],0)</f>
        <v>0</v>
      </c>
      <c r="AJ575" s="191">
        <f>IFERROR(Tabuľka2[[#This Row],[Stĺpec145]]/Tabuľka2[[#This Row],[Stĺpec14]],0)</f>
        <v>0</v>
      </c>
      <c r="AK575" s="191">
        <f>IFERROR(Tabuľka2[[#This Row],[Stĺpec144]]/Tabuľka2[[#This Row],[Stĺpec14]],0)</f>
        <v>0</v>
      </c>
    </row>
    <row r="576" spans="1:37" x14ac:dyDescent="0.25">
      <c r="A576" s="251"/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17">
        <f>SUM(Činnosti!$F576:$M576)</f>
        <v>0</v>
      </c>
      <c r="O576" s="261"/>
      <c r="P576" s="269"/>
      <c r="Q576" s="267">
        <f>IF(AND(Tabuľka2[[#This Row],[Stĺpec5]]&gt;0,Tabuľka2[[#This Row],[Stĺpec1]]=""),1,0)</f>
        <v>0</v>
      </c>
      <c r="R576" s="237">
        <f>IF(AND(Tabuľka2[[#This Row],[Stĺpec14]]=0,OR(Tabuľka2[[#This Row],[Stĺpec145]]&gt;0,Tabuľka2[[#This Row],[Stĺpec144]]&gt;0)),1,0)</f>
        <v>0</v>
      </c>
      <c r="S5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6" s="212">
        <f>IF(OR($T$13="vyberte",$T$13=""),0,IF(OR(Tabuľka2[[#This Row],[Stĺpec14]]="",Tabuľka2[[#This Row],[Stĺpec6]]=""),0,Tabuľka2[[#This Row],[Stĺpec6]]/Tabuľka2[[#This Row],[Stĺpec14]]))</f>
        <v>0</v>
      </c>
      <c r="U576" s="212">
        <f>IF(OR($U$13="vyberte",$U$13=""),0,IF(OR(Tabuľka2[[#This Row],[Stĺpec14]]="",Tabuľka2[[#This Row],[Stĺpec7]]=""),0,Tabuľka2[[#This Row],[Stĺpec7]]/Tabuľka2[[#This Row],[Stĺpec14]]))</f>
        <v>0</v>
      </c>
      <c r="V576" s="212">
        <f>IF(OR($V$13="vyberte",$V$13=""),0,IF(OR(Tabuľka2[[#This Row],[Stĺpec14]]="",Tabuľka2[[#This Row],[Stĺpec8]]=0),0,Tabuľka2[[#This Row],[Stĺpec8]]/Tabuľka2[[#This Row],[Stĺpec14]]))</f>
        <v>0</v>
      </c>
      <c r="W576" s="212">
        <f>IF(OR($W$13="vyberte",$W$13=""),0,IF(OR(Tabuľka2[[#This Row],[Stĺpec14]]="",Tabuľka2[[#This Row],[Stĺpec9]]=""),0,Tabuľka2[[#This Row],[Stĺpec9]]/Tabuľka2[[#This Row],[Stĺpec14]]))</f>
        <v>0</v>
      </c>
      <c r="X576" s="212">
        <f>IF(OR($X$13="vyberte",$X$13=""),0,IF(OR(Tabuľka2[[#This Row],[Stĺpec14]]="",Tabuľka2[[#This Row],[Stĺpec10]]=""),0,Tabuľka2[[#This Row],[Stĺpec10]]/Tabuľka2[[#This Row],[Stĺpec14]]))</f>
        <v>0</v>
      </c>
      <c r="Y576" s="212">
        <f>IF(OR($Y$13="vyberte",$Y$13=""),0,IF(OR(Tabuľka2[[#This Row],[Stĺpec14]]="",Tabuľka2[[#This Row],[Stĺpec11]]=""),0,Tabuľka2[[#This Row],[Stĺpec11]]/Tabuľka2[[#This Row],[Stĺpec14]]))</f>
        <v>0</v>
      </c>
      <c r="Z576" s="212">
        <f>IF(OR(Tabuľka2[[#This Row],[Stĺpec14]]="",Tabuľka2[[#This Row],[Stĺpec12]]=""),0,Tabuľka2[[#This Row],[Stĺpec12]]/Tabuľka2[[#This Row],[Stĺpec14]])</f>
        <v>0</v>
      </c>
      <c r="AA576" s="194">
        <f>IF(OR(Tabuľka2[[#This Row],[Stĺpec14]]="",Tabuľka2[[#This Row],[Stĺpec13]]=""),0,Tabuľka2[[#This Row],[Stĺpec13]]/Tabuľka2[[#This Row],[Stĺpec14]])</f>
        <v>0</v>
      </c>
      <c r="AB576" s="193">
        <f>COUNTIF(Tabuľka2[[#This Row],[Stĺpec16]:[Stĺpec23]],"&gt;0,1")</f>
        <v>0</v>
      </c>
      <c r="AC576" s="198">
        <f>IF(OR($F$13="vyberte",$F$13=""),0,Tabuľka2[[#This Row],[Stĺpec14]]-Tabuľka2[[#This Row],[Stĺpec26]])</f>
        <v>0</v>
      </c>
      <c r="AD5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6" s="206">
        <f>IF('Bodovacie kritéria'!$F$15="01 A - BORSKÁ NÍŽINA",Tabuľka2[[#This Row],[Stĺpec25]]/Tabuľka2[[#This Row],[Stĺpec5]],0)</f>
        <v>0</v>
      </c>
      <c r="AF5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6" s="206">
        <f>IFERROR((Tabuľka2[[#This Row],[Stĺpec28]]+Tabuľka2[[#This Row],[Stĺpec25]])/Tabuľka2[[#This Row],[Stĺpec14]],0)</f>
        <v>0</v>
      </c>
      <c r="AH576" s="199">
        <f>Tabuľka2[[#This Row],[Stĺpec28]]+Tabuľka2[[#This Row],[Stĺpec25]]</f>
        <v>0</v>
      </c>
      <c r="AI576" s="206">
        <f>IFERROR(Tabuľka2[[#This Row],[Stĺpec25]]/Tabuľka2[[#This Row],[Stĺpec30]],0)</f>
        <v>0</v>
      </c>
      <c r="AJ576" s="191">
        <f>IFERROR(Tabuľka2[[#This Row],[Stĺpec145]]/Tabuľka2[[#This Row],[Stĺpec14]],0)</f>
        <v>0</v>
      </c>
      <c r="AK576" s="191">
        <f>IFERROR(Tabuľka2[[#This Row],[Stĺpec144]]/Tabuľka2[[#This Row],[Stĺpec14]],0)</f>
        <v>0</v>
      </c>
    </row>
    <row r="577" spans="1:37" x14ac:dyDescent="0.25">
      <c r="A577" s="252"/>
      <c r="B577" s="257"/>
      <c r="C577" s="257"/>
      <c r="D577" s="257"/>
      <c r="E577" s="257"/>
      <c r="F577" s="257"/>
      <c r="G577" s="257"/>
      <c r="H577" s="257"/>
      <c r="I577" s="257"/>
      <c r="J577" s="257"/>
      <c r="K577" s="257"/>
      <c r="L577" s="257"/>
      <c r="M577" s="257"/>
      <c r="N577" s="218">
        <f>SUM(Činnosti!$F577:$M577)</f>
        <v>0</v>
      </c>
      <c r="O577" s="262"/>
      <c r="P577" s="269"/>
      <c r="Q577" s="267">
        <f>IF(AND(Tabuľka2[[#This Row],[Stĺpec5]]&gt;0,Tabuľka2[[#This Row],[Stĺpec1]]=""),1,0)</f>
        <v>0</v>
      </c>
      <c r="R577" s="237">
        <f>IF(AND(Tabuľka2[[#This Row],[Stĺpec14]]=0,OR(Tabuľka2[[#This Row],[Stĺpec145]]&gt;0,Tabuľka2[[#This Row],[Stĺpec144]]&gt;0)),1,0)</f>
        <v>0</v>
      </c>
      <c r="S5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7" s="212">
        <f>IF(OR($T$13="vyberte",$T$13=""),0,IF(OR(Tabuľka2[[#This Row],[Stĺpec14]]="",Tabuľka2[[#This Row],[Stĺpec6]]=""),0,Tabuľka2[[#This Row],[Stĺpec6]]/Tabuľka2[[#This Row],[Stĺpec14]]))</f>
        <v>0</v>
      </c>
      <c r="U577" s="212">
        <f>IF(OR($U$13="vyberte",$U$13=""),0,IF(OR(Tabuľka2[[#This Row],[Stĺpec14]]="",Tabuľka2[[#This Row],[Stĺpec7]]=""),0,Tabuľka2[[#This Row],[Stĺpec7]]/Tabuľka2[[#This Row],[Stĺpec14]]))</f>
        <v>0</v>
      </c>
      <c r="V577" s="212">
        <f>IF(OR($V$13="vyberte",$V$13=""),0,IF(OR(Tabuľka2[[#This Row],[Stĺpec14]]="",Tabuľka2[[#This Row],[Stĺpec8]]=0),0,Tabuľka2[[#This Row],[Stĺpec8]]/Tabuľka2[[#This Row],[Stĺpec14]]))</f>
        <v>0</v>
      </c>
      <c r="W577" s="212">
        <f>IF(OR($W$13="vyberte",$W$13=""),0,IF(OR(Tabuľka2[[#This Row],[Stĺpec14]]="",Tabuľka2[[#This Row],[Stĺpec9]]=""),0,Tabuľka2[[#This Row],[Stĺpec9]]/Tabuľka2[[#This Row],[Stĺpec14]]))</f>
        <v>0</v>
      </c>
      <c r="X577" s="212">
        <f>IF(OR($X$13="vyberte",$X$13=""),0,IF(OR(Tabuľka2[[#This Row],[Stĺpec14]]="",Tabuľka2[[#This Row],[Stĺpec10]]=""),0,Tabuľka2[[#This Row],[Stĺpec10]]/Tabuľka2[[#This Row],[Stĺpec14]]))</f>
        <v>0</v>
      </c>
      <c r="Y577" s="212">
        <f>IF(OR($Y$13="vyberte",$Y$13=""),0,IF(OR(Tabuľka2[[#This Row],[Stĺpec14]]="",Tabuľka2[[#This Row],[Stĺpec11]]=""),0,Tabuľka2[[#This Row],[Stĺpec11]]/Tabuľka2[[#This Row],[Stĺpec14]]))</f>
        <v>0</v>
      </c>
      <c r="Z577" s="212">
        <f>IF(OR(Tabuľka2[[#This Row],[Stĺpec14]]="",Tabuľka2[[#This Row],[Stĺpec12]]=""),0,Tabuľka2[[#This Row],[Stĺpec12]]/Tabuľka2[[#This Row],[Stĺpec14]])</f>
        <v>0</v>
      </c>
      <c r="AA577" s="194">
        <f>IF(OR(Tabuľka2[[#This Row],[Stĺpec14]]="",Tabuľka2[[#This Row],[Stĺpec13]]=""),0,Tabuľka2[[#This Row],[Stĺpec13]]/Tabuľka2[[#This Row],[Stĺpec14]])</f>
        <v>0</v>
      </c>
      <c r="AB577" s="193">
        <f>COUNTIF(Tabuľka2[[#This Row],[Stĺpec16]:[Stĺpec23]],"&gt;0,1")</f>
        <v>0</v>
      </c>
      <c r="AC577" s="198">
        <f>IF(OR($F$13="vyberte",$F$13=""),0,Tabuľka2[[#This Row],[Stĺpec14]]-Tabuľka2[[#This Row],[Stĺpec26]])</f>
        <v>0</v>
      </c>
      <c r="AD5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7" s="206">
        <f>IF('Bodovacie kritéria'!$F$15="01 A - BORSKÁ NÍŽINA",Tabuľka2[[#This Row],[Stĺpec25]]/Tabuľka2[[#This Row],[Stĺpec5]],0)</f>
        <v>0</v>
      </c>
      <c r="AF5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7" s="206">
        <f>IFERROR((Tabuľka2[[#This Row],[Stĺpec28]]+Tabuľka2[[#This Row],[Stĺpec25]])/Tabuľka2[[#This Row],[Stĺpec14]],0)</f>
        <v>0</v>
      </c>
      <c r="AH577" s="199">
        <f>Tabuľka2[[#This Row],[Stĺpec28]]+Tabuľka2[[#This Row],[Stĺpec25]]</f>
        <v>0</v>
      </c>
      <c r="AI577" s="206">
        <f>IFERROR(Tabuľka2[[#This Row],[Stĺpec25]]/Tabuľka2[[#This Row],[Stĺpec30]],0)</f>
        <v>0</v>
      </c>
      <c r="AJ577" s="191">
        <f>IFERROR(Tabuľka2[[#This Row],[Stĺpec145]]/Tabuľka2[[#This Row],[Stĺpec14]],0)</f>
        <v>0</v>
      </c>
      <c r="AK577" s="191">
        <f>IFERROR(Tabuľka2[[#This Row],[Stĺpec144]]/Tabuľka2[[#This Row],[Stĺpec14]],0)</f>
        <v>0</v>
      </c>
    </row>
    <row r="578" spans="1:37" x14ac:dyDescent="0.25">
      <c r="A578" s="251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17">
        <f>SUM(Činnosti!$F578:$M578)</f>
        <v>0</v>
      </c>
      <c r="O578" s="261"/>
      <c r="P578" s="269"/>
      <c r="Q578" s="267">
        <f>IF(AND(Tabuľka2[[#This Row],[Stĺpec5]]&gt;0,Tabuľka2[[#This Row],[Stĺpec1]]=""),1,0)</f>
        <v>0</v>
      </c>
      <c r="R578" s="237">
        <f>IF(AND(Tabuľka2[[#This Row],[Stĺpec14]]=0,OR(Tabuľka2[[#This Row],[Stĺpec145]]&gt;0,Tabuľka2[[#This Row],[Stĺpec144]]&gt;0)),1,0)</f>
        <v>0</v>
      </c>
      <c r="S5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8" s="212">
        <f>IF(OR($T$13="vyberte",$T$13=""),0,IF(OR(Tabuľka2[[#This Row],[Stĺpec14]]="",Tabuľka2[[#This Row],[Stĺpec6]]=""),0,Tabuľka2[[#This Row],[Stĺpec6]]/Tabuľka2[[#This Row],[Stĺpec14]]))</f>
        <v>0</v>
      </c>
      <c r="U578" s="212">
        <f>IF(OR($U$13="vyberte",$U$13=""),0,IF(OR(Tabuľka2[[#This Row],[Stĺpec14]]="",Tabuľka2[[#This Row],[Stĺpec7]]=""),0,Tabuľka2[[#This Row],[Stĺpec7]]/Tabuľka2[[#This Row],[Stĺpec14]]))</f>
        <v>0</v>
      </c>
      <c r="V578" s="212">
        <f>IF(OR($V$13="vyberte",$V$13=""),0,IF(OR(Tabuľka2[[#This Row],[Stĺpec14]]="",Tabuľka2[[#This Row],[Stĺpec8]]=0),0,Tabuľka2[[#This Row],[Stĺpec8]]/Tabuľka2[[#This Row],[Stĺpec14]]))</f>
        <v>0</v>
      </c>
      <c r="W578" s="212">
        <f>IF(OR($W$13="vyberte",$W$13=""),0,IF(OR(Tabuľka2[[#This Row],[Stĺpec14]]="",Tabuľka2[[#This Row],[Stĺpec9]]=""),0,Tabuľka2[[#This Row],[Stĺpec9]]/Tabuľka2[[#This Row],[Stĺpec14]]))</f>
        <v>0</v>
      </c>
      <c r="X578" s="212">
        <f>IF(OR($X$13="vyberte",$X$13=""),0,IF(OR(Tabuľka2[[#This Row],[Stĺpec14]]="",Tabuľka2[[#This Row],[Stĺpec10]]=""),0,Tabuľka2[[#This Row],[Stĺpec10]]/Tabuľka2[[#This Row],[Stĺpec14]]))</f>
        <v>0</v>
      </c>
      <c r="Y578" s="212">
        <f>IF(OR($Y$13="vyberte",$Y$13=""),0,IF(OR(Tabuľka2[[#This Row],[Stĺpec14]]="",Tabuľka2[[#This Row],[Stĺpec11]]=""),0,Tabuľka2[[#This Row],[Stĺpec11]]/Tabuľka2[[#This Row],[Stĺpec14]]))</f>
        <v>0</v>
      </c>
      <c r="Z578" s="212">
        <f>IF(OR(Tabuľka2[[#This Row],[Stĺpec14]]="",Tabuľka2[[#This Row],[Stĺpec12]]=""),0,Tabuľka2[[#This Row],[Stĺpec12]]/Tabuľka2[[#This Row],[Stĺpec14]])</f>
        <v>0</v>
      </c>
      <c r="AA578" s="194">
        <f>IF(OR(Tabuľka2[[#This Row],[Stĺpec14]]="",Tabuľka2[[#This Row],[Stĺpec13]]=""),0,Tabuľka2[[#This Row],[Stĺpec13]]/Tabuľka2[[#This Row],[Stĺpec14]])</f>
        <v>0</v>
      </c>
      <c r="AB578" s="193">
        <f>COUNTIF(Tabuľka2[[#This Row],[Stĺpec16]:[Stĺpec23]],"&gt;0,1")</f>
        <v>0</v>
      </c>
      <c r="AC578" s="198">
        <f>IF(OR($F$13="vyberte",$F$13=""),0,Tabuľka2[[#This Row],[Stĺpec14]]-Tabuľka2[[#This Row],[Stĺpec26]])</f>
        <v>0</v>
      </c>
      <c r="AD5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8" s="206">
        <f>IF('Bodovacie kritéria'!$F$15="01 A - BORSKÁ NÍŽINA",Tabuľka2[[#This Row],[Stĺpec25]]/Tabuľka2[[#This Row],[Stĺpec5]],0)</f>
        <v>0</v>
      </c>
      <c r="AF5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8" s="206">
        <f>IFERROR((Tabuľka2[[#This Row],[Stĺpec28]]+Tabuľka2[[#This Row],[Stĺpec25]])/Tabuľka2[[#This Row],[Stĺpec14]],0)</f>
        <v>0</v>
      </c>
      <c r="AH578" s="199">
        <f>Tabuľka2[[#This Row],[Stĺpec28]]+Tabuľka2[[#This Row],[Stĺpec25]]</f>
        <v>0</v>
      </c>
      <c r="AI578" s="206">
        <f>IFERROR(Tabuľka2[[#This Row],[Stĺpec25]]/Tabuľka2[[#This Row],[Stĺpec30]],0)</f>
        <v>0</v>
      </c>
      <c r="AJ578" s="191">
        <f>IFERROR(Tabuľka2[[#This Row],[Stĺpec145]]/Tabuľka2[[#This Row],[Stĺpec14]],0)</f>
        <v>0</v>
      </c>
      <c r="AK578" s="191">
        <f>IFERROR(Tabuľka2[[#This Row],[Stĺpec144]]/Tabuľka2[[#This Row],[Stĺpec14]],0)</f>
        <v>0</v>
      </c>
    </row>
    <row r="579" spans="1:37" x14ac:dyDescent="0.25">
      <c r="A579" s="252"/>
      <c r="B579" s="257"/>
      <c r="C579" s="257"/>
      <c r="D579" s="257"/>
      <c r="E579" s="257"/>
      <c r="F579" s="257"/>
      <c r="G579" s="257"/>
      <c r="H579" s="257"/>
      <c r="I579" s="257"/>
      <c r="J579" s="257"/>
      <c r="K579" s="257"/>
      <c r="L579" s="257"/>
      <c r="M579" s="257"/>
      <c r="N579" s="218">
        <f>SUM(Činnosti!$F579:$M579)</f>
        <v>0</v>
      </c>
      <c r="O579" s="262"/>
      <c r="P579" s="269"/>
      <c r="Q579" s="267">
        <f>IF(AND(Tabuľka2[[#This Row],[Stĺpec5]]&gt;0,Tabuľka2[[#This Row],[Stĺpec1]]=""),1,0)</f>
        <v>0</v>
      </c>
      <c r="R579" s="237">
        <f>IF(AND(Tabuľka2[[#This Row],[Stĺpec14]]=0,OR(Tabuľka2[[#This Row],[Stĺpec145]]&gt;0,Tabuľka2[[#This Row],[Stĺpec144]]&gt;0)),1,0)</f>
        <v>0</v>
      </c>
      <c r="S5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79" s="212">
        <f>IF(OR($T$13="vyberte",$T$13=""),0,IF(OR(Tabuľka2[[#This Row],[Stĺpec14]]="",Tabuľka2[[#This Row],[Stĺpec6]]=""),0,Tabuľka2[[#This Row],[Stĺpec6]]/Tabuľka2[[#This Row],[Stĺpec14]]))</f>
        <v>0</v>
      </c>
      <c r="U579" s="212">
        <f>IF(OR($U$13="vyberte",$U$13=""),0,IF(OR(Tabuľka2[[#This Row],[Stĺpec14]]="",Tabuľka2[[#This Row],[Stĺpec7]]=""),0,Tabuľka2[[#This Row],[Stĺpec7]]/Tabuľka2[[#This Row],[Stĺpec14]]))</f>
        <v>0</v>
      </c>
      <c r="V579" s="212">
        <f>IF(OR($V$13="vyberte",$V$13=""),0,IF(OR(Tabuľka2[[#This Row],[Stĺpec14]]="",Tabuľka2[[#This Row],[Stĺpec8]]=0),0,Tabuľka2[[#This Row],[Stĺpec8]]/Tabuľka2[[#This Row],[Stĺpec14]]))</f>
        <v>0</v>
      </c>
      <c r="W579" s="212">
        <f>IF(OR($W$13="vyberte",$W$13=""),0,IF(OR(Tabuľka2[[#This Row],[Stĺpec14]]="",Tabuľka2[[#This Row],[Stĺpec9]]=""),0,Tabuľka2[[#This Row],[Stĺpec9]]/Tabuľka2[[#This Row],[Stĺpec14]]))</f>
        <v>0</v>
      </c>
      <c r="X579" s="212">
        <f>IF(OR($X$13="vyberte",$X$13=""),0,IF(OR(Tabuľka2[[#This Row],[Stĺpec14]]="",Tabuľka2[[#This Row],[Stĺpec10]]=""),0,Tabuľka2[[#This Row],[Stĺpec10]]/Tabuľka2[[#This Row],[Stĺpec14]]))</f>
        <v>0</v>
      </c>
      <c r="Y579" s="212">
        <f>IF(OR($Y$13="vyberte",$Y$13=""),0,IF(OR(Tabuľka2[[#This Row],[Stĺpec14]]="",Tabuľka2[[#This Row],[Stĺpec11]]=""),0,Tabuľka2[[#This Row],[Stĺpec11]]/Tabuľka2[[#This Row],[Stĺpec14]]))</f>
        <v>0</v>
      </c>
      <c r="Z579" s="212">
        <f>IF(OR(Tabuľka2[[#This Row],[Stĺpec14]]="",Tabuľka2[[#This Row],[Stĺpec12]]=""),0,Tabuľka2[[#This Row],[Stĺpec12]]/Tabuľka2[[#This Row],[Stĺpec14]])</f>
        <v>0</v>
      </c>
      <c r="AA579" s="194">
        <f>IF(OR(Tabuľka2[[#This Row],[Stĺpec14]]="",Tabuľka2[[#This Row],[Stĺpec13]]=""),0,Tabuľka2[[#This Row],[Stĺpec13]]/Tabuľka2[[#This Row],[Stĺpec14]])</f>
        <v>0</v>
      </c>
      <c r="AB579" s="193">
        <f>COUNTIF(Tabuľka2[[#This Row],[Stĺpec16]:[Stĺpec23]],"&gt;0,1")</f>
        <v>0</v>
      </c>
      <c r="AC579" s="198">
        <f>IF(OR($F$13="vyberte",$F$13=""),0,Tabuľka2[[#This Row],[Stĺpec14]]-Tabuľka2[[#This Row],[Stĺpec26]])</f>
        <v>0</v>
      </c>
      <c r="AD5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79" s="206">
        <f>IF('Bodovacie kritéria'!$F$15="01 A - BORSKÁ NÍŽINA",Tabuľka2[[#This Row],[Stĺpec25]]/Tabuľka2[[#This Row],[Stĺpec5]],0)</f>
        <v>0</v>
      </c>
      <c r="AF5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79" s="206">
        <f>IFERROR((Tabuľka2[[#This Row],[Stĺpec28]]+Tabuľka2[[#This Row],[Stĺpec25]])/Tabuľka2[[#This Row],[Stĺpec14]],0)</f>
        <v>0</v>
      </c>
      <c r="AH579" s="199">
        <f>Tabuľka2[[#This Row],[Stĺpec28]]+Tabuľka2[[#This Row],[Stĺpec25]]</f>
        <v>0</v>
      </c>
      <c r="AI579" s="206">
        <f>IFERROR(Tabuľka2[[#This Row],[Stĺpec25]]/Tabuľka2[[#This Row],[Stĺpec30]],0)</f>
        <v>0</v>
      </c>
      <c r="AJ579" s="191">
        <f>IFERROR(Tabuľka2[[#This Row],[Stĺpec145]]/Tabuľka2[[#This Row],[Stĺpec14]],0)</f>
        <v>0</v>
      </c>
      <c r="AK579" s="191">
        <f>IFERROR(Tabuľka2[[#This Row],[Stĺpec144]]/Tabuľka2[[#This Row],[Stĺpec14]],0)</f>
        <v>0</v>
      </c>
    </row>
    <row r="580" spans="1:37" x14ac:dyDescent="0.25">
      <c r="A580" s="251"/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17">
        <f>SUM(Činnosti!$F580:$M580)</f>
        <v>0</v>
      </c>
      <c r="O580" s="261"/>
      <c r="P580" s="269"/>
      <c r="Q580" s="267">
        <f>IF(AND(Tabuľka2[[#This Row],[Stĺpec5]]&gt;0,Tabuľka2[[#This Row],[Stĺpec1]]=""),1,0)</f>
        <v>0</v>
      </c>
      <c r="R580" s="237">
        <f>IF(AND(Tabuľka2[[#This Row],[Stĺpec14]]=0,OR(Tabuľka2[[#This Row],[Stĺpec145]]&gt;0,Tabuľka2[[#This Row],[Stĺpec144]]&gt;0)),1,0)</f>
        <v>0</v>
      </c>
      <c r="S5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0" s="212">
        <f>IF(OR($T$13="vyberte",$T$13=""),0,IF(OR(Tabuľka2[[#This Row],[Stĺpec14]]="",Tabuľka2[[#This Row],[Stĺpec6]]=""),0,Tabuľka2[[#This Row],[Stĺpec6]]/Tabuľka2[[#This Row],[Stĺpec14]]))</f>
        <v>0</v>
      </c>
      <c r="U580" s="212">
        <f>IF(OR($U$13="vyberte",$U$13=""),0,IF(OR(Tabuľka2[[#This Row],[Stĺpec14]]="",Tabuľka2[[#This Row],[Stĺpec7]]=""),0,Tabuľka2[[#This Row],[Stĺpec7]]/Tabuľka2[[#This Row],[Stĺpec14]]))</f>
        <v>0</v>
      </c>
      <c r="V580" s="212">
        <f>IF(OR($V$13="vyberte",$V$13=""),0,IF(OR(Tabuľka2[[#This Row],[Stĺpec14]]="",Tabuľka2[[#This Row],[Stĺpec8]]=0),0,Tabuľka2[[#This Row],[Stĺpec8]]/Tabuľka2[[#This Row],[Stĺpec14]]))</f>
        <v>0</v>
      </c>
      <c r="W580" s="212">
        <f>IF(OR($W$13="vyberte",$W$13=""),0,IF(OR(Tabuľka2[[#This Row],[Stĺpec14]]="",Tabuľka2[[#This Row],[Stĺpec9]]=""),0,Tabuľka2[[#This Row],[Stĺpec9]]/Tabuľka2[[#This Row],[Stĺpec14]]))</f>
        <v>0</v>
      </c>
      <c r="X580" s="212">
        <f>IF(OR($X$13="vyberte",$X$13=""),0,IF(OR(Tabuľka2[[#This Row],[Stĺpec14]]="",Tabuľka2[[#This Row],[Stĺpec10]]=""),0,Tabuľka2[[#This Row],[Stĺpec10]]/Tabuľka2[[#This Row],[Stĺpec14]]))</f>
        <v>0</v>
      </c>
      <c r="Y580" s="212">
        <f>IF(OR($Y$13="vyberte",$Y$13=""),0,IF(OR(Tabuľka2[[#This Row],[Stĺpec14]]="",Tabuľka2[[#This Row],[Stĺpec11]]=""),0,Tabuľka2[[#This Row],[Stĺpec11]]/Tabuľka2[[#This Row],[Stĺpec14]]))</f>
        <v>0</v>
      </c>
      <c r="Z580" s="212">
        <f>IF(OR(Tabuľka2[[#This Row],[Stĺpec14]]="",Tabuľka2[[#This Row],[Stĺpec12]]=""),0,Tabuľka2[[#This Row],[Stĺpec12]]/Tabuľka2[[#This Row],[Stĺpec14]])</f>
        <v>0</v>
      </c>
      <c r="AA580" s="194">
        <f>IF(OR(Tabuľka2[[#This Row],[Stĺpec14]]="",Tabuľka2[[#This Row],[Stĺpec13]]=""),0,Tabuľka2[[#This Row],[Stĺpec13]]/Tabuľka2[[#This Row],[Stĺpec14]])</f>
        <v>0</v>
      </c>
      <c r="AB580" s="193">
        <f>COUNTIF(Tabuľka2[[#This Row],[Stĺpec16]:[Stĺpec23]],"&gt;0,1")</f>
        <v>0</v>
      </c>
      <c r="AC580" s="198">
        <f>IF(OR($F$13="vyberte",$F$13=""),0,Tabuľka2[[#This Row],[Stĺpec14]]-Tabuľka2[[#This Row],[Stĺpec26]])</f>
        <v>0</v>
      </c>
      <c r="AD5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0" s="206">
        <f>IF('Bodovacie kritéria'!$F$15="01 A - BORSKÁ NÍŽINA",Tabuľka2[[#This Row],[Stĺpec25]]/Tabuľka2[[#This Row],[Stĺpec5]],0)</f>
        <v>0</v>
      </c>
      <c r="AF5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0" s="206">
        <f>IFERROR((Tabuľka2[[#This Row],[Stĺpec28]]+Tabuľka2[[#This Row],[Stĺpec25]])/Tabuľka2[[#This Row],[Stĺpec14]],0)</f>
        <v>0</v>
      </c>
      <c r="AH580" s="199">
        <f>Tabuľka2[[#This Row],[Stĺpec28]]+Tabuľka2[[#This Row],[Stĺpec25]]</f>
        <v>0</v>
      </c>
      <c r="AI580" s="206">
        <f>IFERROR(Tabuľka2[[#This Row],[Stĺpec25]]/Tabuľka2[[#This Row],[Stĺpec30]],0)</f>
        <v>0</v>
      </c>
      <c r="AJ580" s="191">
        <f>IFERROR(Tabuľka2[[#This Row],[Stĺpec145]]/Tabuľka2[[#This Row],[Stĺpec14]],0)</f>
        <v>0</v>
      </c>
      <c r="AK580" s="191">
        <f>IFERROR(Tabuľka2[[#This Row],[Stĺpec144]]/Tabuľka2[[#This Row],[Stĺpec14]],0)</f>
        <v>0</v>
      </c>
    </row>
    <row r="581" spans="1:37" x14ac:dyDescent="0.25">
      <c r="A581" s="252"/>
      <c r="B581" s="257"/>
      <c r="C581" s="257"/>
      <c r="D581" s="257"/>
      <c r="E581" s="257"/>
      <c r="F581" s="257"/>
      <c r="G581" s="257"/>
      <c r="H581" s="257"/>
      <c r="I581" s="257"/>
      <c r="J581" s="257"/>
      <c r="K581" s="257"/>
      <c r="L581" s="257"/>
      <c r="M581" s="257"/>
      <c r="N581" s="218">
        <f>SUM(Činnosti!$F581:$M581)</f>
        <v>0</v>
      </c>
      <c r="O581" s="262"/>
      <c r="P581" s="269"/>
      <c r="Q581" s="267">
        <f>IF(AND(Tabuľka2[[#This Row],[Stĺpec5]]&gt;0,Tabuľka2[[#This Row],[Stĺpec1]]=""),1,0)</f>
        <v>0</v>
      </c>
      <c r="R581" s="237">
        <f>IF(AND(Tabuľka2[[#This Row],[Stĺpec14]]=0,OR(Tabuľka2[[#This Row],[Stĺpec145]]&gt;0,Tabuľka2[[#This Row],[Stĺpec144]]&gt;0)),1,0)</f>
        <v>0</v>
      </c>
      <c r="S5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1" s="212">
        <f>IF(OR($T$13="vyberte",$T$13=""),0,IF(OR(Tabuľka2[[#This Row],[Stĺpec14]]="",Tabuľka2[[#This Row],[Stĺpec6]]=""),0,Tabuľka2[[#This Row],[Stĺpec6]]/Tabuľka2[[#This Row],[Stĺpec14]]))</f>
        <v>0</v>
      </c>
      <c r="U581" s="212">
        <f>IF(OR($U$13="vyberte",$U$13=""),0,IF(OR(Tabuľka2[[#This Row],[Stĺpec14]]="",Tabuľka2[[#This Row],[Stĺpec7]]=""),0,Tabuľka2[[#This Row],[Stĺpec7]]/Tabuľka2[[#This Row],[Stĺpec14]]))</f>
        <v>0</v>
      </c>
      <c r="V581" s="212">
        <f>IF(OR($V$13="vyberte",$V$13=""),0,IF(OR(Tabuľka2[[#This Row],[Stĺpec14]]="",Tabuľka2[[#This Row],[Stĺpec8]]=0),0,Tabuľka2[[#This Row],[Stĺpec8]]/Tabuľka2[[#This Row],[Stĺpec14]]))</f>
        <v>0</v>
      </c>
      <c r="W581" s="212">
        <f>IF(OR($W$13="vyberte",$W$13=""),0,IF(OR(Tabuľka2[[#This Row],[Stĺpec14]]="",Tabuľka2[[#This Row],[Stĺpec9]]=""),0,Tabuľka2[[#This Row],[Stĺpec9]]/Tabuľka2[[#This Row],[Stĺpec14]]))</f>
        <v>0</v>
      </c>
      <c r="X581" s="212">
        <f>IF(OR($X$13="vyberte",$X$13=""),0,IF(OR(Tabuľka2[[#This Row],[Stĺpec14]]="",Tabuľka2[[#This Row],[Stĺpec10]]=""),0,Tabuľka2[[#This Row],[Stĺpec10]]/Tabuľka2[[#This Row],[Stĺpec14]]))</f>
        <v>0</v>
      </c>
      <c r="Y581" s="212">
        <f>IF(OR($Y$13="vyberte",$Y$13=""),0,IF(OR(Tabuľka2[[#This Row],[Stĺpec14]]="",Tabuľka2[[#This Row],[Stĺpec11]]=""),0,Tabuľka2[[#This Row],[Stĺpec11]]/Tabuľka2[[#This Row],[Stĺpec14]]))</f>
        <v>0</v>
      </c>
      <c r="Z581" s="212">
        <f>IF(OR(Tabuľka2[[#This Row],[Stĺpec14]]="",Tabuľka2[[#This Row],[Stĺpec12]]=""),0,Tabuľka2[[#This Row],[Stĺpec12]]/Tabuľka2[[#This Row],[Stĺpec14]])</f>
        <v>0</v>
      </c>
      <c r="AA581" s="194">
        <f>IF(OR(Tabuľka2[[#This Row],[Stĺpec14]]="",Tabuľka2[[#This Row],[Stĺpec13]]=""),0,Tabuľka2[[#This Row],[Stĺpec13]]/Tabuľka2[[#This Row],[Stĺpec14]])</f>
        <v>0</v>
      </c>
      <c r="AB581" s="193">
        <f>COUNTIF(Tabuľka2[[#This Row],[Stĺpec16]:[Stĺpec23]],"&gt;0,1")</f>
        <v>0</v>
      </c>
      <c r="AC581" s="198">
        <f>IF(OR($F$13="vyberte",$F$13=""),0,Tabuľka2[[#This Row],[Stĺpec14]]-Tabuľka2[[#This Row],[Stĺpec26]])</f>
        <v>0</v>
      </c>
      <c r="AD5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1" s="206">
        <f>IF('Bodovacie kritéria'!$F$15="01 A - BORSKÁ NÍŽINA",Tabuľka2[[#This Row],[Stĺpec25]]/Tabuľka2[[#This Row],[Stĺpec5]],0)</f>
        <v>0</v>
      </c>
      <c r="AF5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1" s="206">
        <f>IFERROR((Tabuľka2[[#This Row],[Stĺpec28]]+Tabuľka2[[#This Row],[Stĺpec25]])/Tabuľka2[[#This Row],[Stĺpec14]],0)</f>
        <v>0</v>
      </c>
      <c r="AH581" s="199">
        <f>Tabuľka2[[#This Row],[Stĺpec28]]+Tabuľka2[[#This Row],[Stĺpec25]]</f>
        <v>0</v>
      </c>
      <c r="AI581" s="206">
        <f>IFERROR(Tabuľka2[[#This Row],[Stĺpec25]]/Tabuľka2[[#This Row],[Stĺpec30]],0)</f>
        <v>0</v>
      </c>
      <c r="AJ581" s="191">
        <f>IFERROR(Tabuľka2[[#This Row],[Stĺpec145]]/Tabuľka2[[#This Row],[Stĺpec14]],0)</f>
        <v>0</v>
      </c>
      <c r="AK581" s="191">
        <f>IFERROR(Tabuľka2[[#This Row],[Stĺpec144]]/Tabuľka2[[#This Row],[Stĺpec14]],0)</f>
        <v>0</v>
      </c>
    </row>
    <row r="582" spans="1:37" x14ac:dyDescent="0.25">
      <c r="A582" s="251"/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17">
        <f>SUM(Činnosti!$F582:$M582)</f>
        <v>0</v>
      </c>
      <c r="O582" s="261"/>
      <c r="P582" s="269"/>
      <c r="Q582" s="267">
        <f>IF(AND(Tabuľka2[[#This Row],[Stĺpec5]]&gt;0,Tabuľka2[[#This Row],[Stĺpec1]]=""),1,0)</f>
        <v>0</v>
      </c>
      <c r="R582" s="237">
        <f>IF(AND(Tabuľka2[[#This Row],[Stĺpec14]]=0,OR(Tabuľka2[[#This Row],[Stĺpec145]]&gt;0,Tabuľka2[[#This Row],[Stĺpec144]]&gt;0)),1,0)</f>
        <v>0</v>
      </c>
      <c r="S5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2" s="212">
        <f>IF(OR($T$13="vyberte",$T$13=""),0,IF(OR(Tabuľka2[[#This Row],[Stĺpec14]]="",Tabuľka2[[#This Row],[Stĺpec6]]=""),0,Tabuľka2[[#This Row],[Stĺpec6]]/Tabuľka2[[#This Row],[Stĺpec14]]))</f>
        <v>0</v>
      </c>
      <c r="U582" s="212">
        <f>IF(OR($U$13="vyberte",$U$13=""),0,IF(OR(Tabuľka2[[#This Row],[Stĺpec14]]="",Tabuľka2[[#This Row],[Stĺpec7]]=""),0,Tabuľka2[[#This Row],[Stĺpec7]]/Tabuľka2[[#This Row],[Stĺpec14]]))</f>
        <v>0</v>
      </c>
      <c r="V582" s="212">
        <f>IF(OR($V$13="vyberte",$V$13=""),0,IF(OR(Tabuľka2[[#This Row],[Stĺpec14]]="",Tabuľka2[[#This Row],[Stĺpec8]]=0),0,Tabuľka2[[#This Row],[Stĺpec8]]/Tabuľka2[[#This Row],[Stĺpec14]]))</f>
        <v>0</v>
      </c>
      <c r="W582" s="212">
        <f>IF(OR($W$13="vyberte",$W$13=""),0,IF(OR(Tabuľka2[[#This Row],[Stĺpec14]]="",Tabuľka2[[#This Row],[Stĺpec9]]=""),0,Tabuľka2[[#This Row],[Stĺpec9]]/Tabuľka2[[#This Row],[Stĺpec14]]))</f>
        <v>0</v>
      </c>
      <c r="X582" s="212">
        <f>IF(OR($X$13="vyberte",$X$13=""),0,IF(OR(Tabuľka2[[#This Row],[Stĺpec14]]="",Tabuľka2[[#This Row],[Stĺpec10]]=""),0,Tabuľka2[[#This Row],[Stĺpec10]]/Tabuľka2[[#This Row],[Stĺpec14]]))</f>
        <v>0</v>
      </c>
      <c r="Y582" s="212">
        <f>IF(OR($Y$13="vyberte",$Y$13=""),0,IF(OR(Tabuľka2[[#This Row],[Stĺpec14]]="",Tabuľka2[[#This Row],[Stĺpec11]]=""),0,Tabuľka2[[#This Row],[Stĺpec11]]/Tabuľka2[[#This Row],[Stĺpec14]]))</f>
        <v>0</v>
      </c>
      <c r="Z582" s="212">
        <f>IF(OR(Tabuľka2[[#This Row],[Stĺpec14]]="",Tabuľka2[[#This Row],[Stĺpec12]]=""),0,Tabuľka2[[#This Row],[Stĺpec12]]/Tabuľka2[[#This Row],[Stĺpec14]])</f>
        <v>0</v>
      </c>
      <c r="AA582" s="194">
        <f>IF(OR(Tabuľka2[[#This Row],[Stĺpec14]]="",Tabuľka2[[#This Row],[Stĺpec13]]=""),0,Tabuľka2[[#This Row],[Stĺpec13]]/Tabuľka2[[#This Row],[Stĺpec14]])</f>
        <v>0</v>
      </c>
      <c r="AB582" s="193">
        <f>COUNTIF(Tabuľka2[[#This Row],[Stĺpec16]:[Stĺpec23]],"&gt;0,1")</f>
        <v>0</v>
      </c>
      <c r="AC582" s="198">
        <f>IF(OR($F$13="vyberte",$F$13=""),0,Tabuľka2[[#This Row],[Stĺpec14]]-Tabuľka2[[#This Row],[Stĺpec26]])</f>
        <v>0</v>
      </c>
      <c r="AD5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2" s="206">
        <f>IF('Bodovacie kritéria'!$F$15="01 A - BORSKÁ NÍŽINA",Tabuľka2[[#This Row],[Stĺpec25]]/Tabuľka2[[#This Row],[Stĺpec5]],0)</f>
        <v>0</v>
      </c>
      <c r="AF5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2" s="206">
        <f>IFERROR((Tabuľka2[[#This Row],[Stĺpec28]]+Tabuľka2[[#This Row],[Stĺpec25]])/Tabuľka2[[#This Row],[Stĺpec14]],0)</f>
        <v>0</v>
      </c>
      <c r="AH582" s="199">
        <f>Tabuľka2[[#This Row],[Stĺpec28]]+Tabuľka2[[#This Row],[Stĺpec25]]</f>
        <v>0</v>
      </c>
      <c r="AI582" s="206">
        <f>IFERROR(Tabuľka2[[#This Row],[Stĺpec25]]/Tabuľka2[[#This Row],[Stĺpec30]],0)</f>
        <v>0</v>
      </c>
      <c r="AJ582" s="191">
        <f>IFERROR(Tabuľka2[[#This Row],[Stĺpec145]]/Tabuľka2[[#This Row],[Stĺpec14]],0)</f>
        <v>0</v>
      </c>
      <c r="AK582" s="191">
        <f>IFERROR(Tabuľka2[[#This Row],[Stĺpec144]]/Tabuľka2[[#This Row],[Stĺpec14]],0)</f>
        <v>0</v>
      </c>
    </row>
    <row r="583" spans="1:37" x14ac:dyDescent="0.25">
      <c r="A583" s="252"/>
      <c r="B583" s="257"/>
      <c r="C583" s="257"/>
      <c r="D583" s="257"/>
      <c r="E583" s="257"/>
      <c r="F583" s="257"/>
      <c r="G583" s="257"/>
      <c r="H583" s="257"/>
      <c r="I583" s="257"/>
      <c r="J583" s="257"/>
      <c r="K583" s="257"/>
      <c r="L583" s="257"/>
      <c r="M583" s="257"/>
      <c r="N583" s="218">
        <f>SUM(Činnosti!$F583:$M583)</f>
        <v>0</v>
      </c>
      <c r="O583" s="262"/>
      <c r="P583" s="269"/>
      <c r="Q583" s="267">
        <f>IF(AND(Tabuľka2[[#This Row],[Stĺpec5]]&gt;0,Tabuľka2[[#This Row],[Stĺpec1]]=""),1,0)</f>
        <v>0</v>
      </c>
      <c r="R583" s="237">
        <f>IF(AND(Tabuľka2[[#This Row],[Stĺpec14]]=0,OR(Tabuľka2[[#This Row],[Stĺpec145]]&gt;0,Tabuľka2[[#This Row],[Stĺpec144]]&gt;0)),1,0)</f>
        <v>0</v>
      </c>
      <c r="S5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3" s="212">
        <f>IF(OR($T$13="vyberte",$T$13=""),0,IF(OR(Tabuľka2[[#This Row],[Stĺpec14]]="",Tabuľka2[[#This Row],[Stĺpec6]]=""),0,Tabuľka2[[#This Row],[Stĺpec6]]/Tabuľka2[[#This Row],[Stĺpec14]]))</f>
        <v>0</v>
      </c>
      <c r="U583" s="212">
        <f>IF(OR($U$13="vyberte",$U$13=""),0,IF(OR(Tabuľka2[[#This Row],[Stĺpec14]]="",Tabuľka2[[#This Row],[Stĺpec7]]=""),0,Tabuľka2[[#This Row],[Stĺpec7]]/Tabuľka2[[#This Row],[Stĺpec14]]))</f>
        <v>0</v>
      </c>
      <c r="V583" s="212">
        <f>IF(OR($V$13="vyberte",$V$13=""),0,IF(OR(Tabuľka2[[#This Row],[Stĺpec14]]="",Tabuľka2[[#This Row],[Stĺpec8]]=0),0,Tabuľka2[[#This Row],[Stĺpec8]]/Tabuľka2[[#This Row],[Stĺpec14]]))</f>
        <v>0</v>
      </c>
      <c r="W583" s="212">
        <f>IF(OR($W$13="vyberte",$W$13=""),0,IF(OR(Tabuľka2[[#This Row],[Stĺpec14]]="",Tabuľka2[[#This Row],[Stĺpec9]]=""),0,Tabuľka2[[#This Row],[Stĺpec9]]/Tabuľka2[[#This Row],[Stĺpec14]]))</f>
        <v>0</v>
      </c>
      <c r="X583" s="212">
        <f>IF(OR($X$13="vyberte",$X$13=""),0,IF(OR(Tabuľka2[[#This Row],[Stĺpec14]]="",Tabuľka2[[#This Row],[Stĺpec10]]=""),0,Tabuľka2[[#This Row],[Stĺpec10]]/Tabuľka2[[#This Row],[Stĺpec14]]))</f>
        <v>0</v>
      </c>
      <c r="Y583" s="212">
        <f>IF(OR($Y$13="vyberte",$Y$13=""),0,IF(OR(Tabuľka2[[#This Row],[Stĺpec14]]="",Tabuľka2[[#This Row],[Stĺpec11]]=""),0,Tabuľka2[[#This Row],[Stĺpec11]]/Tabuľka2[[#This Row],[Stĺpec14]]))</f>
        <v>0</v>
      </c>
      <c r="Z583" s="212">
        <f>IF(OR(Tabuľka2[[#This Row],[Stĺpec14]]="",Tabuľka2[[#This Row],[Stĺpec12]]=""),0,Tabuľka2[[#This Row],[Stĺpec12]]/Tabuľka2[[#This Row],[Stĺpec14]])</f>
        <v>0</v>
      </c>
      <c r="AA583" s="194">
        <f>IF(OR(Tabuľka2[[#This Row],[Stĺpec14]]="",Tabuľka2[[#This Row],[Stĺpec13]]=""),0,Tabuľka2[[#This Row],[Stĺpec13]]/Tabuľka2[[#This Row],[Stĺpec14]])</f>
        <v>0</v>
      </c>
      <c r="AB583" s="193">
        <f>COUNTIF(Tabuľka2[[#This Row],[Stĺpec16]:[Stĺpec23]],"&gt;0,1")</f>
        <v>0</v>
      </c>
      <c r="AC583" s="198">
        <f>IF(OR($F$13="vyberte",$F$13=""),0,Tabuľka2[[#This Row],[Stĺpec14]]-Tabuľka2[[#This Row],[Stĺpec26]])</f>
        <v>0</v>
      </c>
      <c r="AD5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3" s="206">
        <f>IF('Bodovacie kritéria'!$F$15="01 A - BORSKÁ NÍŽINA",Tabuľka2[[#This Row],[Stĺpec25]]/Tabuľka2[[#This Row],[Stĺpec5]],0)</f>
        <v>0</v>
      </c>
      <c r="AF5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3" s="206">
        <f>IFERROR((Tabuľka2[[#This Row],[Stĺpec28]]+Tabuľka2[[#This Row],[Stĺpec25]])/Tabuľka2[[#This Row],[Stĺpec14]],0)</f>
        <v>0</v>
      </c>
      <c r="AH583" s="199">
        <f>Tabuľka2[[#This Row],[Stĺpec28]]+Tabuľka2[[#This Row],[Stĺpec25]]</f>
        <v>0</v>
      </c>
      <c r="AI583" s="206">
        <f>IFERROR(Tabuľka2[[#This Row],[Stĺpec25]]/Tabuľka2[[#This Row],[Stĺpec30]],0)</f>
        <v>0</v>
      </c>
      <c r="AJ583" s="191">
        <f>IFERROR(Tabuľka2[[#This Row],[Stĺpec145]]/Tabuľka2[[#This Row],[Stĺpec14]],0)</f>
        <v>0</v>
      </c>
      <c r="AK583" s="191">
        <f>IFERROR(Tabuľka2[[#This Row],[Stĺpec144]]/Tabuľka2[[#This Row],[Stĺpec14]],0)</f>
        <v>0</v>
      </c>
    </row>
    <row r="584" spans="1:37" x14ac:dyDescent="0.25">
      <c r="A584" s="251"/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17">
        <f>SUM(Činnosti!$F584:$M584)</f>
        <v>0</v>
      </c>
      <c r="O584" s="261"/>
      <c r="P584" s="269"/>
      <c r="Q584" s="267">
        <f>IF(AND(Tabuľka2[[#This Row],[Stĺpec5]]&gt;0,Tabuľka2[[#This Row],[Stĺpec1]]=""),1,0)</f>
        <v>0</v>
      </c>
      <c r="R584" s="237">
        <f>IF(AND(Tabuľka2[[#This Row],[Stĺpec14]]=0,OR(Tabuľka2[[#This Row],[Stĺpec145]]&gt;0,Tabuľka2[[#This Row],[Stĺpec144]]&gt;0)),1,0)</f>
        <v>0</v>
      </c>
      <c r="S5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4" s="212">
        <f>IF(OR($T$13="vyberte",$T$13=""),0,IF(OR(Tabuľka2[[#This Row],[Stĺpec14]]="",Tabuľka2[[#This Row],[Stĺpec6]]=""),0,Tabuľka2[[#This Row],[Stĺpec6]]/Tabuľka2[[#This Row],[Stĺpec14]]))</f>
        <v>0</v>
      </c>
      <c r="U584" s="212">
        <f>IF(OR($U$13="vyberte",$U$13=""),0,IF(OR(Tabuľka2[[#This Row],[Stĺpec14]]="",Tabuľka2[[#This Row],[Stĺpec7]]=""),0,Tabuľka2[[#This Row],[Stĺpec7]]/Tabuľka2[[#This Row],[Stĺpec14]]))</f>
        <v>0</v>
      </c>
      <c r="V584" s="212">
        <f>IF(OR($V$13="vyberte",$V$13=""),0,IF(OR(Tabuľka2[[#This Row],[Stĺpec14]]="",Tabuľka2[[#This Row],[Stĺpec8]]=0),0,Tabuľka2[[#This Row],[Stĺpec8]]/Tabuľka2[[#This Row],[Stĺpec14]]))</f>
        <v>0</v>
      </c>
      <c r="W584" s="212">
        <f>IF(OR($W$13="vyberte",$W$13=""),0,IF(OR(Tabuľka2[[#This Row],[Stĺpec14]]="",Tabuľka2[[#This Row],[Stĺpec9]]=""),0,Tabuľka2[[#This Row],[Stĺpec9]]/Tabuľka2[[#This Row],[Stĺpec14]]))</f>
        <v>0</v>
      </c>
      <c r="X584" s="212">
        <f>IF(OR($X$13="vyberte",$X$13=""),0,IF(OR(Tabuľka2[[#This Row],[Stĺpec14]]="",Tabuľka2[[#This Row],[Stĺpec10]]=""),0,Tabuľka2[[#This Row],[Stĺpec10]]/Tabuľka2[[#This Row],[Stĺpec14]]))</f>
        <v>0</v>
      </c>
      <c r="Y584" s="212">
        <f>IF(OR($Y$13="vyberte",$Y$13=""),0,IF(OR(Tabuľka2[[#This Row],[Stĺpec14]]="",Tabuľka2[[#This Row],[Stĺpec11]]=""),0,Tabuľka2[[#This Row],[Stĺpec11]]/Tabuľka2[[#This Row],[Stĺpec14]]))</f>
        <v>0</v>
      </c>
      <c r="Z584" s="212">
        <f>IF(OR(Tabuľka2[[#This Row],[Stĺpec14]]="",Tabuľka2[[#This Row],[Stĺpec12]]=""),0,Tabuľka2[[#This Row],[Stĺpec12]]/Tabuľka2[[#This Row],[Stĺpec14]])</f>
        <v>0</v>
      </c>
      <c r="AA584" s="194">
        <f>IF(OR(Tabuľka2[[#This Row],[Stĺpec14]]="",Tabuľka2[[#This Row],[Stĺpec13]]=""),0,Tabuľka2[[#This Row],[Stĺpec13]]/Tabuľka2[[#This Row],[Stĺpec14]])</f>
        <v>0</v>
      </c>
      <c r="AB584" s="193">
        <f>COUNTIF(Tabuľka2[[#This Row],[Stĺpec16]:[Stĺpec23]],"&gt;0,1")</f>
        <v>0</v>
      </c>
      <c r="AC584" s="198">
        <f>IF(OR($F$13="vyberte",$F$13=""),0,Tabuľka2[[#This Row],[Stĺpec14]]-Tabuľka2[[#This Row],[Stĺpec26]])</f>
        <v>0</v>
      </c>
      <c r="AD5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4" s="206">
        <f>IF('Bodovacie kritéria'!$F$15="01 A - BORSKÁ NÍŽINA",Tabuľka2[[#This Row],[Stĺpec25]]/Tabuľka2[[#This Row],[Stĺpec5]],0)</f>
        <v>0</v>
      </c>
      <c r="AF5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4" s="206">
        <f>IFERROR((Tabuľka2[[#This Row],[Stĺpec28]]+Tabuľka2[[#This Row],[Stĺpec25]])/Tabuľka2[[#This Row],[Stĺpec14]],0)</f>
        <v>0</v>
      </c>
      <c r="AH584" s="199">
        <f>Tabuľka2[[#This Row],[Stĺpec28]]+Tabuľka2[[#This Row],[Stĺpec25]]</f>
        <v>0</v>
      </c>
      <c r="AI584" s="206">
        <f>IFERROR(Tabuľka2[[#This Row],[Stĺpec25]]/Tabuľka2[[#This Row],[Stĺpec30]],0)</f>
        <v>0</v>
      </c>
      <c r="AJ584" s="191">
        <f>IFERROR(Tabuľka2[[#This Row],[Stĺpec145]]/Tabuľka2[[#This Row],[Stĺpec14]],0)</f>
        <v>0</v>
      </c>
      <c r="AK584" s="191">
        <f>IFERROR(Tabuľka2[[#This Row],[Stĺpec144]]/Tabuľka2[[#This Row],[Stĺpec14]],0)</f>
        <v>0</v>
      </c>
    </row>
    <row r="585" spans="1:37" x14ac:dyDescent="0.25">
      <c r="A585" s="252"/>
      <c r="B585" s="257"/>
      <c r="C585" s="257"/>
      <c r="D585" s="257"/>
      <c r="E585" s="257"/>
      <c r="F585" s="257"/>
      <c r="G585" s="257"/>
      <c r="H585" s="257"/>
      <c r="I585" s="257"/>
      <c r="J585" s="257"/>
      <c r="K585" s="257"/>
      <c r="L585" s="257"/>
      <c r="M585" s="257"/>
      <c r="N585" s="218">
        <f>SUM(Činnosti!$F585:$M585)</f>
        <v>0</v>
      </c>
      <c r="O585" s="262"/>
      <c r="P585" s="269"/>
      <c r="Q585" s="267">
        <f>IF(AND(Tabuľka2[[#This Row],[Stĺpec5]]&gt;0,Tabuľka2[[#This Row],[Stĺpec1]]=""),1,0)</f>
        <v>0</v>
      </c>
      <c r="R585" s="237">
        <f>IF(AND(Tabuľka2[[#This Row],[Stĺpec14]]=0,OR(Tabuľka2[[#This Row],[Stĺpec145]]&gt;0,Tabuľka2[[#This Row],[Stĺpec144]]&gt;0)),1,0)</f>
        <v>0</v>
      </c>
      <c r="S5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5" s="212">
        <f>IF(OR($T$13="vyberte",$T$13=""),0,IF(OR(Tabuľka2[[#This Row],[Stĺpec14]]="",Tabuľka2[[#This Row],[Stĺpec6]]=""),0,Tabuľka2[[#This Row],[Stĺpec6]]/Tabuľka2[[#This Row],[Stĺpec14]]))</f>
        <v>0</v>
      </c>
      <c r="U585" s="212">
        <f>IF(OR($U$13="vyberte",$U$13=""),0,IF(OR(Tabuľka2[[#This Row],[Stĺpec14]]="",Tabuľka2[[#This Row],[Stĺpec7]]=""),0,Tabuľka2[[#This Row],[Stĺpec7]]/Tabuľka2[[#This Row],[Stĺpec14]]))</f>
        <v>0</v>
      </c>
      <c r="V585" s="212">
        <f>IF(OR($V$13="vyberte",$V$13=""),0,IF(OR(Tabuľka2[[#This Row],[Stĺpec14]]="",Tabuľka2[[#This Row],[Stĺpec8]]=0),0,Tabuľka2[[#This Row],[Stĺpec8]]/Tabuľka2[[#This Row],[Stĺpec14]]))</f>
        <v>0</v>
      </c>
      <c r="W585" s="212">
        <f>IF(OR($W$13="vyberte",$W$13=""),0,IF(OR(Tabuľka2[[#This Row],[Stĺpec14]]="",Tabuľka2[[#This Row],[Stĺpec9]]=""),0,Tabuľka2[[#This Row],[Stĺpec9]]/Tabuľka2[[#This Row],[Stĺpec14]]))</f>
        <v>0</v>
      </c>
      <c r="X585" s="212">
        <f>IF(OR($X$13="vyberte",$X$13=""),0,IF(OR(Tabuľka2[[#This Row],[Stĺpec14]]="",Tabuľka2[[#This Row],[Stĺpec10]]=""),0,Tabuľka2[[#This Row],[Stĺpec10]]/Tabuľka2[[#This Row],[Stĺpec14]]))</f>
        <v>0</v>
      </c>
      <c r="Y585" s="212">
        <f>IF(OR($Y$13="vyberte",$Y$13=""),0,IF(OR(Tabuľka2[[#This Row],[Stĺpec14]]="",Tabuľka2[[#This Row],[Stĺpec11]]=""),0,Tabuľka2[[#This Row],[Stĺpec11]]/Tabuľka2[[#This Row],[Stĺpec14]]))</f>
        <v>0</v>
      </c>
      <c r="Z585" s="212">
        <f>IF(OR(Tabuľka2[[#This Row],[Stĺpec14]]="",Tabuľka2[[#This Row],[Stĺpec12]]=""),0,Tabuľka2[[#This Row],[Stĺpec12]]/Tabuľka2[[#This Row],[Stĺpec14]])</f>
        <v>0</v>
      </c>
      <c r="AA585" s="194">
        <f>IF(OR(Tabuľka2[[#This Row],[Stĺpec14]]="",Tabuľka2[[#This Row],[Stĺpec13]]=""),0,Tabuľka2[[#This Row],[Stĺpec13]]/Tabuľka2[[#This Row],[Stĺpec14]])</f>
        <v>0</v>
      </c>
      <c r="AB585" s="193">
        <f>COUNTIF(Tabuľka2[[#This Row],[Stĺpec16]:[Stĺpec23]],"&gt;0,1")</f>
        <v>0</v>
      </c>
      <c r="AC585" s="198">
        <f>IF(OR($F$13="vyberte",$F$13=""),0,Tabuľka2[[#This Row],[Stĺpec14]]-Tabuľka2[[#This Row],[Stĺpec26]])</f>
        <v>0</v>
      </c>
      <c r="AD5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5" s="206">
        <f>IF('Bodovacie kritéria'!$F$15="01 A - BORSKÁ NÍŽINA",Tabuľka2[[#This Row],[Stĺpec25]]/Tabuľka2[[#This Row],[Stĺpec5]],0)</f>
        <v>0</v>
      </c>
      <c r="AF5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5" s="206">
        <f>IFERROR((Tabuľka2[[#This Row],[Stĺpec28]]+Tabuľka2[[#This Row],[Stĺpec25]])/Tabuľka2[[#This Row],[Stĺpec14]],0)</f>
        <v>0</v>
      </c>
      <c r="AH585" s="199">
        <f>Tabuľka2[[#This Row],[Stĺpec28]]+Tabuľka2[[#This Row],[Stĺpec25]]</f>
        <v>0</v>
      </c>
      <c r="AI585" s="206">
        <f>IFERROR(Tabuľka2[[#This Row],[Stĺpec25]]/Tabuľka2[[#This Row],[Stĺpec30]],0)</f>
        <v>0</v>
      </c>
      <c r="AJ585" s="191">
        <f>IFERROR(Tabuľka2[[#This Row],[Stĺpec145]]/Tabuľka2[[#This Row],[Stĺpec14]],0)</f>
        <v>0</v>
      </c>
      <c r="AK585" s="191">
        <f>IFERROR(Tabuľka2[[#This Row],[Stĺpec144]]/Tabuľka2[[#This Row],[Stĺpec14]],0)</f>
        <v>0</v>
      </c>
    </row>
    <row r="586" spans="1:37" x14ac:dyDescent="0.25">
      <c r="A586" s="251"/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17">
        <f>SUM(Činnosti!$F586:$M586)</f>
        <v>0</v>
      </c>
      <c r="O586" s="261"/>
      <c r="P586" s="269"/>
      <c r="Q586" s="267">
        <f>IF(AND(Tabuľka2[[#This Row],[Stĺpec5]]&gt;0,Tabuľka2[[#This Row],[Stĺpec1]]=""),1,0)</f>
        <v>0</v>
      </c>
      <c r="R586" s="237">
        <f>IF(AND(Tabuľka2[[#This Row],[Stĺpec14]]=0,OR(Tabuľka2[[#This Row],[Stĺpec145]]&gt;0,Tabuľka2[[#This Row],[Stĺpec144]]&gt;0)),1,0)</f>
        <v>0</v>
      </c>
      <c r="S5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6" s="212">
        <f>IF(OR($T$13="vyberte",$T$13=""),0,IF(OR(Tabuľka2[[#This Row],[Stĺpec14]]="",Tabuľka2[[#This Row],[Stĺpec6]]=""),0,Tabuľka2[[#This Row],[Stĺpec6]]/Tabuľka2[[#This Row],[Stĺpec14]]))</f>
        <v>0</v>
      </c>
      <c r="U586" s="212">
        <f>IF(OR($U$13="vyberte",$U$13=""),0,IF(OR(Tabuľka2[[#This Row],[Stĺpec14]]="",Tabuľka2[[#This Row],[Stĺpec7]]=""),0,Tabuľka2[[#This Row],[Stĺpec7]]/Tabuľka2[[#This Row],[Stĺpec14]]))</f>
        <v>0</v>
      </c>
      <c r="V586" s="212">
        <f>IF(OR($V$13="vyberte",$V$13=""),0,IF(OR(Tabuľka2[[#This Row],[Stĺpec14]]="",Tabuľka2[[#This Row],[Stĺpec8]]=0),0,Tabuľka2[[#This Row],[Stĺpec8]]/Tabuľka2[[#This Row],[Stĺpec14]]))</f>
        <v>0</v>
      </c>
      <c r="W586" s="212">
        <f>IF(OR($W$13="vyberte",$W$13=""),0,IF(OR(Tabuľka2[[#This Row],[Stĺpec14]]="",Tabuľka2[[#This Row],[Stĺpec9]]=""),0,Tabuľka2[[#This Row],[Stĺpec9]]/Tabuľka2[[#This Row],[Stĺpec14]]))</f>
        <v>0</v>
      </c>
      <c r="X586" s="212">
        <f>IF(OR($X$13="vyberte",$X$13=""),0,IF(OR(Tabuľka2[[#This Row],[Stĺpec14]]="",Tabuľka2[[#This Row],[Stĺpec10]]=""),0,Tabuľka2[[#This Row],[Stĺpec10]]/Tabuľka2[[#This Row],[Stĺpec14]]))</f>
        <v>0</v>
      </c>
      <c r="Y586" s="212">
        <f>IF(OR($Y$13="vyberte",$Y$13=""),0,IF(OR(Tabuľka2[[#This Row],[Stĺpec14]]="",Tabuľka2[[#This Row],[Stĺpec11]]=""),0,Tabuľka2[[#This Row],[Stĺpec11]]/Tabuľka2[[#This Row],[Stĺpec14]]))</f>
        <v>0</v>
      </c>
      <c r="Z586" s="212">
        <f>IF(OR(Tabuľka2[[#This Row],[Stĺpec14]]="",Tabuľka2[[#This Row],[Stĺpec12]]=""),0,Tabuľka2[[#This Row],[Stĺpec12]]/Tabuľka2[[#This Row],[Stĺpec14]])</f>
        <v>0</v>
      </c>
      <c r="AA586" s="194">
        <f>IF(OR(Tabuľka2[[#This Row],[Stĺpec14]]="",Tabuľka2[[#This Row],[Stĺpec13]]=""),0,Tabuľka2[[#This Row],[Stĺpec13]]/Tabuľka2[[#This Row],[Stĺpec14]])</f>
        <v>0</v>
      </c>
      <c r="AB586" s="193">
        <f>COUNTIF(Tabuľka2[[#This Row],[Stĺpec16]:[Stĺpec23]],"&gt;0,1")</f>
        <v>0</v>
      </c>
      <c r="AC586" s="198">
        <f>IF(OR($F$13="vyberte",$F$13=""),0,Tabuľka2[[#This Row],[Stĺpec14]]-Tabuľka2[[#This Row],[Stĺpec26]])</f>
        <v>0</v>
      </c>
      <c r="AD5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6" s="206">
        <f>IF('Bodovacie kritéria'!$F$15="01 A - BORSKÁ NÍŽINA",Tabuľka2[[#This Row],[Stĺpec25]]/Tabuľka2[[#This Row],[Stĺpec5]],0)</f>
        <v>0</v>
      </c>
      <c r="AF5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6" s="206">
        <f>IFERROR((Tabuľka2[[#This Row],[Stĺpec28]]+Tabuľka2[[#This Row],[Stĺpec25]])/Tabuľka2[[#This Row],[Stĺpec14]],0)</f>
        <v>0</v>
      </c>
      <c r="AH586" s="199">
        <f>Tabuľka2[[#This Row],[Stĺpec28]]+Tabuľka2[[#This Row],[Stĺpec25]]</f>
        <v>0</v>
      </c>
      <c r="AI586" s="206">
        <f>IFERROR(Tabuľka2[[#This Row],[Stĺpec25]]/Tabuľka2[[#This Row],[Stĺpec30]],0)</f>
        <v>0</v>
      </c>
      <c r="AJ586" s="191">
        <f>IFERROR(Tabuľka2[[#This Row],[Stĺpec145]]/Tabuľka2[[#This Row],[Stĺpec14]],0)</f>
        <v>0</v>
      </c>
      <c r="AK586" s="191">
        <f>IFERROR(Tabuľka2[[#This Row],[Stĺpec144]]/Tabuľka2[[#This Row],[Stĺpec14]],0)</f>
        <v>0</v>
      </c>
    </row>
    <row r="587" spans="1:37" x14ac:dyDescent="0.25">
      <c r="A587" s="252"/>
      <c r="B587" s="257"/>
      <c r="C587" s="257"/>
      <c r="D587" s="257"/>
      <c r="E587" s="257"/>
      <c r="F587" s="257"/>
      <c r="G587" s="257"/>
      <c r="H587" s="257"/>
      <c r="I587" s="257"/>
      <c r="J587" s="257"/>
      <c r="K587" s="257"/>
      <c r="L587" s="257"/>
      <c r="M587" s="257"/>
      <c r="N587" s="218">
        <f>SUM(Činnosti!$F587:$M587)</f>
        <v>0</v>
      </c>
      <c r="O587" s="262"/>
      <c r="P587" s="269"/>
      <c r="Q587" s="267">
        <f>IF(AND(Tabuľka2[[#This Row],[Stĺpec5]]&gt;0,Tabuľka2[[#This Row],[Stĺpec1]]=""),1,0)</f>
        <v>0</v>
      </c>
      <c r="R587" s="237">
        <f>IF(AND(Tabuľka2[[#This Row],[Stĺpec14]]=0,OR(Tabuľka2[[#This Row],[Stĺpec145]]&gt;0,Tabuľka2[[#This Row],[Stĺpec144]]&gt;0)),1,0)</f>
        <v>0</v>
      </c>
      <c r="S5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7" s="212">
        <f>IF(OR($T$13="vyberte",$T$13=""),0,IF(OR(Tabuľka2[[#This Row],[Stĺpec14]]="",Tabuľka2[[#This Row],[Stĺpec6]]=""),0,Tabuľka2[[#This Row],[Stĺpec6]]/Tabuľka2[[#This Row],[Stĺpec14]]))</f>
        <v>0</v>
      </c>
      <c r="U587" s="212">
        <f>IF(OR($U$13="vyberte",$U$13=""),0,IF(OR(Tabuľka2[[#This Row],[Stĺpec14]]="",Tabuľka2[[#This Row],[Stĺpec7]]=""),0,Tabuľka2[[#This Row],[Stĺpec7]]/Tabuľka2[[#This Row],[Stĺpec14]]))</f>
        <v>0</v>
      </c>
      <c r="V587" s="212">
        <f>IF(OR($V$13="vyberte",$V$13=""),0,IF(OR(Tabuľka2[[#This Row],[Stĺpec14]]="",Tabuľka2[[#This Row],[Stĺpec8]]=0),0,Tabuľka2[[#This Row],[Stĺpec8]]/Tabuľka2[[#This Row],[Stĺpec14]]))</f>
        <v>0</v>
      </c>
      <c r="W587" s="212">
        <f>IF(OR($W$13="vyberte",$W$13=""),0,IF(OR(Tabuľka2[[#This Row],[Stĺpec14]]="",Tabuľka2[[#This Row],[Stĺpec9]]=""),0,Tabuľka2[[#This Row],[Stĺpec9]]/Tabuľka2[[#This Row],[Stĺpec14]]))</f>
        <v>0</v>
      </c>
      <c r="X587" s="212">
        <f>IF(OR($X$13="vyberte",$X$13=""),0,IF(OR(Tabuľka2[[#This Row],[Stĺpec14]]="",Tabuľka2[[#This Row],[Stĺpec10]]=""),0,Tabuľka2[[#This Row],[Stĺpec10]]/Tabuľka2[[#This Row],[Stĺpec14]]))</f>
        <v>0</v>
      </c>
      <c r="Y587" s="212">
        <f>IF(OR($Y$13="vyberte",$Y$13=""),0,IF(OR(Tabuľka2[[#This Row],[Stĺpec14]]="",Tabuľka2[[#This Row],[Stĺpec11]]=""),0,Tabuľka2[[#This Row],[Stĺpec11]]/Tabuľka2[[#This Row],[Stĺpec14]]))</f>
        <v>0</v>
      </c>
      <c r="Z587" s="212">
        <f>IF(OR(Tabuľka2[[#This Row],[Stĺpec14]]="",Tabuľka2[[#This Row],[Stĺpec12]]=""),0,Tabuľka2[[#This Row],[Stĺpec12]]/Tabuľka2[[#This Row],[Stĺpec14]])</f>
        <v>0</v>
      </c>
      <c r="AA587" s="194">
        <f>IF(OR(Tabuľka2[[#This Row],[Stĺpec14]]="",Tabuľka2[[#This Row],[Stĺpec13]]=""),0,Tabuľka2[[#This Row],[Stĺpec13]]/Tabuľka2[[#This Row],[Stĺpec14]])</f>
        <v>0</v>
      </c>
      <c r="AB587" s="193">
        <f>COUNTIF(Tabuľka2[[#This Row],[Stĺpec16]:[Stĺpec23]],"&gt;0,1")</f>
        <v>0</v>
      </c>
      <c r="AC587" s="198">
        <f>IF(OR($F$13="vyberte",$F$13=""),0,Tabuľka2[[#This Row],[Stĺpec14]]-Tabuľka2[[#This Row],[Stĺpec26]])</f>
        <v>0</v>
      </c>
      <c r="AD5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7" s="206">
        <f>IF('Bodovacie kritéria'!$F$15="01 A - BORSKÁ NÍŽINA",Tabuľka2[[#This Row],[Stĺpec25]]/Tabuľka2[[#This Row],[Stĺpec5]],0)</f>
        <v>0</v>
      </c>
      <c r="AF5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7" s="206">
        <f>IFERROR((Tabuľka2[[#This Row],[Stĺpec28]]+Tabuľka2[[#This Row],[Stĺpec25]])/Tabuľka2[[#This Row],[Stĺpec14]],0)</f>
        <v>0</v>
      </c>
      <c r="AH587" s="199">
        <f>Tabuľka2[[#This Row],[Stĺpec28]]+Tabuľka2[[#This Row],[Stĺpec25]]</f>
        <v>0</v>
      </c>
      <c r="AI587" s="206">
        <f>IFERROR(Tabuľka2[[#This Row],[Stĺpec25]]/Tabuľka2[[#This Row],[Stĺpec30]],0)</f>
        <v>0</v>
      </c>
      <c r="AJ587" s="191">
        <f>IFERROR(Tabuľka2[[#This Row],[Stĺpec145]]/Tabuľka2[[#This Row],[Stĺpec14]],0)</f>
        <v>0</v>
      </c>
      <c r="AK587" s="191">
        <f>IFERROR(Tabuľka2[[#This Row],[Stĺpec144]]/Tabuľka2[[#This Row],[Stĺpec14]],0)</f>
        <v>0</v>
      </c>
    </row>
    <row r="588" spans="1:37" x14ac:dyDescent="0.25">
      <c r="A588" s="251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17">
        <f>SUM(Činnosti!$F588:$M588)</f>
        <v>0</v>
      </c>
      <c r="O588" s="261"/>
      <c r="P588" s="269"/>
      <c r="Q588" s="267">
        <f>IF(AND(Tabuľka2[[#This Row],[Stĺpec5]]&gt;0,Tabuľka2[[#This Row],[Stĺpec1]]=""),1,0)</f>
        <v>0</v>
      </c>
      <c r="R588" s="237">
        <f>IF(AND(Tabuľka2[[#This Row],[Stĺpec14]]=0,OR(Tabuľka2[[#This Row],[Stĺpec145]]&gt;0,Tabuľka2[[#This Row],[Stĺpec144]]&gt;0)),1,0)</f>
        <v>0</v>
      </c>
      <c r="S5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8" s="212">
        <f>IF(OR($T$13="vyberte",$T$13=""),0,IF(OR(Tabuľka2[[#This Row],[Stĺpec14]]="",Tabuľka2[[#This Row],[Stĺpec6]]=""),0,Tabuľka2[[#This Row],[Stĺpec6]]/Tabuľka2[[#This Row],[Stĺpec14]]))</f>
        <v>0</v>
      </c>
      <c r="U588" s="212">
        <f>IF(OR($U$13="vyberte",$U$13=""),0,IF(OR(Tabuľka2[[#This Row],[Stĺpec14]]="",Tabuľka2[[#This Row],[Stĺpec7]]=""),0,Tabuľka2[[#This Row],[Stĺpec7]]/Tabuľka2[[#This Row],[Stĺpec14]]))</f>
        <v>0</v>
      </c>
      <c r="V588" s="212">
        <f>IF(OR($V$13="vyberte",$V$13=""),0,IF(OR(Tabuľka2[[#This Row],[Stĺpec14]]="",Tabuľka2[[#This Row],[Stĺpec8]]=0),0,Tabuľka2[[#This Row],[Stĺpec8]]/Tabuľka2[[#This Row],[Stĺpec14]]))</f>
        <v>0</v>
      </c>
      <c r="W588" s="212">
        <f>IF(OR($W$13="vyberte",$W$13=""),0,IF(OR(Tabuľka2[[#This Row],[Stĺpec14]]="",Tabuľka2[[#This Row],[Stĺpec9]]=""),0,Tabuľka2[[#This Row],[Stĺpec9]]/Tabuľka2[[#This Row],[Stĺpec14]]))</f>
        <v>0</v>
      </c>
      <c r="X588" s="212">
        <f>IF(OR($X$13="vyberte",$X$13=""),0,IF(OR(Tabuľka2[[#This Row],[Stĺpec14]]="",Tabuľka2[[#This Row],[Stĺpec10]]=""),0,Tabuľka2[[#This Row],[Stĺpec10]]/Tabuľka2[[#This Row],[Stĺpec14]]))</f>
        <v>0</v>
      </c>
      <c r="Y588" s="212">
        <f>IF(OR($Y$13="vyberte",$Y$13=""),0,IF(OR(Tabuľka2[[#This Row],[Stĺpec14]]="",Tabuľka2[[#This Row],[Stĺpec11]]=""),0,Tabuľka2[[#This Row],[Stĺpec11]]/Tabuľka2[[#This Row],[Stĺpec14]]))</f>
        <v>0</v>
      </c>
      <c r="Z588" s="212">
        <f>IF(OR(Tabuľka2[[#This Row],[Stĺpec14]]="",Tabuľka2[[#This Row],[Stĺpec12]]=""),0,Tabuľka2[[#This Row],[Stĺpec12]]/Tabuľka2[[#This Row],[Stĺpec14]])</f>
        <v>0</v>
      </c>
      <c r="AA588" s="194">
        <f>IF(OR(Tabuľka2[[#This Row],[Stĺpec14]]="",Tabuľka2[[#This Row],[Stĺpec13]]=""),0,Tabuľka2[[#This Row],[Stĺpec13]]/Tabuľka2[[#This Row],[Stĺpec14]])</f>
        <v>0</v>
      </c>
      <c r="AB588" s="193">
        <f>COUNTIF(Tabuľka2[[#This Row],[Stĺpec16]:[Stĺpec23]],"&gt;0,1")</f>
        <v>0</v>
      </c>
      <c r="AC588" s="198">
        <f>IF(OR($F$13="vyberte",$F$13=""),0,Tabuľka2[[#This Row],[Stĺpec14]]-Tabuľka2[[#This Row],[Stĺpec26]])</f>
        <v>0</v>
      </c>
      <c r="AD5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8" s="206">
        <f>IF('Bodovacie kritéria'!$F$15="01 A - BORSKÁ NÍŽINA",Tabuľka2[[#This Row],[Stĺpec25]]/Tabuľka2[[#This Row],[Stĺpec5]],0)</f>
        <v>0</v>
      </c>
      <c r="AF5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8" s="206">
        <f>IFERROR((Tabuľka2[[#This Row],[Stĺpec28]]+Tabuľka2[[#This Row],[Stĺpec25]])/Tabuľka2[[#This Row],[Stĺpec14]],0)</f>
        <v>0</v>
      </c>
      <c r="AH588" s="199">
        <f>Tabuľka2[[#This Row],[Stĺpec28]]+Tabuľka2[[#This Row],[Stĺpec25]]</f>
        <v>0</v>
      </c>
      <c r="AI588" s="206">
        <f>IFERROR(Tabuľka2[[#This Row],[Stĺpec25]]/Tabuľka2[[#This Row],[Stĺpec30]],0)</f>
        <v>0</v>
      </c>
      <c r="AJ588" s="191">
        <f>IFERROR(Tabuľka2[[#This Row],[Stĺpec145]]/Tabuľka2[[#This Row],[Stĺpec14]],0)</f>
        <v>0</v>
      </c>
      <c r="AK588" s="191">
        <f>IFERROR(Tabuľka2[[#This Row],[Stĺpec144]]/Tabuľka2[[#This Row],[Stĺpec14]],0)</f>
        <v>0</v>
      </c>
    </row>
    <row r="589" spans="1:37" x14ac:dyDescent="0.25">
      <c r="A589" s="252"/>
      <c r="B589" s="257"/>
      <c r="C589" s="257"/>
      <c r="D589" s="257"/>
      <c r="E589" s="257"/>
      <c r="F589" s="257"/>
      <c r="G589" s="257"/>
      <c r="H589" s="257"/>
      <c r="I589" s="257"/>
      <c r="J589" s="257"/>
      <c r="K589" s="257"/>
      <c r="L589" s="257"/>
      <c r="M589" s="257"/>
      <c r="N589" s="218">
        <f>SUM(Činnosti!$F589:$M589)</f>
        <v>0</v>
      </c>
      <c r="O589" s="262"/>
      <c r="P589" s="269"/>
      <c r="Q589" s="267">
        <f>IF(AND(Tabuľka2[[#This Row],[Stĺpec5]]&gt;0,Tabuľka2[[#This Row],[Stĺpec1]]=""),1,0)</f>
        <v>0</v>
      </c>
      <c r="R589" s="237">
        <f>IF(AND(Tabuľka2[[#This Row],[Stĺpec14]]=0,OR(Tabuľka2[[#This Row],[Stĺpec145]]&gt;0,Tabuľka2[[#This Row],[Stĺpec144]]&gt;0)),1,0)</f>
        <v>0</v>
      </c>
      <c r="S5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89" s="212">
        <f>IF(OR($T$13="vyberte",$T$13=""),0,IF(OR(Tabuľka2[[#This Row],[Stĺpec14]]="",Tabuľka2[[#This Row],[Stĺpec6]]=""),0,Tabuľka2[[#This Row],[Stĺpec6]]/Tabuľka2[[#This Row],[Stĺpec14]]))</f>
        <v>0</v>
      </c>
      <c r="U589" s="212">
        <f>IF(OR($U$13="vyberte",$U$13=""),0,IF(OR(Tabuľka2[[#This Row],[Stĺpec14]]="",Tabuľka2[[#This Row],[Stĺpec7]]=""),0,Tabuľka2[[#This Row],[Stĺpec7]]/Tabuľka2[[#This Row],[Stĺpec14]]))</f>
        <v>0</v>
      </c>
      <c r="V589" s="212">
        <f>IF(OR($V$13="vyberte",$V$13=""),0,IF(OR(Tabuľka2[[#This Row],[Stĺpec14]]="",Tabuľka2[[#This Row],[Stĺpec8]]=0),0,Tabuľka2[[#This Row],[Stĺpec8]]/Tabuľka2[[#This Row],[Stĺpec14]]))</f>
        <v>0</v>
      </c>
      <c r="W589" s="212">
        <f>IF(OR($W$13="vyberte",$W$13=""),0,IF(OR(Tabuľka2[[#This Row],[Stĺpec14]]="",Tabuľka2[[#This Row],[Stĺpec9]]=""),0,Tabuľka2[[#This Row],[Stĺpec9]]/Tabuľka2[[#This Row],[Stĺpec14]]))</f>
        <v>0</v>
      </c>
      <c r="X589" s="212">
        <f>IF(OR($X$13="vyberte",$X$13=""),0,IF(OR(Tabuľka2[[#This Row],[Stĺpec14]]="",Tabuľka2[[#This Row],[Stĺpec10]]=""),0,Tabuľka2[[#This Row],[Stĺpec10]]/Tabuľka2[[#This Row],[Stĺpec14]]))</f>
        <v>0</v>
      </c>
      <c r="Y589" s="212">
        <f>IF(OR($Y$13="vyberte",$Y$13=""),0,IF(OR(Tabuľka2[[#This Row],[Stĺpec14]]="",Tabuľka2[[#This Row],[Stĺpec11]]=""),0,Tabuľka2[[#This Row],[Stĺpec11]]/Tabuľka2[[#This Row],[Stĺpec14]]))</f>
        <v>0</v>
      </c>
      <c r="Z589" s="212">
        <f>IF(OR(Tabuľka2[[#This Row],[Stĺpec14]]="",Tabuľka2[[#This Row],[Stĺpec12]]=""),0,Tabuľka2[[#This Row],[Stĺpec12]]/Tabuľka2[[#This Row],[Stĺpec14]])</f>
        <v>0</v>
      </c>
      <c r="AA589" s="194">
        <f>IF(OR(Tabuľka2[[#This Row],[Stĺpec14]]="",Tabuľka2[[#This Row],[Stĺpec13]]=""),0,Tabuľka2[[#This Row],[Stĺpec13]]/Tabuľka2[[#This Row],[Stĺpec14]])</f>
        <v>0</v>
      </c>
      <c r="AB589" s="193">
        <f>COUNTIF(Tabuľka2[[#This Row],[Stĺpec16]:[Stĺpec23]],"&gt;0,1")</f>
        <v>0</v>
      </c>
      <c r="AC589" s="198">
        <f>IF(OR($F$13="vyberte",$F$13=""),0,Tabuľka2[[#This Row],[Stĺpec14]]-Tabuľka2[[#This Row],[Stĺpec26]])</f>
        <v>0</v>
      </c>
      <c r="AD5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89" s="206">
        <f>IF('Bodovacie kritéria'!$F$15="01 A - BORSKÁ NÍŽINA",Tabuľka2[[#This Row],[Stĺpec25]]/Tabuľka2[[#This Row],[Stĺpec5]],0)</f>
        <v>0</v>
      </c>
      <c r="AF5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89" s="206">
        <f>IFERROR((Tabuľka2[[#This Row],[Stĺpec28]]+Tabuľka2[[#This Row],[Stĺpec25]])/Tabuľka2[[#This Row],[Stĺpec14]],0)</f>
        <v>0</v>
      </c>
      <c r="AH589" s="199">
        <f>Tabuľka2[[#This Row],[Stĺpec28]]+Tabuľka2[[#This Row],[Stĺpec25]]</f>
        <v>0</v>
      </c>
      <c r="AI589" s="206">
        <f>IFERROR(Tabuľka2[[#This Row],[Stĺpec25]]/Tabuľka2[[#This Row],[Stĺpec30]],0)</f>
        <v>0</v>
      </c>
      <c r="AJ589" s="191">
        <f>IFERROR(Tabuľka2[[#This Row],[Stĺpec145]]/Tabuľka2[[#This Row],[Stĺpec14]],0)</f>
        <v>0</v>
      </c>
      <c r="AK589" s="191">
        <f>IFERROR(Tabuľka2[[#This Row],[Stĺpec144]]/Tabuľka2[[#This Row],[Stĺpec14]],0)</f>
        <v>0</v>
      </c>
    </row>
    <row r="590" spans="1:37" x14ac:dyDescent="0.25">
      <c r="A590" s="251"/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17">
        <f>SUM(Činnosti!$F590:$M590)</f>
        <v>0</v>
      </c>
      <c r="O590" s="261"/>
      <c r="P590" s="269"/>
      <c r="Q590" s="267">
        <f>IF(AND(Tabuľka2[[#This Row],[Stĺpec5]]&gt;0,Tabuľka2[[#This Row],[Stĺpec1]]=""),1,0)</f>
        <v>0</v>
      </c>
      <c r="R590" s="237">
        <f>IF(AND(Tabuľka2[[#This Row],[Stĺpec14]]=0,OR(Tabuľka2[[#This Row],[Stĺpec145]]&gt;0,Tabuľka2[[#This Row],[Stĺpec144]]&gt;0)),1,0)</f>
        <v>0</v>
      </c>
      <c r="S5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0" s="212">
        <f>IF(OR($T$13="vyberte",$T$13=""),0,IF(OR(Tabuľka2[[#This Row],[Stĺpec14]]="",Tabuľka2[[#This Row],[Stĺpec6]]=""),0,Tabuľka2[[#This Row],[Stĺpec6]]/Tabuľka2[[#This Row],[Stĺpec14]]))</f>
        <v>0</v>
      </c>
      <c r="U590" s="212">
        <f>IF(OR($U$13="vyberte",$U$13=""),0,IF(OR(Tabuľka2[[#This Row],[Stĺpec14]]="",Tabuľka2[[#This Row],[Stĺpec7]]=""),0,Tabuľka2[[#This Row],[Stĺpec7]]/Tabuľka2[[#This Row],[Stĺpec14]]))</f>
        <v>0</v>
      </c>
      <c r="V590" s="212">
        <f>IF(OR($V$13="vyberte",$V$13=""),0,IF(OR(Tabuľka2[[#This Row],[Stĺpec14]]="",Tabuľka2[[#This Row],[Stĺpec8]]=0),0,Tabuľka2[[#This Row],[Stĺpec8]]/Tabuľka2[[#This Row],[Stĺpec14]]))</f>
        <v>0</v>
      </c>
      <c r="W590" s="212">
        <f>IF(OR($W$13="vyberte",$W$13=""),0,IF(OR(Tabuľka2[[#This Row],[Stĺpec14]]="",Tabuľka2[[#This Row],[Stĺpec9]]=""),0,Tabuľka2[[#This Row],[Stĺpec9]]/Tabuľka2[[#This Row],[Stĺpec14]]))</f>
        <v>0</v>
      </c>
      <c r="X590" s="212">
        <f>IF(OR($X$13="vyberte",$X$13=""),0,IF(OR(Tabuľka2[[#This Row],[Stĺpec14]]="",Tabuľka2[[#This Row],[Stĺpec10]]=""),0,Tabuľka2[[#This Row],[Stĺpec10]]/Tabuľka2[[#This Row],[Stĺpec14]]))</f>
        <v>0</v>
      </c>
      <c r="Y590" s="212">
        <f>IF(OR($Y$13="vyberte",$Y$13=""),0,IF(OR(Tabuľka2[[#This Row],[Stĺpec14]]="",Tabuľka2[[#This Row],[Stĺpec11]]=""),0,Tabuľka2[[#This Row],[Stĺpec11]]/Tabuľka2[[#This Row],[Stĺpec14]]))</f>
        <v>0</v>
      </c>
      <c r="Z590" s="212">
        <f>IF(OR(Tabuľka2[[#This Row],[Stĺpec14]]="",Tabuľka2[[#This Row],[Stĺpec12]]=""),0,Tabuľka2[[#This Row],[Stĺpec12]]/Tabuľka2[[#This Row],[Stĺpec14]])</f>
        <v>0</v>
      </c>
      <c r="AA590" s="194">
        <f>IF(OR(Tabuľka2[[#This Row],[Stĺpec14]]="",Tabuľka2[[#This Row],[Stĺpec13]]=""),0,Tabuľka2[[#This Row],[Stĺpec13]]/Tabuľka2[[#This Row],[Stĺpec14]])</f>
        <v>0</v>
      </c>
      <c r="AB590" s="193">
        <f>COUNTIF(Tabuľka2[[#This Row],[Stĺpec16]:[Stĺpec23]],"&gt;0,1")</f>
        <v>0</v>
      </c>
      <c r="AC590" s="198">
        <f>IF(OR($F$13="vyberte",$F$13=""),0,Tabuľka2[[#This Row],[Stĺpec14]]-Tabuľka2[[#This Row],[Stĺpec26]])</f>
        <v>0</v>
      </c>
      <c r="AD5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0" s="206">
        <f>IF('Bodovacie kritéria'!$F$15="01 A - BORSKÁ NÍŽINA",Tabuľka2[[#This Row],[Stĺpec25]]/Tabuľka2[[#This Row],[Stĺpec5]],0)</f>
        <v>0</v>
      </c>
      <c r="AF5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0" s="206">
        <f>IFERROR((Tabuľka2[[#This Row],[Stĺpec28]]+Tabuľka2[[#This Row],[Stĺpec25]])/Tabuľka2[[#This Row],[Stĺpec14]],0)</f>
        <v>0</v>
      </c>
      <c r="AH590" s="199">
        <f>Tabuľka2[[#This Row],[Stĺpec28]]+Tabuľka2[[#This Row],[Stĺpec25]]</f>
        <v>0</v>
      </c>
      <c r="AI590" s="206">
        <f>IFERROR(Tabuľka2[[#This Row],[Stĺpec25]]/Tabuľka2[[#This Row],[Stĺpec30]],0)</f>
        <v>0</v>
      </c>
      <c r="AJ590" s="191">
        <f>IFERROR(Tabuľka2[[#This Row],[Stĺpec145]]/Tabuľka2[[#This Row],[Stĺpec14]],0)</f>
        <v>0</v>
      </c>
      <c r="AK590" s="191">
        <f>IFERROR(Tabuľka2[[#This Row],[Stĺpec144]]/Tabuľka2[[#This Row],[Stĺpec14]],0)</f>
        <v>0</v>
      </c>
    </row>
    <row r="591" spans="1:37" x14ac:dyDescent="0.25">
      <c r="A591" s="252"/>
      <c r="B591" s="257"/>
      <c r="C591" s="257"/>
      <c r="D591" s="257"/>
      <c r="E591" s="257"/>
      <c r="F591" s="257"/>
      <c r="G591" s="257"/>
      <c r="H591" s="257"/>
      <c r="I591" s="257"/>
      <c r="J591" s="257"/>
      <c r="K591" s="257"/>
      <c r="L591" s="257"/>
      <c r="M591" s="257"/>
      <c r="N591" s="218">
        <f>SUM(Činnosti!$F591:$M591)</f>
        <v>0</v>
      </c>
      <c r="O591" s="262"/>
      <c r="P591" s="269"/>
      <c r="Q591" s="267">
        <f>IF(AND(Tabuľka2[[#This Row],[Stĺpec5]]&gt;0,Tabuľka2[[#This Row],[Stĺpec1]]=""),1,0)</f>
        <v>0</v>
      </c>
      <c r="R591" s="237">
        <f>IF(AND(Tabuľka2[[#This Row],[Stĺpec14]]=0,OR(Tabuľka2[[#This Row],[Stĺpec145]]&gt;0,Tabuľka2[[#This Row],[Stĺpec144]]&gt;0)),1,0)</f>
        <v>0</v>
      </c>
      <c r="S5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1" s="212">
        <f>IF(OR($T$13="vyberte",$T$13=""),0,IF(OR(Tabuľka2[[#This Row],[Stĺpec14]]="",Tabuľka2[[#This Row],[Stĺpec6]]=""),0,Tabuľka2[[#This Row],[Stĺpec6]]/Tabuľka2[[#This Row],[Stĺpec14]]))</f>
        <v>0</v>
      </c>
      <c r="U591" s="212">
        <f>IF(OR($U$13="vyberte",$U$13=""),0,IF(OR(Tabuľka2[[#This Row],[Stĺpec14]]="",Tabuľka2[[#This Row],[Stĺpec7]]=""),0,Tabuľka2[[#This Row],[Stĺpec7]]/Tabuľka2[[#This Row],[Stĺpec14]]))</f>
        <v>0</v>
      </c>
      <c r="V591" s="212">
        <f>IF(OR($V$13="vyberte",$V$13=""),0,IF(OR(Tabuľka2[[#This Row],[Stĺpec14]]="",Tabuľka2[[#This Row],[Stĺpec8]]=0),0,Tabuľka2[[#This Row],[Stĺpec8]]/Tabuľka2[[#This Row],[Stĺpec14]]))</f>
        <v>0</v>
      </c>
      <c r="W591" s="212">
        <f>IF(OR($W$13="vyberte",$W$13=""),0,IF(OR(Tabuľka2[[#This Row],[Stĺpec14]]="",Tabuľka2[[#This Row],[Stĺpec9]]=""),0,Tabuľka2[[#This Row],[Stĺpec9]]/Tabuľka2[[#This Row],[Stĺpec14]]))</f>
        <v>0</v>
      </c>
      <c r="X591" s="212">
        <f>IF(OR($X$13="vyberte",$X$13=""),0,IF(OR(Tabuľka2[[#This Row],[Stĺpec14]]="",Tabuľka2[[#This Row],[Stĺpec10]]=""),0,Tabuľka2[[#This Row],[Stĺpec10]]/Tabuľka2[[#This Row],[Stĺpec14]]))</f>
        <v>0</v>
      </c>
      <c r="Y591" s="212">
        <f>IF(OR($Y$13="vyberte",$Y$13=""),0,IF(OR(Tabuľka2[[#This Row],[Stĺpec14]]="",Tabuľka2[[#This Row],[Stĺpec11]]=""),0,Tabuľka2[[#This Row],[Stĺpec11]]/Tabuľka2[[#This Row],[Stĺpec14]]))</f>
        <v>0</v>
      </c>
      <c r="Z591" s="212">
        <f>IF(OR(Tabuľka2[[#This Row],[Stĺpec14]]="",Tabuľka2[[#This Row],[Stĺpec12]]=""),0,Tabuľka2[[#This Row],[Stĺpec12]]/Tabuľka2[[#This Row],[Stĺpec14]])</f>
        <v>0</v>
      </c>
      <c r="AA591" s="194">
        <f>IF(OR(Tabuľka2[[#This Row],[Stĺpec14]]="",Tabuľka2[[#This Row],[Stĺpec13]]=""),0,Tabuľka2[[#This Row],[Stĺpec13]]/Tabuľka2[[#This Row],[Stĺpec14]])</f>
        <v>0</v>
      </c>
      <c r="AB591" s="193">
        <f>COUNTIF(Tabuľka2[[#This Row],[Stĺpec16]:[Stĺpec23]],"&gt;0,1")</f>
        <v>0</v>
      </c>
      <c r="AC591" s="198">
        <f>IF(OR($F$13="vyberte",$F$13=""),0,Tabuľka2[[#This Row],[Stĺpec14]]-Tabuľka2[[#This Row],[Stĺpec26]])</f>
        <v>0</v>
      </c>
      <c r="AD5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1" s="206">
        <f>IF('Bodovacie kritéria'!$F$15="01 A - BORSKÁ NÍŽINA",Tabuľka2[[#This Row],[Stĺpec25]]/Tabuľka2[[#This Row],[Stĺpec5]],0)</f>
        <v>0</v>
      </c>
      <c r="AF5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1" s="206">
        <f>IFERROR((Tabuľka2[[#This Row],[Stĺpec28]]+Tabuľka2[[#This Row],[Stĺpec25]])/Tabuľka2[[#This Row],[Stĺpec14]],0)</f>
        <v>0</v>
      </c>
      <c r="AH591" s="199">
        <f>Tabuľka2[[#This Row],[Stĺpec28]]+Tabuľka2[[#This Row],[Stĺpec25]]</f>
        <v>0</v>
      </c>
      <c r="AI591" s="206">
        <f>IFERROR(Tabuľka2[[#This Row],[Stĺpec25]]/Tabuľka2[[#This Row],[Stĺpec30]],0)</f>
        <v>0</v>
      </c>
      <c r="AJ591" s="191">
        <f>IFERROR(Tabuľka2[[#This Row],[Stĺpec145]]/Tabuľka2[[#This Row],[Stĺpec14]],0)</f>
        <v>0</v>
      </c>
      <c r="AK591" s="191">
        <f>IFERROR(Tabuľka2[[#This Row],[Stĺpec144]]/Tabuľka2[[#This Row],[Stĺpec14]],0)</f>
        <v>0</v>
      </c>
    </row>
    <row r="592" spans="1:37" x14ac:dyDescent="0.25">
      <c r="A592" s="251"/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17">
        <f>SUM(Činnosti!$F592:$M592)</f>
        <v>0</v>
      </c>
      <c r="O592" s="261"/>
      <c r="P592" s="269"/>
      <c r="Q592" s="267">
        <f>IF(AND(Tabuľka2[[#This Row],[Stĺpec5]]&gt;0,Tabuľka2[[#This Row],[Stĺpec1]]=""),1,0)</f>
        <v>0</v>
      </c>
      <c r="R592" s="237">
        <f>IF(AND(Tabuľka2[[#This Row],[Stĺpec14]]=0,OR(Tabuľka2[[#This Row],[Stĺpec145]]&gt;0,Tabuľka2[[#This Row],[Stĺpec144]]&gt;0)),1,0)</f>
        <v>0</v>
      </c>
      <c r="S5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2" s="212">
        <f>IF(OR($T$13="vyberte",$T$13=""),0,IF(OR(Tabuľka2[[#This Row],[Stĺpec14]]="",Tabuľka2[[#This Row],[Stĺpec6]]=""),0,Tabuľka2[[#This Row],[Stĺpec6]]/Tabuľka2[[#This Row],[Stĺpec14]]))</f>
        <v>0</v>
      </c>
      <c r="U592" s="212">
        <f>IF(OR($U$13="vyberte",$U$13=""),0,IF(OR(Tabuľka2[[#This Row],[Stĺpec14]]="",Tabuľka2[[#This Row],[Stĺpec7]]=""),0,Tabuľka2[[#This Row],[Stĺpec7]]/Tabuľka2[[#This Row],[Stĺpec14]]))</f>
        <v>0</v>
      </c>
      <c r="V592" s="212">
        <f>IF(OR($V$13="vyberte",$V$13=""),0,IF(OR(Tabuľka2[[#This Row],[Stĺpec14]]="",Tabuľka2[[#This Row],[Stĺpec8]]=0),0,Tabuľka2[[#This Row],[Stĺpec8]]/Tabuľka2[[#This Row],[Stĺpec14]]))</f>
        <v>0</v>
      </c>
      <c r="W592" s="212">
        <f>IF(OR($W$13="vyberte",$W$13=""),0,IF(OR(Tabuľka2[[#This Row],[Stĺpec14]]="",Tabuľka2[[#This Row],[Stĺpec9]]=""),0,Tabuľka2[[#This Row],[Stĺpec9]]/Tabuľka2[[#This Row],[Stĺpec14]]))</f>
        <v>0</v>
      </c>
      <c r="X592" s="212">
        <f>IF(OR($X$13="vyberte",$X$13=""),0,IF(OR(Tabuľka2[[#This Row],[Stĺpec14]]="",Tabuľka2[[#This Row],[Stĺpec10]]=""),0,Tabuľka2[[#This Row],[Stĺpec10]]/Tabuľka2[[#This Row],[Stĺpec14]]))</f>
        <v>0</v>
      </c>
      <c r="Y592" s="212">
        <f>IF(OR($Y$13="vyberte",$Y$13=""),0,IF(OR(Tabuľka2[[#This Row],[Stĺpec14]]="",Tabuľka2[[#This Row],[Stĺpec11]]=""),0,Tabuľka2[[#This Row],[Stĺpec11]]/Tabuľka2[[#This Row],[Stĺpec14]]))</f>
        <v>0</v>
      </c>
      <c r="Z592" s="212">
        <f>IF(OR(Tabuľka2[[#This Row],[Stĺpec14]]="",Tabuľka2[[#This Row],[Stĺpec12]]=""),0,Tabuľka2[[#This Row],[Stĺpec12]]/Tabuľka2[[#This Row],[Stĺpec14]])</f>
        <v>0</v>
      </c>
      <c r="AA592" s="194">
        <f>IF(OR(Tabuľka2[[#This Row],[Stĺpec14]]="",Tabuľka2[[#This Row],[Stĺpec13]]=""),0,Tabuľka2[[#This Row],[Stĺpec13]]/Tabuľka2[[#This Row],[Stĺpec14]])</f>
        <v>0</v>
      </c>
      <c r="AB592" s="193">
        <f>COUNTIF(Tabuľka2[[#This Row],[Stĺpec16]:[Stĺpec23]],"&gt;0,1")</f>
        <v>0</v>
      </c>
      <c r="AC592" s="198">
        <f>IF(OR($F$13="vyberte",$F$13=""),0,Tabuľka2[[#This Row],[Stĺpec14]]-Tabuľka2[[#This Row],[Stĺpec26]])</f>
        <v>0</v>
      </c>
      <c r="AD5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2" s="206">
        <f>IF('Bodovacie kritéria'!$F$15="01 A - BORSKÁ NÍŽINA",Tabuľka2[[#This Row],[Stĺpec25]]/Tabuľka2[[#This Row],[Stĺpec5]],0)</f>
        <v>0</v>
      </c>
      <c r="AF5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2" s="206">
        <f>IFERROR((Tabuľka2[[#This Row],[Stĺpec28]]+Tabuľka2[[#This Row],[Stĺpec25]])/Tabuľka2[[#This Row],[Stĺpec14]],0)</f>
        <v>0</v>
      </c>
      <c r="AH592" s="199">
        <f>Tabuľka2[[#This Row],[Stĺpec28]]+Tabuľka2[[#This Row],[Stĺpec25]]</f>
        <v>0</v>
      </c>
      <c r="AI592" s="206">
        <f>IFERROR(Tabuľka2[[#This Row],[Stĺpec25]]/Tabuľka2[[#This Row],[Stĺpec30]],0)</f>
        <v>0</v>
      </c>
      <c r="AJ592" s="191">
        <f>IFERROR(Tabuľka2[[#This Row],[Stĺpec145]]/Tabuľka2[[#This Row],[Stĺpec14]],0)</f>
        <v>0</v>
      </c>
      <c r="AK592" s="191">
        <f>IFERROR(Tabuľka2[[#This Row],[Stĺpec144]]/Tabuľka2[[#This Row],[Stĺpec14]],0)</f>
        <v>0</v>
      </c>
    </row>
    <row r="593" spans="1:37" x14ac:dyDescent="0.25">
      <c r="A593" s="252"/>
      <c r="B593" s="257"/>
      <c r="C593" s="257"/>
      <c r="D593" s="257"/>
      <c r="E593" s="257"/>
      <c r="F593" s="257"/>
      <c r="G593" s="257"/>
      <c r="H593" s="257"/>
      <c r="I593" s="257"/>
      <c r="J593" s="257"/>
      <c r="K593" s="257"/>
      <c r="L593" s="257"/>
      <c r="M593" s="257"/>
      <c r="N593" s="218">
        <f>SUM(Činnosti!$F593:$M593)</f>
        <v>0</v>
      </c>
      <c r="O593" s="262"/>
      <c r="P593" s="269"/>
      <c r="Q593" s="267">
        <f>IF(AND(Tabuľka2[[#This Row],[Stĺpec5]]&gt;0,Tabuľka2[[#This Row],[Stĺpec1]]=""),1,0)</f>
        <v>0</v>
      </c>
      <c r="R593" s="237">
        <f>IF(AND(Tabuľka2[[#This Row],[Stĺpec14]]=0,OR(Tabuľka2[[#This Row],[Stĺpec145]]&gt;0,Tabuľka2[[#This Row],[Stĺpec144]]&gt;0)),1,0)</f>
        <v>0</v>
      </c>
      <c r="S5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3" s="212">
        <f>IF(OR($T$13="vyberte",$T$13=""),0,IF(OR(Tabuľka2[[#This Row],[Stĺpec14]]="",Tabuľka2[[#This Row],[Stĺpec6]]=""),0,Tabuľka2[[#This Row],[Stĺpec6]]/Tabuľka2[[#This Row],[Stĺpec14]]))</f>
        <v>0</v>
      </c>
      <c r="U593" s="212">
        <f>IF(OR($U$13="vyberte",$U$13=""),0,IF(OR(Tabuľka2[[#This Row],[Stĺpec14]]="",Tabuľka2[[#This Row],[Stĺpec7]]=""),0,Tabuľka2[[#This Row],[Stĺpec7]]/Tabuľka2[[#This Row],[Stĺpec14]]))</f>
        <v>0</v>
      </c>
      <c r="V593" s="212">
        <f>IF(OR($V$13="vyberte",$V$13=""),0,IF(OR(Tabuľka2[[#This Row],[Stĺpec14]]="",Tabuľka2[[#This Row],[Stĺpec8]]=0),0,Tabuľka2[[#This Row],[Stĺpec8]]/Tabuľka2[[#This Row],[Stĺpec14]]))</f>
        <v>0</v>
      </c>
      <c r="W593" s="212">
        <f>IF(OR($W$13="vyberte",$W$13=""),0,IF(OR(Tabuľka2[[#This Row],[Stĺpec14]]="",Tabuľka2[[#This Row],[Stĺpec9]]=""),0,Tabuľka2[[#This Row],[Stĺpec9]]/Tabuľka2[[#This Row],[Stĺpec14]]))</f>
        <v>0</v>
      </c>
      <c r="X593" s="212">
        <f>IF(OR($X$13="vyberte",$X$13=""),0,IF(OR(Tabuľka2[[#This Row],[Stĺpec14]]="",Tabuľka2[[#This Row],[Stĺpec10]]=""),0,Tabuľka2[[#This Row],[Stĺpec10]]/Tabuľka2[[#This Row],[Stĺpec14]]))</f>
        <v>0</v>
      </c>
      <c r="Y593" s="212">
        <f>IF(OR($Y$13="vyberte",$Y$13=""),0,IF(OR(Tabuľka2[[#This Row],[Stĺpec14]]="",Tabuľka2[[#This Row],[Stĺpec11]]=""),0,Tabuľka2[[#This Row],[Stĺpec11]]/Tabuľka2[[#This Row],[Stĺpec14]]))</f>
        <v>0</v>
      </c>
      <c r="Z593" s="212">
        <f>IF(OR(Tabuľka2[[#This Row],[Stĺpec14]]="",Tabuľka2[[#This Row],[Stĺpec12]]=""),0,Tabuľka2[[#This Row],[Stĺpec12]]/Tabuľka2[[#This Row],[Stĺpec14]])</f>
        <v>0</v>
      </c>
      <c r="AA593" s="194">
        <f>IF(OR(Tabuľka2[[#This Row],[Stĺpec14]]="",Tabuľka2[[#This Row],[Stĺpec13]]=""),0,Tabuľka2[[#This Row],[Stĺpec13]]/Tabuľka2[[#This Row],[Stĺpec14]])</f>
        <v>0</v>
      </c>
      <c r="AB593" s="193">
        <f>COUNTIF(Tabuľka2[[#This Row],[Stĺpec16]:[Stĺpec23]],"&gt;0,1")</f>
        <v>0</v>
      </c>
      <c r="AC593" s="198">
        <f>IF(OR($F$13="vyberte",$F$13=""),0,Tabuľka2[[#This Row],[Stĺpec14]]-Tabuľka2[[#This Row],[Stĺpec26]])</f>
        <v>0</v>
      </c>
      <c r="AD5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3" s="206">
        <f>IF('Bodovacie kritéria'!$F$15="01 A - BORSKÁ NÍŽINA",Tabuľka2[[#This Row],[Stĺpec25]]/Tabuľka2[[#This Row],[Stĺpec5]],0)</f>
        <v>0</v>
      </c>
      <c r="AF5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3" s="206">
        <f>IFERROR((Tabuľka2[[#This Row],[Stĺpec28]]+Tabuľka2[[#This Row],[Stĺpec25]])/Tabuľka2[[#This Row],[Stĺpec14]],0)</f>
        <v>0</v>
      </c>
      <c r="AH593" s="199">
        <f>Tabuľka2[[#This Row],[Stĺpec28]]+Tabuľka2[[#This Row],[Stĺpec25]]</f>
        <v>0</v>
      </c>
      <c r="AI593" s="206">
        <f>IFERROR(Tabuľka2[[#This Row],[Stĺpec25]]/Tabuľka2[[#This Row],[Stĺpec30]],0)</f>
        <v>0</v>
      </c>
      <c r="AJ593" s="191">
        <f>IFERROR(Tabuľka2[[#This Row],[Stĺpec145]]/Tabuľka2[[#This Row],[Stĺpec14]],0)</f>
        <v>0</v>
      </c>
      <c r="AK593" s="191">
        <f>IFERROR(Tabuľka2[[#This Row],[Stĺpec144]]/Tabuľka2[[#This Row],[Stĺpec14]],0)</f>
        <v>0</v>
      </c>
    </row>
    <row r="594" spans="1:37" x14ac:dyDescent="0.25">
      <c r="A594" s="251"/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17">
        <f>SUM(Činnosti!$F594:$M594)</f>
        <v>0</v>
      </c>
      <c r="O594" s="261"/>
      <c r="P594" s="269"/>
      <c r="Q594" s="267">
        <f>IF(AND(Tabuľka2[[#This Row],[Stĺpec5]]&gt;0,Tabuľka2[[#This Row],[Stĺpec1]]=""),1,0)</f>
        <v>0</v>
      </c>
      <c r="R594" s="237">
        <f>IF(AND(Tabuľka2[[#This Row],[Stĺpec14]]=0,OR(Tabuľka2[[#This Row],[Stĺpec145]]&gt;0,Tabuľka2[[#This Row],[Stĺpec144]]&gt;0)),1,0)</f>
        <v>0</v>
      </c>
      <c r="S5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4" s="212">
        <f>IF(OR($T$13="vyberte",$T$13=""),0,IF(OR(Tabuľka2[[#This Row],[Stĺpec14]]="",Tabuľka2[[#This Row],[Stĺpec6]]=""),0,Tabuľka2[[#This Row],[Stĺpec6]]/Tabuľka2[[#This Row],[Stĺpec14]]))</f>
        <v>0</v>
      </c>
      <c r="U594" s="212">
        <f>IF(OR($U$13="vyberte",$U$13=""),0,IF(OR(Tabuľka2[[#This Row],[Stĺpec14]]="",Tabuľka2[[#This Row],[Stĺpec7]]=""),0,Tabuľka2[[#This Row],[Stĺpec7]]/Tabuľka2[[#This Row],[Stĺpec14]]))</f>
        <v>0</v>
      </c>
      <c r="V594" s="212">
        <f>IF(OR($V$13="vyberte",$V$13=""),0,IF(OR(Tabuľka2[[#This Row],[Stĺpec14]]="",Tabuľka2[[#This Row],[Stĺpec8]]=0),0,Tabuľka2[[#This Row],[Stĺpec8]]/Tabuľka2[[#This Row],[Stĺpec14]]))</f>
        <v>0</v>
      </c>
      <c r="W594" s="212">
        <f>IF(OR($W$13="vyberte",$W$13=""),0,IF(OR(Tabuľka2[[#This Row],[Stĺpec14]]="",Tabuľka2[[#This Row],[Stĺpec9]]=""),0,Tabuľka2[[#This Row],[Stĺpec9]]/Tabuľka2[[#This Row],[Stĺpec14]]))</f>
        <v>0</v>
      </c>
      <c r="X594" s="212">
        <f>IF(OR($X$13="vyberte",$X$13=""),0,IF(OR(Tabuľka2[[#This Row],[Stĺpec14]]="",Tabuľka2[[#This Row],[Stĺpec10]]=""),0,Tabuľka2[[#This Row],[Stĺpec10]]/Tabuľka2[[#This Row],[Stĺpec14]]))</f>
        <v>0</v>
      </c>
      <c r="Y594" s="212">
        <f>IF(OR($Y$13="vyberte",$Y$13=""),0,IF(OR(Tabuľka2[[#This Row],[Stĺpec14]]="",Tabuľka2[[#This Row],[Stĺpec11]]=""),0,Tabuľka2[[#This Row],[Stĺpec11]]/Tabuľka2[[#This Row],[Stĺpec14]]))</f>
        <v>0</v>
      </c>
      <c r="Z594" s="212">
        <f>IF(OR(Tabuľka2[[#This Row],[Stĺpec14]]="",Tabuľka2[[#This Row],[Stĺpec12]]=""),0,Tabuľka2[[#This Row],[Stĺpec12]]/Tabuľka2[[#This Row],[Stĺpec14]])</f>
        <v>0</v>
      </c>
      <c r="AA594" s="194">
        <f>IF(OR(Tabuľka2[[#This Row],[Stĺpec14]]="",Tabuľka2[[#This Row],[Stĺpec13]]=""),0,Tabuľka2[[#This Row],[Stĺpec13]]/Tabuľka2[[#This Row],[Stĺpec14]])</f>
        <v>0</v>
      </c>
      <c r="AB594" s="193">
        <f>COUNTIF(Tabuľka2[[#This Row],[Stĺpec16]:[Stĺpec23]],"&gt;0,1")</f>
        <v>0</v>
      </c>
      <c r="AC594" s="198">
        <f>IF(OR($F$13="vyberte",$F$13=""),0,Tabuľka2[[#This Row],[Stĺpec14]]-Tabuľka2[[#This Row],[Stĺpec26]])</f>
        <v>0</v>
      </c>
      <c r="AD5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4" s="206">
        <f>IF('Bodovacie kritéria'!$F$15="01 A - BORSKÁ NÍŽINA",Tabuľka2[[#This Row],[Stĺpec25]]/Tabuľka2[[#This Row],[Stĺpec5]],0)</f>
        <v>0</v>
      </c>
      <c r="AF5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4" s="206">
        <f>IFERROR((Tabuľka2[[#This Row],[Stĺpec28]]+Tabuľka2[[#This Row],[Stĺpec25]])/Tabuľka2[[#This Row],[Stĺpec14]],0)</f>
        <v>0</v>
      </c>
      <c r="AH594" s="199">
        <f>Tabuľka2[[#This Row],[Stĺpec28]]+Tabuľka2[[#This Row],[Stĺpec25]]</f>
        <v>0</v>
      </c>
      <c r="AI594" s="206">
        <f>IFERROR(Tabuľka2[[#This Row],[Stĺpec25]]/Tabuľka2[[#This Row],[Stĺpec30]],0)</f>
        <v>0</v>
      </c>
      <c r="AJ594" s="191">
        <f>IFERROR(Tabuľka2[[#This Row],[Stĺpec145]]/Tabuľka2[[#This Row],[Stĺpec14]],0)</f>
        <v>0</v>
      </c>
      <c r="AK594" s="191">
        <f>IFERROR(Tabuľka2[[#This Row],[Stĺpec144]]/Tabuľka2[[#This Row],[Stĺpec14]],0)</f>
        <v>0</v>
      </c>
    </row>
    <row r="595" spans="1:37" x14ac:dyDescent="0.25">
      <c r="A595" s="252"/>
      <c r="B595" s="257"/>
      <c r="C595" s="257"/>
      <c r="D595" s="257"/>
      <c r="E595" s="257"/>
      <c r="F595" s="257"/>
      <c r="G595" s="257"/>
      <c r="H595" s="257"/>
      <c r="I595" s="257"/>
      <c r="J595" s="257"/>
      <c r="K595" s="257"/>
      <c r="L595" s="257"/>
      <c r="M595" s="257"/>
      <c r="N595" s="218">
        <f>SUM(Činnosti!$F595:$M595)</f>
        <v>0</v>
      </c>
      <c r="O595" s="262"/>
      <c r="P595" s="269"/>
      <c r="Q595" s="267">
        <f>IF(AND(Tabuľka2[[#This Row],[Stĺpec5]]&gt;0,Tabuľka2[[#This Row],[Stĺpec1]]=""),1,0)</f>
        <v>0</v>
      </c>
      <c r="R595" s="237">
        <f>IF(AND(Tabuľka2[[#This Row],[Stĺpec14]]=0,OR(Tabuľka2[[#This Row],[Stĺpec145]]&gt;0,Tabuľka2[[#This Row],[Stĺpec144]]&gt;0)),1,0)</f>
        <v>0</v>
      </c>
      <c r="S5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5" s="212">
        <f>IF(OR($T$13="vyberte",$T$13=""),0,IF(OR(Tabuľka2[[#This Row],[Stĺpec14]]="",Tabuľka2[[#This Row],[Stĺpec6]]=""),0,Tabuľka2[[#This Row],[Stĺpec6]]/Tabuľka2[[#This Row],[Stĺpec14]]))</f>
        <v>0</v>
      </c>
      <c r="U595" s="212">
        <f>IF(OR($U$13="vyberte",$U$13=""),0,IF(OR(Tabuľka2[[#This Row],[Stĺpec14]]="",Tabuľka2[[#This Row],[Stĺpec7]]=""),0,Tabuľka2[[#This Row],[Stĺpec7]]/Tabuľka2[[#This Row],[Stĺpec14]]))</f>
        <v>0</v>
      </c>
      <c r="V595" s="212">
        <f>IF(OR($V$13="vyberte",$V$13=""),0,IF(OR(Tabuľka2[[#This Row],[Stĺpec14]]="",Tabuľka2[[#This Row],[Stĺpec8]]=0),0,Tabuľka2[[#This Row],[Stĺpec8]]/Tabuľka2[[#This Row],[Stĺpec14]]))</f>
        <v>0</v>
      </c>
      <c r="W595" s="212">
        <f>IF(OR($W$13="vyberte",$W$13=""),0,IF(OR(Tabuľka2[[#This Row],[Stĺpec14]]="",Tabuľka2[[#This Row],[Stĺpec9]]=""),0,Tabuľka2[[#This Row],[Stĺpec9]]/Tabuľka2[[#This Row],[Stĺpec14]]))</f>
        <v>0</v>
      </c>
      <c r="X595" s="212">
        <f>IF(OR($X$13="vyberte",$X$13=""),0,IF(OR(Tabuľka2[[#This Row],[Stĺpec14]]="",Tabuľka2[[#This Row],[Stĺpec10]]=""),0,Tabuľka2[[#This Row],[Stĺpec10]]/Tabuľka2[[#This Row],[Stĺpec14]]))</f>
        <v>0</v>
      </c>
      <c r="Y595" s="212">
        <f>IF(OR($Y$13="vyberte",$Y$13=""),0,IF(OR(Tabuľka2[[#This Row],[Stĺpec14]]="",Tabuľka2[[#This Row],[Stĺpec11]]=""),0,Tabuľka2[[#This Row],[Stĺpec11]]/Tabuľka2[[#This Row],[Stĺpec14]]))</f>
        <v>0</v>
      </c>
      <c r="Z595" s="212">
        <f>IF(OR(Tabuľka2[[#This Row],[Stĺpec14]]="",Tabuľka2[[#This Row],[Stĺpec12]]=""),0,Tabuľka2[[#This Row],[Stĺpec12]]/Tabuľka2[[#This Row],[Stĺpec14]])</f>
        <v>0</v>
      </c>
      <c r="AA595" s="194">
        <f>IF(OR(Tabuľka2[[#This Row],[Stĺpec14]]="",Tabuľka2[[#This Row],[Stĺpec13]]=""),0,Tabuľka2[[#This Row],[Stĺpec13]]/Tabuľka2[[#This Row],[Stĺpec14]])</f>
        <v>0</v>
      </c>
      <c r="AB595" s="193">
        <f>COUNTIF(Tabuľka2[[#This Row],[Stĺpec16]:[Stĺpec23]],"&gt;0,1")</f>
        <v>0</v>
      </c>
      <c r="AC595" s="198">
        <f>IF(OR($F$13="vyberte",$F$13=""),0,Tabuľka2[[#This Row],[Stĺpec14]]-Tabuľka2[[#This Row],[Stĺpec26]])</f>
        <v>0</v>
      </c>
      <c r="AD5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5" s="206">
        <f>IF('Bodovacie kritéria'!$F$15="01 A - BORSKÁ NÍŽINA",Tabuľka2[[#This Row],[Stĺpec25]]/Tabuľka2[[#This Row],[Stĺpec5]],0)</f>
        <v>0</v>
      </c>
      <c r="AF5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5" s="206">
        <f>IFERROR((Tabuľka2[[#This Row],[Stĺpec28]]+Tabuľka2[[#This Row],[Stĺpec25]])/Tabuľka2[[#This Row],[Stĺpec14]],0)</f>
        <v>0</v>
      </c>
      <c r="AH595" s="199">
        <f>Tabuľka2[[#This Row],[Stĺpec28]]+Tabuľka2[[#This Row],[Stĺpec25]]</f>
        <v>0</v>
      </c>
      <c r="AI595" s="206">
        <f>IFERROR(Tabuľka2[[#This Row],[Stĺpec25]]/Tabuľka2[[#This Row],[Stĺpec30]],0)</f>
        <v>0</v>
      </c>
      <c r="AJ595" s="191">
        <f>IFERROR(Tabuľka2[[#This Row],[Stĺpec145]]/Tabuľka2[[#This Row],[Stĺpec14]],0)</f>
        <v>0</v>
      </c>
      <c r="AK595" s="191">
        <f>IFERROR(Tabuľka2[[#This Row],[Stĺpec144]]/Tabuľka2[[#This Row],[Stĺpec14]],0)</f>
        <v>0</v>
      </c>
    </row>
    <row r="596" spans="1:37" x14ac:dyDescent="0.25">
      <c r="A596" s="251"/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17">
        <f>SUM(Činnosti!$F596:$M596)</f>
        <v>0</v>
      </c>
      <c r="O596" s="261"/>
      <c r="P596" s="269"/>
      <c r="Q596" s="267">
        <f>IF(AND(Tabuľka2[[#This Row],[Stĺpec5]]&gt;0,Tabuľka2[[#This Row],[Stĺpec1]]=""),1,0)</f>
        <v>0</v>
      </c>
      <c r="R596" s="237">
        <f>IF(AND(Tabuľka2[[#This Row],[Stĺpec14]]=0,OR(Tabuľka2[[#This Row],[Stĺpec145]]&gt;0,Tabuľka2[[#This Row],[Stĺpec144]]&gt;0)),1,0)</f>
        <v>0</v>
      </c>
      <c r="S5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6" s="212">
        <f>IF(OR($T$13="vyberte",$T$13=""),0,IF(OR(Tabuľka2[[#This Row],[Stĺpec14]]="",Tabuľka2[[#This Row],[Stĺpec6]]=""),0,Tabuľka2[[#This Row],[Stĺpec6]]/Tabuľka2[[#This Row],[Stĺpec14]]))</f>
        <v>0</v>
      </c>
      <c r="U596" s="212">
        <f>IF(OR($U$13="vyberte",$U$13=""),0,IF(OR(Tabuľka2[[#This Row],[Stĺpec14]]="",Tabuľka2[[#This Row],[Stĺpec7]]=""),0,Tabuľka2[[#This Row],[Stĺpec7]]/Tabuľka2[[#This Row],[Stĺpec14]]))</f>
        <v>0</v>
      </c>
      <c r="V596" s="212">
        <f>IF(OR($V$13="vyberte",$V$13=""),0,IF(OR(Tabuľka2[[#This Row],[Stĺpec14]]="",Tabuľka2[[#This Row],[Stĺpec8]]=0),0,Tabuľka2[[#This Row],[Stĺpec8]]/Tabuľka2[[#This Row],[Stĺpec14]]))</f>
        <v>0</v>
      </c>
      <c r="W596" s="212">
        <f>IF(OR($W$13="vyberte",$W$13=""),0,IF(OR(Tabuľka2[[#This Row],[Stĺpec14]]="",Tabuľka2[[#This Row],[Stĺpec9]]=""),0,Tabuľka2[[#This Row],[Stĺpec9]]/Tabuľka2[[#This Row],[Stĺpec14]]))</f>
        <v>0</v>
      </c>
      <c r="X596" s="212">
        <f>IF(OR($X$13="vyberte",$X$13=""),0,IF(OR(Tabuľka2[[#This Row],[Stĺpec14]]="",Tabuľka2[[#This Row],[Stĺpec10]]=""),0,Tabuľka2[[#This Row],[Stĺpec10]]/Tabuľka2[[#This Row],[Stĺpec14]]))</f>
        <v>0</v>
      </c>
      <c r="Y596" s="212">
        <f>IF(OR($Y$13="vyberte",$Y$13=""),0,IF(OR(Tabuľka2[[#This Row],[Stĺpec14]]="",Tabuľka2[[#This Row],[Stĺpec11]]=""),0,Tabuľka2[[#This Row],[Stĺpec11]]/Tabuľka2[[#This Row],[Stĺpec14]]))</f>
        <v>0</v>
      </c>
      <c r="Z596" s="212">
        <f>IF(OR(Tabuľka2[[#This Row],[Stĺpec14]]="",Tabuľka2[[#This Row],[Stĺpec12]]=""),0,Tabuľka2[[#This Row],[Stĺpec12]]/Tabuľka2[[#This Row],[Stĺpec14]])</f>
        <v>0</v>
      </c>
      <c r="AA596" s="194">
        <f>IF(OR(Tabuľka2[[#This Row],[Stĺpec14]]="",Tabuľka2[[#This Row],[Stĺpec13]]=""),0,Tabuľka2[[#This Row],[Stĺpec13]]/Tabuľka2[[#This Row],[Stĺpec14]])</f>
        <v>0</v>
      </c>
      <c r="AB596" s="193">
        <f>COUNTIF(Tabuľka2[[#This Row],[Stĺpec16]:[Stĺpec23]],"&gt;0,1")</f>
        <v>0</v>
      </c>
      <c r="AC596" s="198">
        <f>IF(OR($F$13="vyberte",$F$13=""),0,Tabuľka2[[#This Row],[Stĺpec14]]-Tabuľka2[[#This Row],[Stĺpec26]])</f>
        <v>0</v>
      </c>
      <c r="AD5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6" s="206">
        <f>IF('Bodovacie kritéria'!$F$15="01 A - BORSKÁ NÍŽINA",Tabuľka2[[#This Row],[Stĺpec25]]/Tabuľka2[[#This Row],[Stĺpec5]],0)</f>
        <v>0</v>
      </c>
      <c r="AF5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6" s="206">
        <f>IFERROR((Tabuľka2[[#This Row],[Stĺpec28]]+Tabuľka2[[#This Row],[Stĺpec25]])/Tabuľka2[[#This Row],[Stĺpec14]],0)</f>
        <v>0</v>
      </c>
      <c r="AH596" s="199">
        <f>Tabuľka2[[#This Row],[Stĺpec28]]+Tabuľka2[[#This Row],[Stĺpec25]]</f>
        <v>0</v>
      </c>
      <c r="AI596" s="206">
        <f>IFERROR(Tabuľka2[[#This Row],[Stĺpec25]]/Tabuľka2[[#This Row],[Stĺpec30]],0)</f>
        <v>0</v>
      </c>
      <c r="AJ596" s="191">
        <f>IFERROR(Tabuľka2[[#This Row],[Stĺpec145]]/Tabuľka2[[#This Row],[Stĺpec14]],0)</f>
        <v>0</v>
      </c>
      <c r="AK596" s="191">
        <f>IFERROR(Tabuľka2[[#This Row],[Stĺpec144]]/Tabuľka2[[#This Row],[Stĺpec14]],0)</f>
        <v>0</v>
      </c>
    </row>
    <row r="597" spans="1:37" x14ac:dyDescent="0.25">
      <c r="A597" s="252"/>
      <c r="B597" s="257"/>
      <c r="C597" s="257"/>
      <c r="D597" s="257"/>
      <c r="E597" s="257"/>
      <c r="F597" s="257"/>
      <c r="G597" s="257"/>
      <c r="H597" s="257"/>
      <c r="I597" s="257"/>
      <c r="J597" s="257"/>
      <c r="K597" s="257"/>
      <c r="L597" s="257"/>
      <c r="M597" s="257"/>
      <c r="N597" s="218">
        <f>SUM(Činnosti!$F597:$M597)</f>
        <v>0</v>
      </c>
      <c r="O597" s="262"/>
      <c r="P597" s="269"/>
      <c r="Q597" s="267">
        <f>IF(AND(Tabuľka2[[#This Row],[Stĺpec5]]&gt;0,Tabuľka2[[#This Row],[Stĺpec1]]=""),1,0)</f>
        <v>0</v>
      </c>
      <c r="R597" s="237">
        <f>IF(AND(Tabuľka2[[#This Row],[Stĺpec14]]=0,OR(Tabuľka2[[#This Row],[Stĺpec145]]&gt;0,Tabuľka2[[#This Row],[Stĺpec144]]&gt;0)),1,0)</f>
        <v>0</v>
      </c>
      <c r="S5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7" s="212">
        <f>IF(OR($T$13="vyberte",$T$13=""),0,IF(OR(Tabuľka2[[#This Row],[Stĺpec14]]="",Tabuľka2[[#This Row],[Stĺpec6]]=""),0,Tabuľka2[[#This Row],[Stĺpec6]]/Tabuľka2[[#This Row],[Stĺpec14]]))</f>
        <v>0</v>
      </c>
      <c r="U597" s="212">
        <f>IF(OR($U$13="vyberte",$U$13=""),0,IF(OR(Tabuľka2[[#This Row],[Stĺpec14]]="",Tabuľka2[[#This Row],[Stĺpec7]]=""),0,Tabuľka2[[#This Row],[Stĺpec7]]/Tabuľka2[[#This Row],[Stĺpec14]]))</f>
        <v>0</v>
      </c>
      <c r="V597" s="212">
        <f>IF(OR($V$13="vyberte",$V$13=""),0,IF(OR(Tabuľka2[[#This Row],[Stĺpec14]]="",Tabuľka2[[#This Row],[Stĺpec8]]=0),0,Tabuľka2[[#This Row],[Stĺpec8]]/Tabuľka2[[#This Row],[Stĺpec14]]))</f>
        <v>0</v>
      </c>
      <c r="W597" s="212">
        <f>IF(OR($W$13="vyberte",$W$13=""),0,IF(OR(Tabuľka2[[#This Row],[Stĺpec14]]="",Tabuľka2[[#This Row],[Stĺpec9]]=""),0,Tabuľka2[[#This Row],[Stĺpec9]]/Tabuľka2[[#This Row],[Stĺpec14]]))</f>
        <v>0</v>
      </c>
      <c r="X597" s="212">
        <f>IF(OR($X$13="vyberte",$X$13=""),0,IF(OR(Tabuľka2[[#This Row],[Stĺpec14]]="",Tabuľka2[[#This Row],[Stĺpec10]]=""),0,Tabuľka2[[#This Row],[Stĺpec10]]/Tabuľka2[[#This Row],[Stĺpec14]]))</f>
        <v>0</v>
      </c>
      <c r="Y597" s="212">
        <f>IF(OR($Y$13="vyberte",$Y$13=""),0,IF(OR(Tabuľka2[[#This Row],[Stĺpec14]]="",Tabuľka2[[#This Row],[Stĺpec11]]=""),0,Tabuľka2[[#This Row],[Stĺpec11]]/Tabuľka2[[#This Row],[Stĺpec14]]))</f>
        <v>0</v>
      </c>
      <c r="Z597" s="212">
        <f>IF(OR(Tabuľka2[[#This Row],[Stĺpec14]]="",Tabuľka2[[#This Row],[Stĺpec12]]=""),0,Tabuľka2[[#This Row],[Stĺpec12]]/Tabuľka2[[#This Row],[Stĺpec14]])</f>
        <v>0</v>
      </c>
      <c r="AA597" s="194">
        <f>IF(OR(Tabuľka2[[#This Row],[Stĺpec14]]="",Tabuľka2[[#This Row],[Stĺpec13]]=""),0,Tabuľka2[[#This Row],[Stĺpec13]]/Tabuľka2[[#This Row],[Stĺpec14]])</f>
        <v>0</v>
      </c>
      <c r="AB597" s="193">
        <f>COUNTIF(Tabuľka2[[#This Row],[Stĺpec16]:[Stĺpec23]],"&gt;0,1")</f>
        <v>0</v>
      </c>
      <c r="AC597" s="198">
        <f>IF(OR($F$13="vyberte",$F$13=""),0,Tabuľka2[[#This Row],[Stĺpec14]]-Tabuľka2[[#This Row],[Stĺpec26]])</f>
        <v>0</v>
      </c>
      <c r="AD5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7" s="206">
        <f>IF('Bodovacie kritéria'!$F$15="01 A - BORSKÁ NÍŽINA",Tabuľka2[[#This Row],[Stĺpec25]]/Tabuľka2[[#This Row],[Stĺpec5]],0)</f>
        <v>0</v>
      </c>
      <c r="AF5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7" s="206">
        <f>IFERROR((Tabuľka2[[#This Row],[Stĺpec28]]+Tabuľka2[[#This Row],[Stĺpec25]])/Tabuľka2[[#This Row],[Stĺpec14]],0)</f>
        <v>0</v>
      </c>
      <c r="AH597" s="199">
        <f>Tabuľka2[[#This Row],[Stĺpec28]]+Tabuľka2[[#This Row],[Stĺpec25]]</f>
        <v>0</v>
      </c>
      <c r="AI597" s="206">
        <f>IFERROR(Tabuľka2[[#This Row],[Stĺpec25]]/Tabuľka2[[#This Row],[Stĺpec30]],0)</f>
        <v>0</v>
      </c>
      <c r="AJ597" s="191">
        <f>IFERROR(Tabuľka2[[#This Row],[Stĺpec145]]/Tabuľka2[[#This Row],[Stĺpec14]],0)</f>
        <v>0</v>
      </c>
      <c r="AK597" s="191">
        <f>IFERROR(Tabuľka2[[#This Row],[Stĺpec144]]/Tabuľka2[[#This Row],[Stĺpec14]],0)</f>
        <v>0</v>
      </c>
    </row>
    <row r="598" spans="1:37" x14ac:dyDescent="0.25">
      <c r="A598" s="251"/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17">
        <f>SUM(Činnosti!$F598:$M598)</f>
        <v>0</v>
      </c>
      <c r="O598" s="261"/>
      <c r="P598" s="269"/>
      <c r="Q598" s="267">
        <f>IF(AND(Tabuľka2[[#This Row],[Stĺpec5]]&gt;0,Tabuľka2[[#This Row],[Stĺpec1]]=""),1,0)</f>
        <v>0</v>
      </c>
      <c r="R598" s="237">
        <f>IF(AND(Tabuľka2[[#This Row],[Stĺpec14]]=0,OR(Tabuľka2[[#This Row],[Stĺpec145]]&gt;0,Tabuľka2[[#This Row],[Stĺpec144]]&gt;0)),1,0)</f>
        <v>0</v>
      </c>
      <c r="S5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8" s="212">
        <f>IF(OR($T$13="vyberte",$T$13=""),0,IF(OR(Tabuľka2[[#This Row],[Stĺpec14]]="",Tabuľka2[[#This Row],[Stĺpec6]]=""),0,Tabuľka2[[#This Row],[Stĺpec6]]/Tabuľka2[[#This Row],[Stĺpec14]]))</f>
        <v>0</v>
      </c>
      <c r="U598" s="212">
        <f>IF(OR($U$13="vyberte",$U$13=""),0,IF(OR(Tabuľka2[[#This Row],[Stĺpec14]]="",Tabuľka2[[#This Row],[Stĺpec7]]=""),0,Tabuľka2[[#This Row],[Stĺpec7]]/Tabuľka2[[#This Row],[Stĺpec14]]))</f>
        <v>0</v>
      </c>
      <c r="V598" s="212">
        <f>IF(OR($V$13="vyberte",$V$13=""),0,IF(OR(Tabuľka2[[#This Row],[Stĺpec14]]="",Tabuľka2[[#This Row],[Stĺpec8]]=0),0,Tabuľka2[[#This Row],[Stĺpec8]]/Tabuľka2[[#This Row],[Stĺpec14]]))</f>
        <v>0</v>
      </c>
      <c r="W598" s="212">
        <f>IF(OR($W$13="vyberte",$W$13=""),0,IF(OR(Tabuľka2[[#This Row],[Stĺpec14]]="",Tabuľka2[[#This Row],[Stĺpec9]]=""),0,Tabuľka2[[#This Row],[Stĺpec9]]/Tabuľka2[[#This Row],[Stĺpec14]]))</f>
        <v>0</v>
      </c>
      <c r="X598" s="212">
        <f>IF(OR($X$13="vyberte",$X$13=""),0,IF(OR(Tabuľka2[[#This Row],[Stĺpec14]]="",Tabuľka2[[#This Row],[Stĺpec10]]=""),0,Tabuľka2[[#This Row],[Stĺpec10]]/Tabuľka2[[#This Row],[Stĺpec14]]))</f>
        <v>0</v>
      </c>
      <c r="Y598" s="212">
        <f>IF(OR($Y$13="vyberte",$Y$13=""),0,IF(OR(Tabuľka2[[#This Row],[Stĺpec14]]="",Tabuľka2[[#This Row],[Stĺpec11]]=""),0,Tabuľka2[[#This Row],[Stĺpec11]]/Tabuľka2[[#This Row],[Stĺpec14]]))</f>
        <v>0</v>
      </c>
      <c r="Z598" s="212">
        <f>IF(OR(Tabuľka2[[#This Row],[Stĺpec14]]="",Tabuľka2[[#This Row],[Stĺpec12]]=""),0,Tabuľka2[[#This Row],[Stĺpec12]]/Tabuľka2[[#This Row],[Stĺpec14]])</f>
        <v>0</v>
      </c>
      <c r="AA598" s="194">
        <f>IF(OR(Tabuľka2[[#This Row],[Stĺpec14]]="",Tabuľka2[[#This Row],[Stĺpec13]]=""),0,Tabuľka2[[#This Row],[Stĺpec13]]/Tabuľka2[[#This Row],[Stĺpec14]])</f>
        <v>0</v>
      </c>
      <c r="AB598" s="193">
        <f>COUNTIF(Tabuľka2[[#This Row],[Stĺpec16]:[Stĺpec23]],"&gt;0,1")</f>
        <v>0</v>
      </c>
      <c r="AC598" s="198">
        <f>IF(OR($F$13="vyberte",$F$13=""),0,Tabuľka2[[#This Row],[Stĺpec14]]-Tabuľka2[[#This Row],[Stĺpec26]])</f>
        <v>0</v>
      </c>
      <c r="AD5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8" s="206">
        <f>IF('Bodovacie kritéria'!$F$15="01 A - BORSKÁ NÍŽINA",Tabuľka2[[#This Row],[Stĺpec25]]/Tabuľka2[[#This Row],[Stĺpec5]],0)</f>
        <v>0</v>
      </c>
      <c r="AF5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8" s="206">
        <f>IFERROR((Tabuľka2[[#This Row],[Stĺpec28]]+Tabuľka2[[#This Row],[Stĺpec25]])/Tabuľka2[[#This Row],[Stĺpec14]],0)</f>
        <v>0</v>
      </c>
      <c r="AH598" s="199">
        <f>Tabuľka2[[#This Row],[Stĺpec28]]+Tabuľka2[[#This Row],[Stĺpec25]]</f>
        <v>0</v>
      </c>
      <c r="AI598" s="206">
        <f>IFERROR(Tabuľka2[[#This Row],[Stĺpec25]]/Tabuľka2[[#This Row],[Stĺpec30]],0)</f>
        <v>0</v>
      </c>
      <c r="AJ598" s="191">
        <f>IFERROR(Tabuľka2[[#This Row],[Stĺpec145]]/Tabuľka2[[#This Row],[Stĺpec14]],0)</f>
        <v>0</v>
      </c>
      <c r="AK598" s="191">
        <f>IFERROR(Tabuľka2[[#This Row],[Stĺpec144]]/Tabuľka2[[#This Row],[Stĺpec14]],0)</f>
        <v>0</v>
      </c>
    </row>
    <row r="599" spans="1:37" x14ac:dyDescent="0.25">
      <c r="A599" s="252"/>
      <c r="B599" s="257"/>
      <c r="C599" s="257"/>
      <c r="D599" s="257"/>
      <c r="E599" s="257"/>
      <c r="F599" s="257"/>
      <c r="G599" s="257"/>
      <c r="H599" s="257"/>
      <c r="I599" s="257"/>
      <c r="J599" s="257"/>
      <c r="K599" s="257"/>
      <c r="L599" s="257"/>
      <c r="M599" s="257"/>
      <c r="N599" s="218">
        <f>SUM(Činnosti!$F599:$M599)</f>
        <v>0</v>
      </c>
      <c r="O599" s="262"/>
      <c r="P599" s="269"/>
      <c r="Q599" s="267">
        <f>IF(AND(Tabuľka2[[#This Row],[Stĺpec5]]&gt;0,Tabuľka2[[#This Row],[Stĺpec1]]=""),1,0)</f>
        <v>0</v>
      </c>
      <c r="R599" s="237">
        <f>IF(AND(Tabuľka2[[#This Row],[Stĺpec14]]=0,OR(Tabuľka2[[#This Row],[Stĺpec145]]&gt;0,Tabuľka2[[#This Row],[Stĺpec144]]&gt;0)),1,0)</f>
        <v>0</v>
      </c>
      <c r="S5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599" s="212">
        <f>IF(OR($T$13="vyberte",$T$13=""),0,IF(OR(Tabuľka2[[#This Row],[Stĺpec14]]="",Tabuľka2[[#This Row],[Stĺpec6]]=""),0,Tabuľka2[[#This Row],[Stĺpec6]]/Tabuľka2[[#This Row],[Stĺpec14]]))</f>
        <v>0</v>
      </c>
      <c r="U599" s="212">
        <f>IF(OR($U$13="vyberte",$U$13=""),0,IF(OR(Tabuľka2[[#This Row],[Stĺpec14]]="",Tabuľka2[[#This Row],[Stĺpec7]]=""),0,Tabuľka2[[#This Row],[Stĺpec7]]/Tabuľka2[[#This Row],[Stĺpec14]]))</f>
        <v>0</v>
      </c>
      <c r="V599" s="212">
        <f>IF(OR($V$13="vyberte",$V$13=""),0,IF(OR(Tabuľka2[[#This Row],[Stĺpec14]]="",Tabuľka2[[#This Row],[Stĺpec8]]=0),0,Tabuľka2[[#This Row],[Stĺpec8]]/Tabuľka2[[#This Row],[Stĺpec14]]))</f>
        <v>0</v>
      </c>
      <c r="W599" s="212">
        <f>IF(OR($W$13="vyberte",$W$13=""),0,IF(OR(Tabuľka2[[#This Row],[Stĺpec14]]="",Tabuľka2[[#This Row],[Stĺpec9]]=""),0,Tabuľka2[[#This Row],[Stĺpec9]]/Tabuľka2[[#This Row],[Stĺpec14]]))</f>
        <v>0</v>
      </c>
      <c r="X599" s="212">
        <f>IF(OR($X$13="vyberte",$X$13=""),0,IF(OR(Tabuľka2[[#This Row],[Stĺpec14]]="",Tabuľka2[[#This Row],[Stĺpec10]]=""),0,Tabuľka2[[#This Row],[Stĺpec10]]/Tabuľka2[[#This Row],[Stĺpec14]]))</f>
        <v>0</v>
      </c>
      <c r="Y599" s="212">
        <f>IF(OR($Y$13="vyberte",$Y$13=""),0,IF(OR(Tabuľka2[[#This Row],[Stĺpec14]]="",Tabuľka2[[#This Row],[Stĺpec11]]=""),0,Tabuľka2[[#This Row],[Stĺpec11]]/Tabuľka2[[#This Row],[Stĺpec14]]))</f>
        <v>0</v>
      </c>
      <c r="Z599" s="212">
        <f>IF(OR(Tabuľka2[[#This Row],[Stĺpec14]]="",Tabuľka2[[#This Row],[Stĺpec12]]=""),0,Tabuľka2[[#This Row],[Stĺpec12]]/Tabuľka2[[#This Row],[Stĺpec14]])</f>
        <v>0</v>
      </c>
      <c r="AA599" s="194">
        <f>IF(OR(Tabuľka2[[#This Row],[Stĺpec14]]="",Tabuľka2[[#This Row],[Stĺpec13]]=""),0,Tabuľka2[[#This Row],[Stĺpec13]]/Tabuľka2[[#This Row],[Stĺpec14]])</f>
        <v>0</v>
      </c>
      <c r="AB599" s="193">
        <f>COUNTIF(Tabuľka2[[#This Row],[Stĺpec16]:[Stĺpec23]],"&gt;0,1")</f>
        <v>0</v>
      </c>
      <c r="AC599" s="198">
        <f>IF(OR($F$13="vyberte",$F$13=""),0,Tabuľka2[[#This Row],[Stĺpec14]]-Tabuľka2[[#This Row],[Stĺpec26]])</f>
        <v>0</v>
      </c>
      <c r="AD5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599" s="206">
        <f>IF('Bodovacie kritéria'!$F$15="01 A - BORSKÁ NÍŽINA",Tabuľka2[[#This Row],[Stĺpec25]]/Tabuľka2[[#This Row],[Stĺpec5]],0)</f>
        <v>0</v>
      </c>
      <c r="AF5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599" s="206">
        <f>IFERROR((Tabuľka2[[#This Row],[Stĺpec28]]+Tabuľka2[[#This Row],[Stĺpec25]])/Tabuľka2[[#This Row],[Stĺpec14]],0)</f>
        <v>0</v>
      </c>
      <c r="AH599" s="199">
        <f>Tabuľka2[[#This Row],[Stĺpec28]]+Tabuľka2[[#This Row],[Stĺpec25]]</f>
        <v>0</v>
      </c>
      <c r="AI599" s="206">
        <f>IFERROR(Tabuľka2[[#This Row],[Stĺpec25]]/Tabuľka2[[#This Row],[Stĺpec30]],0)</f>
        <v>0</v>
      </c>
      <c r="AJ599" s="191">
        <f>IFERROR(Tabuľka2[[#This Row],[Stĺpec145]]/Tabuľka2[[#This Row],[Stĺpec14]],0)</f>
        <v>0</v>
      </c>
      <c r="AK599" s="191">
        <f>IFERROR(Tabuľka2[[#This Row],[Stĺpec144]]/Tabuľka2[[#This Row],[Stĺpec14]],0)</f>
        <v>0</v>
      </c>
    </row>
    <row r="600" spans="1:37" x14ac:dyDescent="0.25">
      <c r="A600" s="251"/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17">
        <f>SUM(Činnosti!$F600:$M600)</f>
        <v>0</v>
      </c>
      <c r="O600" s="261"/>
      <c r="P600" s="269"/>
      <c r="Q600" s="267">
        <f>IF(AND(Tabuľka2[[#This Row],[Stĺpec5]]&gt;0,Tabuľka2[[#This Row],[Stĺpec1]]=""),1,0)</f>
        <v>0</v>
      </c>
      <c r="R600" s="237">
        <f>IF(AND(Tabuľka2[[#This Row],[Stĺpec14]]=0,OR(Tabuľka2[[#This Row],[Stĺpec145]]&gt;0,Tabuľka2[[#This Row],[Stĺpec144]]&gt;0)),1,0)</f>
        <v>0</v>
      </c>
      <c r="S6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0" s="212">
        <f>IF(OR($T$13="vyberte",$T$13=""),0,IF(OR(Tabuľka2[[#This Row],[Stĺpec14]]="",Tabuľka2[[#This Row],[Stĺpec6]]=""),0,Tabuľka2[[#This Row],[Stĺpec6]]/Tabuľka2[[#This Row],[Stĺpec14]]))</f>
        <v>0</v>
      </c>
      <c r="U600" s="212">
        <f>IF(OR($U$13="vyberte",$U$13=""),0,IF(OR(Tabuľka2[[#This Row],[Stĺpec14]]="",Tabuľka2[[#This Row],[Stĺpec7]]=""),0,Tabuľka2[[#This Row],[Stĺpec7]]/Tabuľka2[[#This Row],[Stĺpec14]]))</f>
        <v>0</v>
      </c>
      <c r="V600" s="212">
        <f>IF(OR($V$13="vyberte",$V$13=""),0,IF(OR(Tabuľka2[[#This Row],[Stĺpec14]]="",Tabuľka2[[#This Row],[Stĺpec8]]=0),0,Tabuľka2[[#This Row],[Stĺpec8]]/Tabuľka2[[#This Row],[Stĺpec14]]))</f>
        <v>0</v>
      </c>
      <c r="W600" s="212">
        <f>IF(OR($W$13="vyberte",$W$13=""),0,IF(OR(Tabuľka2[[#This Row],[Stĺpec14]]="",Tabuľka2[[#This Row],[Stĺpec9]]=""),0,Tabuľka2[[#This Row],[Stĺpec9]]/Tabuľka2[[#This Row],[Stĺpec14]]))</f>
        <v>0</v>
      </c>
      <c r="X600" s="212">
        <f>IF(OR($X$13="vyberte",$X$13=""),0,IF(OR(Tabuľka2[[#This Row],[Stĺpec14]]="",Tabuľka2[[#This Row],[Stĺpec10]]=""),0,Tabuľka2[[#This Row],[Stĺpec10]]/Tabuľka2[[#This Row],[Stĺpec14]]))</f>
        <v>0</v>
      </c>
      <c r="Y600" s="212">
        <f>IF(OR($Y$13="vyberte",$Y$13=""),0,IF(OR(Tabuľka2[[#This Row],[Stĺpec14]]="",Tabuľka2[[#This Row],[Stĺpec11]]=""),0,Tabuľka2[[#This Row],[Stĺpec11]]/Tabuľka2[[#This Row],[Stĺpec14]]))</f>
        <v>0</v>
      </c>
      <c r="Z600" s="212">
        <f>IF(OR(Tabuľka2[[#This Row],[Stĺpec14]]="",Tabuľka2[[#This Row],[Stĺpec12]]=""),0,Tabuľka2[[#This Row],[Stĺpec12]]/Tabuľka2[[#This Row],[Stĺpec14]])</f>
        <v>0</v>
      </c>
      <c r="AA600" s="194">
        <f>IF(OR(Tabuľka2[[#This Row],[Stĺpec14]]="",Tabuľka2[[#This Row],[Stĺpec13]]=""),0,Tabuľka2[[#This Row],[Stĺpec13]]/Tabuľka2[[#This Row],[Stĺpec14]])</f>
        <v>0</v>
      </c>
      <c r="AB600" s="193">
        <f>COUNTIF(Tabuľka2[[#This Row],[Stĺpec16]:[Stĺpec23]],"&gt;0,1")</f>
        <v>0</v>
      </c>
      <c r="AC600" s="198">
        <f>IF(OR($F$13="vyberte",$F$13=""),0,Tabuľka2[[#This Row],[Stĺpec14]]-Tabuľka2[[#This Row],[Stĺpec26]])</f>
        <v>0</v>
      </c>
      <c r="AD6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0" s="206">
        <f>IF('Bodovacie kritéria'!$F$15="01 A - BORSKÁ NÍŽINA",Tabuľka2[[#This Row],[Stĺpec25]]/Tabuľka2[[#This Row],[Stĺpec5]],0)</f>
        <v>0</v>
      </c>
      <c r="AF6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0" s="206">
        <f>IFERROR((Tabuľka2[[#This Row],[Stĺpec28]]+Tabuľka2[[#This Row],[Stĺpec25]])/Tabuľka2[[#This Row],[Stĺpec14]],0)</f>
        <v>0</v>
      </c>
      <c r="AH600" s="199">
        <f>Tabuľka2[[#This Row],[Stĺpec28]]+Tabuľka2[[#This Row],[Stĺpec25]]</f>
        <v>0</v>
      </c>
      <c r="AI600" s="206">
        <f>IFERROR(Tabuľka2[[#This Row],[Stĺpec25]]/Tabuľka2[[#This Row],[Stĺpec30]],0)</f>
        <v>0</v>
      </c>
      <c r="AJ600" s="191">
        <f>IFERROR(Tabuľka2[[#This Row],[Stĺpec145]]/Tabuľka2[[#This Row],[Stĺpec14]],0)</f>
        <v>0</v>
      </c>
      <c r="AK600" s="191">
        <f>IFERROR(Tabuľka2[[#This Row],[Stĺpec144]]/Tabuľka2[[#This Row],[Stĺpec14]],0)</f>
        <v>0</v>
      </c>
    </row>
    <row r="601" spans="1:37" x14ac:dyDescent="0.25">
      <c r="A601" s="252"/>
      <c r="B601" s="257"/>
      <c r="C601" s="257"/>
      <c r="D601" s="257"/>
      <c r="E601" s="257"/>
      <c r="F601" s="257"/>
      <c r="G601" s="257"/>
      <c r="H601" s="257"/>
      <c r="I601" s="257"/>
      <c r="J601" s="257"/>
      <c r="K601" s="257"/>
      <c r="L601" s="257"/>
      <c r="M601" s="257"/>
      <c r="N601" s="218">
        <f>SUM(Činnosti!$F601:$M601)</f>
        <v>0</v>
      </c>
      <c r="O601" s="262"/>
      <c r="P601" s="269"/>
      <c r="Q601" s="267">
        <f>IF(AND(Tabuľka2[[#This Row],[Stĺpec5]]&gt;0,Tabuľka2[[#This Row],[Stĺpec1]]=""),1,0)</f>
        <v>0</v>
      </c>
      <c r="R601" s="237">
        <f>IF(AND(Tabuľka2[[#This Row],[Stĺpec14]]=0,OR(Tabuľka2[[#This Row],[Stĺpec145]]&gt;0,Tabuľka2[[#This Row],[Stĺpec144]]&gt;0)),1,0)</f>
        <v>0</v>
      </c>
      <c r="S6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1" s="212">
        <f>IF(OR($T$13="vyberte",$T$13=""),0,IF(OR(Tabuľka2[[#This Row],[Stĺpec14]]="",Tabuľka2[[#This Row],[Stĺpec6]]=""),0,Tabuľka2[[#This Row],[Stĺpec6]]/Tabuľka2[[#This Row],[Stĺpec14]]))</f>
        <v>0</v>
      </c>
      <c r="U601" s="212">
        <f>IF(OR($U$13="vyberte",$U$13=""),0,IF(OR(Tabuľka2[[#This Row],[Stĺpec14]]="",Tabuľka2[[#This Row],[Stĺpec7]]=""),0,Tabuľka2[[#This Row],[Stĺpec7]]/Tabuľka2[[#This Row],[Stĺpec14]]))</f>
        <v>0</v>
      </c>
      <c r="V601" s="212">
        <f>IF(OR($V$13="vyberte",$V$13=""),0,IF(OR(Tabuľka2[[#This Row],[Stĺpec14]]="",Tabuľka2[[#This Row],[Stĺpec8]]=0),0,Tabuľka2[[#This Row],[Stĺpec8]]/Tabuľka2[[#This Row],[Stĺpec14]]))</f>
        <v>0</v>
      </c>
      <c r="W601" s="212">
        <f>IF(OR($W$13="vyberte",$W$13=""),0,IF(OR(Tabuľka2[[#This Row],[Stĺpec14]]="",Tabuľka2[[#This Row],[Stĺpec9]]=""),0,Tabuľka2[[#This Row],[Stĺpec9]]/Tabuľka2[[#This Row],[Stĺpec14]]))</f>
        <v>0</v>
      </c>
      <c r="X601" s="212">
        <f>IF(OR($X$13="vyberte",$X$13=""),0,IF(OR(Tabuľka2[[#This Row],[Stĺpec14]]="",Tabuľka2[[#This Row],[Stĺpec10]]=""),0,Tabuľka2[[#This Row],[Stĺpec10]]/Tabuľka2[[#This Row],[Stĺpec14]]))</f>
        <v>0</v>
      </c>
      <c r="Y601" s="212">
        <f>IF(OR($Y$13="vyberte",$Y$13=""),0,IF(OR(Tabuľka2[[#This Row],[Stĺpec14]]="",Tabuľka2[[#This Row],[Stĺpec11]]=""),0,Tabuľka2[[#This Row],[Stĺpec11]]/Tabuľka2[[#This Row],[Stĺpec14]]))</f>
        <v>0</v>
      </c>
      <c r="Z601" s="212">
        <f>IF(OR(Tabuľka2[[#This Row],[Stĺpec14]]="",Tabuľka2[[#This Row],[Stĺpec12]]=""),0,Tabuľka2[[#This Row],[Stĺpec12]]/Tabuľka2[[#This Row],[Stĺpec14]])</f>
        <v>0</v>
      </c>
      <c r="AA601" s="194">
        <f>IF(OR(Tabuľka2[[#This Row],[Stĺpec14]]="",Tabuľka2[[#This Row],[Stĺpec13]]=""),0,Tabuľka2[[#This Row],[Stĺpec13]]/Tabuľka2[[#This Row],[Stĺpec14]])</f>
        <v>0</v>
      </c>
      <c r="AB601" s="193">
        <f>COUNTIF(Tabuľka2[[#This Row],[Stĺpec16]:[Stĺpec23]],"&gt;0,1")</f>
        <v>0</v>
      </c>
      <c r="AC601" s="198">
        <f>IF(OR($F$13="vyberte",$F$13=""),0,Tabuľka2[[#This Row],[Stĺpec14]]-Tabuľka2[[#This Row],[Stĺpec26]])</f>
        <v>0</v>
      </c>
      <c r="AD6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1" s="206">
        <f>IF('Bodovacie kritéria'!$F$15="01 A - BORSKÁ NÍŽINA",Tabuľka2[[#This Row],[Stĺpec25]]/Tabuľka2[[#This Row],[Stĺpec5]],0)</f>
        <v>0</v>
      </c>
      <c r="AF6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1" s="206">
        <f>IFERROR((Tabuľka2[[#This Row],[Stĺpec28]]+Tabuľka2[[#This Row],[Stĺpec25]])/Tabuľka2[[#This Row],[Stĺpec14]],0)</f>
        <v>0</v>
      </c>
      <c r="AH601" s="199">
        <f>Tabuľka2[[#This Row],[Stĺpec28]]+Tabuľka2[[#This Row],[Stĺpec25]]</f>
        <v>0</v>
      </c>
      <c r="AI601" s="206">
        <f>IFERROR(Tabuľka2[[#This Row],[Stĺpec25]]/Tabuľka2[[#This Row],[Stĺpec30]],0)</f>
        <v>0</v>
      </c>
      <c r="AJ601" s="191">
        <f>IFERROR(Tabuľka2[[#This Row],[Stĺpec145]]/Tabuľka2[[#This Row],[Stĺpec14]],0)</f>
        <v>0</v>
      </c>
      <c r="AK601" s="191">
        <f>IFERROR(Tabuľka2[[#This Row],[Stĺpec144]]/Tabuľka2[[#This Row],[Stĺpec14]],0)</f>
        <v>0</v>
      </c>
    </row>
    <row r="602" spans="1:37" x14ac:dyDescent="0.25">
      <c r="A602" s="251"/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17">
        <f>SUM(Činnosti!$F602:$M602)</f>
        <v>0</v>
      </c>
      <c r="O602" s="261"/>
      <c r="P602" s="269"/>
      <c r="Q602" s="267">
        <f>IF(AND(Tabuľka2[[#This Row],[Stĺpec5]]&gt;0,Tabuľka2[[#This Row],[Stĺpec1]]=""),1,0)</f>
        <v>0</v>
      </c>
      <c r="R602" s="237">
        <f>IF(AND(Tabuľka2[[#This Row],[Stĺpec14]]=0,OR(Tabuľka2[[#This Row],[Stĺpec145]]&gt;0,Tabuľka2[[#This Row],[Stĺpec144]]&gt;0)),1,0)</f>
        <v>0</v>
      </c>
      <c r="S6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2" s="212">
        <f>IF(OR($T$13="vyberte",$T$13=""),0,IF(OR(Tabuľka2[[#This Row],[Stĺpec14]]="",Tabuľka2[[#This Row],[Stĺpec6]]=""),0,Tabuľka2[[#This Row],[Stĺpec6]]/Tabuľka2[[#This Row],[Stĺpec14]]))</f>
        <v>0</v>
      </c>
      <c r="U602" s="212">
        <f>IF(OR($U$13="vyberte",$U$13=""),0,IF(OR(Tabuľka2[[#This Row],[Stĺpec14]]="",Tabuľka2[[#This Row],[Stĺpec7]]=""),0,Tabuľka2[[#This Row],[Stĺpec7]]/Tabuľka2[[#This Row],[Stĺpec14]]))</f>
        <v>0</v>
      </c>
      <c r="V602" s="212">
        <f>IF(OR($V$13="vyberte",$V$13=""),0,IF(OR(Tabuľka2[[#This Row],[Stĺpec14]]="",Tabuľka2[[#This Row],[Stĺpec8]]=0),0,Tabuľka2[[#This Row],[Stĺpec8]]/Tabuľka2[[#This Row],[Stĺpec14]]))</f>
        <v>0</v>
      </c>
      <c r="W602" s="212">
        <f>IF(OR($W$13="vyberte",$W$13=""),0,IF(OR(Tabuľka2[[#This Row],[Stĺpec14]]="",Tabuľka2[[#This Row],[Stĺpec9]]=""),0,Tabuľka2[[#This Row],[Stĺpec9]]/Tabuľka2[[#This Row],[Stĺpec14]]))</f>
        <v>0</v>
      </c>
      <c r="X602" s="212">
        <f>IF(OR($X$13="vyberte",$X$13=""),0,IF(OR(Tabuľka2[[#This Row],[Stĺpec14]]="",Tabuľka2[[#This Row],[Stĺpec10]]=""),0,Tabuľka2[[#This Row],[Stĺpec10]]/Tabuľka2[[#This Row],[Stĺpec14]]))</f>
        <v>0</v>
      </c>
      <c r="Y602" s="212">
        <f>IF(OR($Y$13="vyberte",$Y$13=""),0,IF(OR(Tabuľka2[[#This Row],[Stĺpec14]]="",Tabuľka2[[#This Row],[Stĺpec11]]=""),0,Tabuľka2[[#This Row],[Stĺpec11]]/Tabuľka2[[#This Row],[Stĺpec14]]))</f>
        <v>0</v>
      </c>
      <c r="Z602" s="212">
        <f>IF(OR(Tabuľka2[[#This Row],[Stĺpec14]]="",Tabuľka2[[#This Row],[Stĺpec12]]=""),0,Tabuľka2[[#This Row],[Stĺpec12]]/Tabuľka2[[#This Row],[Stĺpec14]])</f>
        <v>0</v>
      </c>
      <c r="AA602" s="194">
        <f>IF(OR(Tabuľka2[[#This Row],[Stĺpec14]]="",Tabuľka2[[#This Row],[Stĺpec13]]=""),0,Tabuľka2[[#This Row],[Stĺpec13]]/Tabuľka2[[#This Row],[Stĺpec14]])</f>
        <v>0</v>
      </c>
      <c r="AB602" s="193">
        <f>COUNTIF(Tabuľka2[[#This Row],[Stĺpec16]:[Stĺpec23]],"&gt;0,1")</f>
        <v>0</v>
      </c>
      <c r="AC602" s="198">
        <f>IF(OR($F$13="vyberte",$F$13=""),0,Tabuľka2[[#This Row],[Stĺpec14]]-Tabuľka2[[#This Row],[Stĺpec26]])</f>
        <v>0</v>
      </c>
      <c r="AD6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2" s="206">
        <f>IF('Bodovacie kritéria'!$F$15="01 A - BORSKÁ NÍŽINA",Tabuľka2[[#This Row],[Stĺpec25]]/Tabuľka2[[#This Row],[Stĺpec5]],0)</f>
        <v>0</v>
      </c>
      <c r="AF6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2" s="206">
        <f>IFERROR((Tabuľka2[[#This Row],[Stĺpec28]]+Tabuľka2[[#This Row],[Stĺpec25]])/Tabuľka2[[#This Row],[Stĺpec14]],0)</f>
        <v>0</v>
      </c>
      <c r="AH602" s="199">
        <f>Tabuľka2[[#This Row],[Stĺpec28]]+Tabuľka2[[#This Row],[Stĺpec25]]</f>
        <v>0</v>
      </c>
      <c r="AI602" s="206">
        <f>IFERROR(Tabuľka2[[#This Row],[Stĺpec25]]/Tabuľka2[[#This Row],[Stĺpec30]],0)</f>
        <v>0</v>
      </c>
      <c r="AJ602" s="191">
        <f>IFERROR(Tabuľka2[[#This Row],[Stĺpec145]]/Tabuľka2[[#This Row],[Stĺpec14]],0)</f>
        <v>0</v>
      </c>
      <c r="AK602" s="191">
        <f>IFERROR(Tabuľka2[[#This Row],[Stĺpec144]]/Tabuľka2[[#This Row],[Stĺpec14]],0)</f>
        <v>0</v>
      </c>
    </row>
    <row r="603" spans="1:37" x14ac:dyDescent="0.25">
      <c r="A603" s="252"/>
      <c r="B603" s="257"/>
      <c r="C603" s="257"/>
      <c r="D603" s="257"/>
      <c r="E603" s="257"/>
      <c r="F603" s="257"/>
      <c r="G603" s="257"/>
      <c r="H603" s="257"/>
      <c r="I603" s="257"/>
      <c r="J603" s="257"/>
      <c r="K603" s="257"/>
      <c r="L603" s="257"/>
      <c r="M603" s="257"/>
      <c r="N603" s="218">
        <f>SUM(Činnosti!$F603:$M603)</f>
        <v>0</v>
      </c>
      <c r="O603" s="262"/>
      <c r="P603" s="269"/>
      <c r="Q603" s="267">
        <f>IF(AND(Tabuľka2[[#This Row],[Stĺpec5]]&gt;0,Tabuľka2[[#This Row],[Stĺpec1]]=""),1,0)</f>
        <v>0</v>
      </c>
      <c r="R603" s="237">
        <f>IF(AND(Tabuľka2[[#This Row],[Stĺpec14]]=0,OR(Tabuľka2[[#This Row],[Stĺpec145]]&gt;0,Tabuľka2[[#This Row],[Stĺpec144]]&gt;0)),1,0)</f>
        <v>0</v>
      </c>
      <c r="S6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3" s="212">
        <f>IF(OR($T$13="vyberte",$T$13=""),0,IF(OR(Tabuľka2[[#This Row],[Stĺpec14]]="",Tabuľka2[[#This Row],[Stĺpec6]]=""),0,Tabuľka2[[#This Row],[Stĺpec6]]/Tabuľka2[[#This Row],[Stĺpec14]]))</f>
        <v>0</v>
      </c>
      <c r="U603" s="212">
        <f>IF(OR($U$13="vyberte",$U$13=""),0,IF(OR(Tabuľka2[[#This Row],[Stĺpec14]]="",Tabuľka2[[#This Row],[Stĺpec7]]=""),0,Tabuľka2[[#This Row],[Stĺpec7]]/Tabuľka2[[#This Row],[Stĺpec14]]))</f>
        <v>0</v>
      </c>
      <c r="V603" s="212">
        <f>IF(OR($V$13="vyberte",$V$13=""),0,IF(OR(Tabuľka2[[#This Row],[Stĺpec14]]="",Tabuľka2[[#This Row],[Stĺpec8]]=0),0,Tabuľka2[[#This Row],[Stĺpec8]]/Tabuľka2[[#This Row],[Stĺpec14]]))</f>
        <v>0</v>
      </c>
      <c r="W603" s="212">
        <f>IF(OR($W$13="vyberte",$W$13=""),0,IF(OR(Tabuľka2[[#This Row],[Stĺpec14]]="",Tabuľka2[[#This Row],[Stĺpec9]]=""),0,Tabuľka2[[#This Row],[Stĺpec9]]/Tabuľka2[[#This Row],[Stĺpec14]]))</f>
        <v>0</v>
      </c>
      <c r="X603" s="212">
        <f>IF(OR($X$13="vyberte",$X$13=""),0,IF(OR(Tabuľka2[[#This Row],[Stĺpec14]]="",Tabuľka2[[#This Row],[Stĺpec10]]=""),0,Tabuľka2[[#This Row],[Stĺpec10]]/Tabuľka2[[#This Row],[Stĺpec14]]))</f>
        <v>0</v>
      </c>
      <c r="Y603" s="212">
        <f>IF(OR($Y$13="vyberte",$Y$13=""),0,IF(OR(Tabuľka2[[#This Row],[Stĺpec14]]="",Tabuľka2[[#This Row],[Stĺpec11]]=""),0,Tabuľka2[[#This Row],[Stĺpec11]]/Tabuľka2[[#This Row],[Stĺpec14]]))</f>
        <v>0</v>
      </c>
      <c r="Z603" s="212">
        <f>IF(OR(Tabuľka2[[#This Row],[Stĺpec14]]="",Tabuľka2[[#This Row],[Stĺpec12]]=""),0,Tabuľka2[[#This Row],[Stĺpec12]]/Tabuľka2[[#This Row],[Stĺpec14]])</f>
        <v>0</v>
      </c>
      <c r="AA603" s="194">
        <f>IF(OR(Tabuľka2[[#This Row],[Stĺpec14]]="",Tabuľka2[[#This Row],[Stĺpec13]]=""),0,Tabuľka2[[#This Row],[Stĺpec13]]/Tabuľka2[[#This Row],[Stĺpec14]])</f>
        <v>0</v>
      </c>
      <c r="AB603" s="193">
        <f>COUNTIF(Tabuľka2[[#This Row],[Stĺpec16]:[Stĺpec23]],"&gt;0,1")</f>
        <v>0</v>
      </c>
      <c r="AC603" s="198">
        <f>IF(OR($F$13="vyberte",$F$13=""),0,Tabuľka2[[#This Row],[Stĺpec14]]-Tabuľka2[[#This Row],[Stĺpec26]])</f>
        <v>0</v>
      </c>
      <c r="AD6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3" s="206">
        <f>IF('Bodovacie kritéria'!$F$15="01 A - BORSKÁ NÍŽINA",Tabuľka2[[#This Row],[Stĺpec25]]/Tabuľka2[[#This Row],[Stĺpec5]],0)</f>
        <v>0</v>
      </c>
      <c r="AF6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3" s="206">
        <f>IFERROR((Tabuľka2[[#This Row],[Stĺpec28]]+Tabuľka2[[#This Row],[Stĺpec25]])/Tabuľka2[[#This Row],[Stĺpec14]],0)</f>
        <v>0</v>
      </c>
      <c r="AH603" s="199">
        <f>Tabuľka2[[#This Row],[Stĺpec28]]+Tabuľka2[[#This Row],[Stĺpec25]]</f>
        <v>0</v>
      </c>
      <c r="AI603" s="206">
        <f>IFERROR(Tabuľka2[[#This Row],[Stĺpec25]]/Tabuľka2[[#This Row],[Stĺpec30]],0)</f>
        <v>0</v>
      </c>
      <c r="AJ603" s="191">
        <f>IFERROR(Tabuľka2[[#This Row],[Stĺpec145]]/Tabuľka2[[#This Row],[Stĺpec14]],0)</f>
        <v>0</v>
      </c>
      <c r="AK603" s="191">
        <f>IFERROR(Tabuľka2[[#This Row],[Stĺpec144]]/Tabuľka2[[#This Row],[Stĺpec14]],0)</f>
        <v>0</v>
      </c>
    </row>
    <row r="604" spans="1:37" x14ac:dyDescent="0.25">
      <c r="A604" s="251"/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17">
        <f>SUM(Činnosti!$F604:$M604)</f>
        <v>0</v>
      </c>
      <c r="O604" s="261"/>
      <c r="P604" s="269"/>
      <c r="Q604" s="267">
        <f>IF(AND(Tabuľka2[[#This Row],[Stĺpec5]]&gt;0,Tabuľka2[[#This Row],[Stĺpec1]]=""),1,0)</f>
        <v>0</v>
      </c>
      <c r="R604" s="237">
        <f>IF(AND(Tabuľka2[[#This Row],[Stĺpec14]]=0,OR(Tabuľka2[[#This Row],[Stĺpec145]]&gt;0,Tabuľka2[[#This Row],[Stĺpec144]]&gt;0)),1,0)</f>
        <v>0</v>
      </c>
      <c r="S6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4" s="212">
        <f>IF(OR($T$13="vyberte",$T$13=""),0,IF(OR(Tabuľka2[[#This Row],[Stĺpec14]]="",Tabuľka2[[#This Row],[Stĺpec6]]=""),0,Tabuľka2[[#This Row],[Stĺpec6]]/Tabuľka2[[#This Row],[Stĺpec14]]))</f>
        <v>0</v>
      </c>
      <c r="U604" s="212">
        <f>IF(OR($U$13="vyberte",$U$13=""),0,IF(OR(Tabuľka2[[#This Row],[Stĺpec14]]="",Tabuľka2[[#This Row],[Stĺpec7]]=""),0,Tabuľka2[[#This Row],[Stĺpec7]]/Tabuľka2[[#This Row],[Stĺpec14]]))</f>
        <v>0</v>
      </c>
      <c r="V604" s="212">
        <f>IF(OR($V$13="vyberte",$V$13=""),0,IF(OR(Tabuľka2[[#This Row],[Stĺpec14]]="",Tabuľka2[[#This Row],[Stĺpec8]]=0),0,Tabuľka2[[#This Row],[Stĺpec8]]/Tabuľka2[[#This Row],[Stĺpec14]]))</f>
        <v>0</v>
      </c>
      <c r="W604" s="212">
        <f>IF(OR($W$13="vyberte",$W$13=""),0,IF(OR(Tabuľka2[[#This Row],[Stĺpec14]]="",Tabuľka2[[#This Row],[Stĺpec9]]=""),0,Tabuľka2[[#This Row],[Stĺpec9]]/Tabuľka2[[#This Row],[Stĺpec14]]))</f>
        <v>0</v>
      </c>
      <c r="X604" s="212">
        <f>IF(OR($X$13="vyberte",$X$13=""),0,IF(OR(Tabuľka2[[#This Row],[Stĺpec14]]="",Tabuľka2[[#This Row],[Stĺpec10]]=""),0,Tabuľka2[[#This Row],[Stĺpec10]]/Tabuľka2[[#This Row],[Stĺpec14]]))</f>
        <v>0</v>
      </c>
      <c r="Y604" s="212">
        <f>IF(OR($Y$13="vyberte",$Y$13=""),0,IF(OR(Tabuľka2[[#This Row],[Stĺpec14]]="",Tabuľka2[[#This Row],[Stĺpec11]]=""),0,Tabuľka2[[#This Row],[Stĺpec11]]/Tabuľka2[[#This Row],[Stĺpec14]]))</f>
        <v>0</v>
      </c>
      <c r="Z604" s="212">
        <f>IF(OR(Tabuľka2[[#This Row],[Stĺpec14]]="",Tabuľka2[[#This Row],[Stĺpec12]]=""),0,Tabuľka2[[#This Row],[Stĺpec12]]/Tabuľka2[[#This Row],[Stĺpec14]])</f>
        <v>0</v>
      </c>
      <c r="AA604" s="194">
        <f>IF(OR(Tabuľka2[[#This Row],[Stĺpec14]]="",Tabuľka2[[#This Row],[Stĺpec13]]=""),0,Tabuľka2[[#This Row],[Stĺpec13]]/Tabuľka2[[#This Row],[Stĺpec14]])</f>
        <v>0</v>
      </c>
      <c r="AB604" s="193">
        <f>COUNTIF(Tabuľka2[[#This Row],[Stĺpec16]:[Stĺpec23]],"&gt;0,1")</f>
        <v>0</v>
      </c>
      <c r="AC604" s="198">
        <f>IF(OR($F$13="vyberte",$F$13=""),0,Tabuľka2[[#This Row],[Stĺpec14]]-Tabuľka2[[#This Row],[Stĺpec26]])</f>
        <v>0</v>
      </c>
      <c r="AD6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4" s="206">
        <f>IF('Bodovacie kritéria'!$F$15="01 A - BORSKÁ NÍŽINA",Tabuľka2[[#This Row],[Stĺpec25]]/Tabuľka2[[#This Row],[Stĺpec5]],0)</f>
        <v>0</v>
      </c>
      <c r="AF6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4" s="206">
        <f>IFERROR((Tabuľka2[[#This Row],[Stĺpec28]]+Tabuľka2[[#This Row],[Stĺpec25]])/Tabuľka2[[#This Row],[Stĺpec14]],0)</f>
        <v>0</v>
      </c>
      <c r="AH604" s="199">
        <f>Tabuľka2[[#This Row],[Stĺpec28]]+Tabuľka2[[#This Row],[Stĺpec25]]</f>
        <v>0</v>
      </c>
      <c r="AI604" s="206">
        <f>IFERROR(Tabuľka2[[#This Row],[Stĺpec25]]/Tabuľka2[[#This Row],[Stĺpec30]],0)</f>
        <v>0</v>
      </c>
      <c r="AJ604" s="191">
        <f>IFERROR(Tabuľka2[[#This Row],[Stĺpec145]]/Tabuľka2[[#This Row],[Stĺpec14]],0)</f>
        <v>0</v>
      </c>
      <c r="AK604" s="191">
        <f>IFERROR(Tabuľka2[[#This Row],[Stĺpec144]]/Tabuľka2[[#This Row],[Stĺpec14]],0)</f>
        <v>0</v>
      </c>
    </row>
    <row r="605" spans="1:37" x14ac:dyDescent="0.25">
      <c r="A605" s="252"/>
      <c r="B605" s="257"/>
      <c r="C605" s="257"/>
      <c r="D605" s="257"/>
      <c r="E605" s="257"/>
      <c r="F605" s="257"/>
      <c r="G605" s="257"/>
      <c r="H605" s="257"/>
      <c r="I605" s="257"/>
      <c r="J605" s="257"/>
      <c r="K605" s="257"/>
      <c r="L605" s="257"/>
      <c r="M605" s="257"/>
      <c r="N605" s="218">
        <f>SUM(Činnosti!$F605:$M605)</f>
        <v>0</v>
      </c>
      <c r="O605" s="262"/>
      <c r="P605" s="269"/>
      <c r="Q605" s="267">
        <f>IF(AND(Tabuľka2[[#This Row],[Stĺpec5]]&gt;0,Tabuľka2[[#This Row],[Stĺpec1]]=""),1,0)</f>
        <v>0</v>
      </c>
      <c r="R605" s="237">
        <f>IF(AND(Tabuľka2[[#This Row],[Stĺpec14]]=0,OR(Tabuľka2[[#This Row],[Stĺpec145]]&gt;0,Tabuľka2[[#This Row],[Stĺpec144]]&gt;0)),1,0)</f>
        <v>0</v>
      </c>
      <c r="S6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5" s="212">
        <f>IF(OR($T$13="vyberte",$T$13=""),0,IF(OR(Tabuľka2[[#This Row],[Stĺpec14]]="",Tabuľka2[[#This Row],[Stĺpec6]]=""),0,Tabuľka2[[#This Row],[Stĺpec6]]/Tabuľka2[[#This Row],[Stĺpec14]]))</f>
        <v>0</v>
      </c>
      <c r="U605" s="212">
        <f>IF(OR($U$13="vyberte",$U$13=""),0,IF(OR(Tabuľka2[[#This Row],[Stĺpec14]]="",Tabuľka2[[#This Row],[Stĺpec7]]=""),0,Tabuľka2[[#This Row],[Stĺpec7]]/Tabuľka2[[#This Row],[Stĺpec14]]))</f>
        <v>0</v>
      </c>
      <c r="V605" s="212">
        <f>IF(OR($V$13="vyberte",$V$13=""),0,IF(OR(Tabuľka2[[#This Row],[Stĺpec14]]="",Tabuľka2[[#This Row],[Stĺpec8]]=0),0,Tabuľka2[[#This Row],[Stĺpec8]]/Tabuľka2[[#This Row],[Stĺpec14]]))</f>
        <v>0</v>
      </c>
      <c r="W605" s="212">
        <f>IF(OR($W$13="vyberte",$W$13=""),0,IF(OR(Tabuľka2[[#This Row],[Stĺpec14]]="",Tabuľka2[[#This Row],[Stĺpec9]]=""),0,Tabuľka2[[#This Row],[Stĺpec9]]/Tabuľka2[[#This Row],[Stĺpec14]]))</f>
        <v>0</v>
      </c>
      <c r="X605" s="212">
        <f>IF(OR($X$13="vyberte",$X$13=""),0,IF(OR(Tabuľka2[[#This Row],[Stĺpec14]]="",Tabuľka2[[#This Row],[Stĺpec10]]=""),0,Tabuľka2[[#This Row],[Stĺpec10]]/Tabuľka2[[#This Row],[Stĺpec14]]))</f>
        <v>0</v>
      </c>
      <c r="Y605" s="212">
        <f>IF(OR($Y$13="vyberte",$Y$13=""),0,IF(OR(Tabuľka2[[#This Row],[Stĺpec14]]="",Tabuľka2[[#This Row],[Stĺpec11]]=""),0,Tabuľka2[[#This Row],[Stĺpec11]]/Tabuľka2[[#This Row],[Stĺpec14]]))</f>
        <v>0</v>
      </c>
      <c r="Z605" s="212">
        <f>IF(OR(Tabuľka2[[#This Row],[Stĺpec14]]="",Tabuľka2[[#This Row],[Stĺpec12]]=""),0,Tabuľka2[[#This Row],[Stĺpec12]]/Tabuľka2[[#This Row],[Stĺpec14]])</f>
        <v>0</v>
      </c>
      <c r="AA605" s="194">
        <f>IF(OR(Tabuľka2[[#This Row],[Stĺpec14]]="",Tabuľka2[[#This Row],[Stĺpec13]]=""),0,Tabuľka2[[#This Row],[Stĺpec13]]/Tabuľka2[[#This Row],[Stĺpec14]])</f>
        <v>0</v>
      </c>
      <c r="AB605" s="193">
        <f>COUNTIF(Tabuľka2[[#This Row],[Stĺpec16]:[Stĺpec23]],"&gt;0,1")</f>
        <v>0</v>
      </c>
      <c r="AC605" s="198">
        <f>IF(OR($F$13="vyberte",$F$13=""),0,Tabuľka2[[#This Row],[Stĺpec14]]-Tabuľka2[[#This Row],[Stĺpec26]])</f>
        <v>0</v>
      </c>
      <c r="AD6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5" s="206">
        <f>IF('Bodovacie kritéria'!$F$15="01 A - BORSKÁ NÍŽINA",Tabuľka2[[#This Row],[Stĺpec25]]/Tabuľka2[[#This Row],[Stĺpec5]],0)</f>
        <v>0</v>
      </c>
      <c r="AF6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5" s="206">
        <f>IFERROR((Tabuľka2[[#This Row],[Stĺpec28]]+Tabuľka2[[#This Row],[Stĺpec25]])/Tabuľka2[[#This Row],[Stĺpec14]],0)</f>
        <v>0</v>
      </c>
      <c r="AH605" s="199">
        <f>Tabuľka2[[#This Row],[Stĺpec28]]+Tabuľka2[[#This Row],[Stĺpec25]]</f>
        <v>0</v>
      </c>
      <c r="AI605" s="206">
        <f>IFERROR(Tabuľka2[[#This Row],[Stĺpec25]]/Tabuľka2[[#This Row],[Stĺpec30]],0)</f>
        <v>0</v>
      </c>
      <c r="AJ605" s="191">
        <f>IFERROR(Tabuľka2[[#This Row],[Stĺpec145]]/Tabuľka2[[#This Row],[Stĺpec14]],0)</f>
        <v>0</v>
      </c>
      <c r="AK605" s="191">
        <f>IFERROR(Tabuľka2[[#This Row],[Stĺpec144]]/Tabuľka2[[#This Row],[Stĺpec14]],0)</f>
        <v>0</v>
      </c>
    </row>
    <row r="606" spans="1:37" x14ac:dyDescent="0.25">
      <c r="A606" s="251"/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17">
        <f>SUM(Činnosti!$F606:$M606)</f>
        <v>0</v>
      </c>
      <c r="O606" s="261"/>
      <c r="P606" s="269"/>
      <c r="Q606" s="267">
        <f>IF(AND(Tabuľka2[[#This Row],[Stĺpec5]]&gt;0,Tabuľka2[[#This Row],[Stĺpec1]]=""),1,0)</f>
        <v>0</v>
      </c>
      <c r="R606" s="237">
        <f>IF(AND(Tabuľka2[[#This Row],[Stĺpec14]]=0,OR(Tabuľka2[[#This Row],[Stĺpec145]]&gt;0,Tabuľka2[[#This Row],[Stĺpec144]]&gt;0)),1,0)</f>
        <v>0</v>
      </c>
      <c r="S6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6" s="212">
        <f>IF(OR($T$13="vyberte",$T$13=""),0,IF(OR(Tabuľka2[[#This Row],[Stĺpec14]]="",Tabuľka2[[#This Row],[Stĺpec6]]=""),0,Tabuľka2[[#This Row],[Stĺpec6]]/Tabuľka2[[#This Row],[Stĺpec14]]))</f>
        <v>0</v>
      </c>
      <c r="U606" s="212">
        <f>IF(OR($U$13="vyberte",$U$13=""),0,IF(OR(Tabuľka2[[#This Row],[Stĺpec14]]="",Tabuľka2[[#This Row],[Stĺpec7]]=""),0,Tabuľka2[[#This Row],[Stĺpec7]]/Tabuľka2[[#This Row],[Stĺpec14]]))</f>
        <v>0</v>
      </c>
      <c r="V606" s="212">
        <f>IF(OR($V$13="vyberte",$V$13=""),0,IF(OR(Tabuľka2[[#This Row],[Stĺpec14]]="",Tabuľka2[[#This Row],[Stĺpec8]]=0),0,Tabuľka2[[#This Row],[Stĺpec8]]/Tabuľka2[[#This Row],[Stĺpec14]]))</f>
        <v>0</v>
      </c>
      <c r="W606" s="212">
        <f>IF(OR($W$13="vyberte",$W$13=""),0,IF(OR(Tabuľka2[[#This Row],[Stĺpec14]]="",Tabuľka2[[#This Row],[Stĺpec9]]=""),0,Tabuľka2[[#This Row],[Stĺpec9]]/Tabuľka2[[#This Row],[Stĺpec14]]))</f>
        <v>0</v>
      </c>
      <c r="X606" s="212">
        <f>IF(OR($X$13="vyberte",$X$13=""),0,IF(OR(Tabuľka2[[#This Row],[Stĺpec14]]="",Tabuľka2[[#This Row],[Stĺpec10]]=""),0,Tabuľka2[[#This Row],[Stĺpec10]]/Tabuľka2[[#This Row],[Stĺpec14]]))</f>
        <v>0</v>
      </c>
      <c r="Y606" s="212">
        <f>IF(OR($Y$13="vyberte",$Y$13=""),0,IF(OR(Tabuľka2[[#This Row],[Stĺpec14]]="",Tabuľka2[[#This Row],[Stĺpec11]]=""),0,Tabuľka2[[#This Row],[Stĺpec11]]/Tabuľka2[[#This Row],[Stĺpec14]]))</f>
        <v>0</v>
      </c>
      <c r="Z606" s="212">
        <f>IF(OR(Tabuľka2[[#This Row],[Stĺpec14]]="",Tabuľka2[[#This Row],[Stĺpec12]]=""),0,Tabuľka2[[#This Row],[Stĺpec12]]/Tabuľka2[[#This Row],[Stĺpec14]])</f>
        <v>0</v>
      </c>
      <c r="AA606" s="194">
        <f>IF(OR(Tabuľka2[[#This Row],[Stĺpec14]]="",Tabuľka2[[#This Row],[Stĺpec13]]=""),0,Tabuľka2[[#This Row],[Stĺpec13]]/Tabuľka2[[#This Row],[Stĺpec14]])</f>
        <v>0</v>
      </c>
      <c r="AB606" s="193">
        <f>COUNTIF(Tabuľka2[[#This Row],[Stĺpec16]:[Stĺpec23]],"&gt;0,1")</f>
        <v>0</v>
      </c>
      <c r="AC606" s="198">
        <f>IF(OR($F$13="vyberte",$F$13=""),0,Tabuľka2[[#This Row],[Stĺpec14]]-Tabuľka2[[#This Row],[Stĺpec26]])</f>
        <v>0</v>
      </c>
      <c r="AD6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6" s="206">
        <f>IF('Bodovacie kritéria'!$F$15="01 A - BORSKÁ NÍŽINA",Tabuľka2[[#This Row],[Stĺpec25]]/Tabuľka2[[#This Row],[Stĺpec5]],0)</f>
        <v>0</v>
      </c>
      <c r="AF6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6" s="206">
        <f>IFERROR((Tabuľka2[[#This Row],[Stĺpec28]]+Tabuľka2[[#This Row],[Stĺpec25]])/Tabuľka2[[#This Row],[Stĺpec14]],0)</f>
        <v>0</v>
      </c>
      <c r="AH606" s="199">
        <f>Tabuľka2[[#This Row],[Stĺpec28]]+Tabuľka2[[#This Row],[Stĺpec25]]</f>
        <v>0</v>
      </c>
      <c r="AI606" s="206">
        <f>IFERROR(Tabuľka2[[#This Row],[Stĺpec25]]/Tabuľka2[[#This Row],[Stĺpec30]],0)</f>
        <v>0</v>
      </c>
      <c r="AJ606" s="191">
        <f>IFERROR(Tabuľka2[[#This Row],[Stĺpec145]]/Tabuľka2[[#This Row],[Stĺpec14]],0)</f>
        <v>0</v>
      </c>
      <c r="AK606" s="191">
        <f>IFERROR(Tabuľka2[[#This Row],[Stĺpec144]]/Tabuľka2[[#This Row],[Stĺpec14]],0)</f>
        <v>0</v>
      </c>
    </row>
    <row r="607" spans="1:37" x14ac:dyDescent="0.25">
      <c r="A607" s="252"/>
      <c r="B607" s="257"/>
      <c r="C607" s="257"/>
      <c r="D607" s="257"/>
      <c r="E607" s="257"/>
      <c r="F607" s="257"/>
      <c r="G607" s="257"/>
      <c r="H607" s="257"/>
      <c r="I607" s="257"/>
      <c r="J607" s="257"/>
      <c r="K607" s="257"/>
      <c r="L607" s="257"/>
      <c r="M607" s="257"/>
      <c r="N607" s="218">
        <f>SUM(Činnosti!$F607:$M607)</f>
        <v>0</v>
      </c>
      <c r="O607" s="262"/>
      <c r="P607" s="269"/>
      <c r="Q607" s="267">
        <f>IF(AND(Tabuľka2[[#This Row],[Stĺpec5]]&gt;0,Tabuľka2[[#This Row],[Stĺpec1]]=""),1,0)</f>
        <v>0</v>
      </c>
      <c r="R607" s="237">
        <f>IF(AND(Tabuľka2[[#This Row],[Stĺpec14]]=0,OR(Tabuľka2[[#This Row],[Stĺpec145]]&gt;0,Tabuľka2[[#This Row],[Stĺpec144]]&gt;0)),1,0)</f>
        <v>0</v>
      </c>
      <c r="S6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7" s="212">
        <f>IF(OR($T$13="vyberte",$T$13=""),0,IF(OR(Tabuľka2[[#This Row],[Stĺpec14]]="",Tabuľka2[[#This Row],[Stĺpec6]]=""),0,Tabuľka2[[#This Row],[Stĺpec6]]/Tabuľka2[[#This Row],[Stĺpec14]]))</f>
        <v>0</v>
      </c>
      <c r="U607" s="212">
        <f>IF(OR($U$13="vyberte",$U$13=""),0,IF(OR(Tabuľka2[[#This Row],[Stĺpec14]]="",Tabuľka2[[#This Row],[Stĺpec7]]=""),0,Tabuľka2[[#This Row],[Stĺpec7]]/Tabuľka2[[#This Row],[Stĺpec14]]))</f>
        <v>0</v>
      </c>
      <c r="V607" s="212">
        <f>IF(OR($V$13="vyberte",$V$13=""),0,IF(OR(Tabuľka2[[#This Row],[Stĺpec14]]="",Tabuľka2[[#This Row],[Stĺpec8]]=0),0,Tabuľka2[[#This Row],[Stĺpec8]]/Tabuľka2[[#This Row],[Stĺpec14]]))</f>
        <v>0</v>
      </c>
      <c r="W607" s="212">
        <f>IF(OR($W$13="vyberte",$W$13=""),0,IF(OR(Tabuľka2[[#This Row],[Stĺpec14]]="",Tabuľka2[[#This Row],[Stĺpec9]]=""),0,Tabuľka2[[#This Row],[Stĺpec9]]/Tabuľka2[[#This Row],[Stĺpec14]]))</f>
        <v>0</v>
      </c>
      <c r="X607" s="212">
        <f>IF(OR($X$13="vyberte",$X$13=""),0,IF(OR(Tabuľka2[[#This Row],[Stĺpec14]]="",Tabuľka2[[#This Row],[Stĺpec10]]=""),0,Tabuľka2[[#This Row],[Stĺpec10]]/Tabuľka2[[#This Row],[Stĺpec14]]))</f>
        <v>0</v>
      </c>
      <c r="Y607" s="212">
        <f>IF(OR($Y$13="vyberte",$Y$13=""),0,IF(OR(Tabuľka2[[#This Row],[Stĺpec14]]="",Tabuľka2[[#This Row],[Stĺpec11]]=""),0,Tabuľka2[[#This Row],[Stĺpec11]]/Tabuľka2[[#This Row],[Stĺpec14]]))</f>
        <v>0</v>
      </c>
      <c r="Z607" s="212">
        <f>IF(OR(Tabuľka2[[#This Row],[Stĺpec14]]="",Tabuľka2[[#This Row],[Stĺpec12]]=""),0,Tabuľka2[[#This Row],[Stĺpec12]]/Tabuľka2[[#This Row],[Stĺpec14]])</f>
        <v>0</v>
      </c>
      <c r="AA607" s="194">
        <f>IF(OR(Tabuľka2[[#This Row],[Stĺpec14]]="",Tabuľka2[[#This Row],[Stĺpec13]]=""),0,Tabuľka2[[#This Row],[Stĺpec13]]/Tabuľka2[[#This Row],[Stĺpec14]])</f>
        <v>0</v>
      </c>
      <c r="AB607" s="193">
        <f>COUNTIF(Tabuľka2[[#This Row],[Stĺpec16]:[Stĺpec23]],"&gt;0,1")</f>
        <v>0</v>
      </c>
      <c r="AC607" s="198">
        <f>IF(OR($F$13="vyberte",$F$13=""),0,Tabuľka2[[#This Row],[Stĺpec14]]-Tabuľka2[[#This Row],[Stĺpec26]])</f>
        <v>0</v>
      </c>
      <c r="AD6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7" s="206">
        <f>IF('Bodovacie kritéria'!$F$15="01 A - BORSKÁ NÍŽINA",Tabuľka2[[#This Row],[Stĺpec25]]/Tabuľka2[[#This Row],[Stĺpec5]],0)</f>
        <v>0</v>
      </c>
      <c r="AF6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7" s="206">
        <f>IFERROR((Tabuľka2[[#This Row],[Stĺpec28]]+Tabuľka2[[#This Row],[Stĺpec25]])/Tabuľka2[[#This Row],[Stĺpec14]],0)</f>
        <v>0</v>
      </c>
      <c r="AH607" s="199">
        <f>Tabuľka2[[#This Row],[Stĺpec28]]+Tabuľka2[[#This Row],[Stĺpec25]]</f>
        <v>0</v>
      </c>
      <c r="AI607" s="206">
        <f>IFERROR(Tabuľka2[[#This Row],[Stĺpec25]]/Tabuľka2[[#This Row],[Stĺpec30]],0)</f>
        <v>0</v>
      </c>
      <c r="AJ607" s="191">
        <f>IFERROR(Tabuľka2[[#This Row],[Stĺpec145]]/Tabuľka2[[#This Row],[Stĺpec14]],0)</f>
        <v>0</v>
      </c>
      <c r="AK607" s="191">
        <f>IFERROR(Tabuľka2[[#This Row],[Stĺpec144]]/Tabuľka2[[#This Row],[Stĺpec14]],0)</f>
        <v>0</v>
      </c>
    </row>
    <row r="608" spans="1:37" x14ac:dyDescent="0.25">
      <c r="A608" s="251"/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17">
        <f>SUM(Činnosti!$F608:$M608)</f>
        <v>0</v>
      </c>
      <c r="O608" s="261"/>
      <c r="P608" s="269"/>
      <c r="Q608" s="267">
        <f>IF(AND(Tabuľka2[[#This Row],[Stĺpec5]]&gt;0,Tabuľka2[[#This Row],[Stĺpec1]]=""),1,0)</f>
        <v>0</v>
      </c>
      <c r="R608" s="237">
        <f>IF(AND(Tabuľka2[[#This Row],[Stĺpec14]]=0,OR(Tabuľka2[[#This Row],[Stĺpec145]]&gt;0,Tabuľka2[[#This Row],[Stĺpec144]]&gt;0)),1,0)</f>
        <v>0</v>
      </c>
      <c r="S6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8" s="212">
        <f>IF(OR($T$13="vyberte",$T$13=""),0,IF(OR(Tabuľka2[[#This Row],[Stĺpec14]]="",Tabuľka2[[#This Row],[Stĺpec6]]=""),0,Tabuľka2[[#This Row],[Stĺpec6]]/Tabuľka2[[#This Row],[Stĺpec14]]))</f>
        <v>0</v>
      </c>
      <c r="U608" s="212">
        <f>IF(OR($U$13="vyberte",$U$13=""),0,IF(OR(Tabuľka2[[#This Row],[Stĺpec14]]="",Tabuľka2[[#This Row],[Stĺpec7]]=""),0,Tabuľka2[[#This Row],[Stĺpec7]]/Tabuľka2[[#This Row],[Stĺpec14]]))</f>
        <v>0</v>
      </c>
      <c r="V608" s="212">
        <f>IF(OR($V$13="vyberte",$V$13=""),0,IF(OR(Tabuľka2[[#This Row],[Stĺpec14]]="",Tabuľka2[[#This Row],[Stĺpec8]]=0),0,Tabuľka2[[#This Row],[Stĺpec8]]/Tabuľka2[[#This Row],[Stĺpec14]]))</f>
        <v>0</v>
      </c>
      <c r="W608" s="212">
        <f>IF(OR($W$13="vyberte",$W$13=""),0,IF(OR(Tabuľka2[[#This Row],[Stĺpec14]]="",Tabuľka2[[#This Row],[Stĺpec9]]=""),0,Tabuľka2[[#This Row],[Stĺpec9]]/Tabuľka2[[#This Row],[Stĺpec14]]))</f>
        <v>0</v>
      </c>
      <c r="X608" s="212">
        <f>IF(OR($X$13="vyberte",$X$13=""),0,IF(OR(Tabuľka2[[#This Row],[Stĺpec14]]="",Tabuľka2[[#This Row],[Stĺpec10]]=""),0,Tabuľka2[[#This Row],[Stĺpec10]]/Tabuľka2[[#This Row],[Stĺpec14]]))</f>
        <v>0</v>
      </c>
      <c r="Y608" s="212">
        <f>IF(OR($Y$13="vyberte",$Y$13=""),0,IF(OR(Tabuľka2[[#This Row],[Stĺpec14]]="",Tabuľka2[[#This Row],[Stĺpec11]]=""),0,Tabuľka2[[#This Row],[Stĺpec11]]/Tabuľka2[[#This Row],[Stĺpec14]]))</f>
        <v>0</v>
      </c>
      <c r="Z608" s="212">
        <f>IF(OR(Tabuľka2[[#This Row],[Stĺpec14]]="",Tabuľka2[[#This Row],[Stĺpec12]]=""),0,Tabuľka2[[#This Row],[Stĺpec12]]/Tabuľka2[[#This Row],[Stĺpec14]])</f>
        <v>0</v>
      </c>
      <c r="AA608" s="194">
        <f>IF(OR(Tabuľka2[[#This Row],[Stĺpec14]]="",Tabuľka2[[#This Row],[Stĺpec13]]=""),0,Tabuľka2[[#This Row],[Stĺpec13]]/Tabuľka2[[#This Row],[Stĺpec14]])</f>
        <v>0</v>
      </c>
      <c r="AB608" s="193">
        <f>COUNTIF(Tabuľka2[[#This Row],[Stĺpec16]:[Stĺpec23]],"&gt;0,1")</f>
        <v>0</v>
      </c>
      <c r="AC608" s="198">
        <f>IF(OR($F$13="vyberte",$F$13=""),0,Tabuľka2[[#This Row],[Stĺpec14]]-Tabuľka2[[#This Row],[Stĺpec26]])</f>
        <v>0</v>
      </c>
      <c r="AD6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8" s="206">
        <f>IF('Bodovacie kritéria'!$F$15="01 A - BORSKÁ NÍŽINA",Tabuľka2[[#This Row],[Stĺpec25]]/Tabuľka2[[#This Row],[Stĺpec5]],0)</f>
        <v>0</v>
      </c>
      <c r="AF6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8" s="206">
        <f>IFERROR((Tabuľka2[[#This Row],[Stĺpec28]]+Tabuľka2[[#This Row],[Stĺpec25]])/Tabuľka2[[#This Row],[Stĺpec14]],0)</f>
        <v>0</v>
      </c>
      <c r="AH608" s="199">
        <f>Tabuľka2[[#This Row],[Stĺpec28]]+Tabuľka2[[#This Row],[Stĺpec25]]</f>
        <v>0</v>
      </c>
      <c r="AI608" s="206">
        <f>IFERROR(Tabuľka2[[#This Row],[Stĺpec25]]/Tabuľka2[[#This Row],[Stĺpec30]],0)</f>
        <v>0</v>
      </c>
      <c r="AJ608" s="191">
        <f>IFERROR(Tabuľka2[[#This Row],[Stĺpec145]]/Tabuľka2[[#This Row],[Stĺpec14]],0)</f>
        <v>0</v>
      </c>
      <c r="AK608" s="191">
        <f>IFERROR(Tabuľka2[[#This Row],[Stĺpec144]]/Tabuľka2[[#This Row],[Stĺpec14]],0)</f>
        <v>0</v>
      </c>
    </row>
    <row r="609" spans="1:37" x14ac:dyDescent="0.25">
      <c r="A609" s="252"/>
      <c r="B609" s="257"/>
      <c r="C609" s="257"/>
      <c r="D609" s="257"/>
      <c r="E609" s="257"/>
      <c r="F609" s="257"/>
      <c r="G609" s="257"/>
      <c r="H609" s="257"/>
      <c r="I609" s="257"/>
      <c r="J609" s="257"/>
      <c r="K609" s="257"/>
      <c r="L609" s="257"/>
      <c r="M609" s="257"/>
      <c r="N609" s="218">
        <f>SUM(Činnosti!$F609:$M609)</f>
        <v>0</v>
      </c>
      <c r="O609" s="262"/>
      <c r="P609" s="269"/>
      <c r="Q609" s="267">
        <f>IF(AND(Tabuľka2[[#This Row],[Stĺpec5]]&gt;0,Tabuľka2[[#This Row],[Stĺpec1]]=""),1,0)</f>
        <v>0</v>
      </c>
      <c r="R609" s="237">
        <f>IF(AND(Tabuľka2[[#This Row],[Stĺpec14]]=0,OR(Tabuľka2[[#This Row],[Stĺpec145]]&gt;0,Tabuľka2[[#This Row],[Stĺpec144]]&gt;0)),1,0)</f>
        <v>0</v>
      </c>
      <c r="S6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09" s="212">
        <f>IF(OR($T$13="vyberte",$T$13=""),0,IF(OR(Tabuľka2[[#This Row],[Stĺpec14]]="",Tabuľka2[[#This Row],[Stĺpec6]]=""),0,Tabuľka2[[#This Row],[Stĺpec6]]/Tabuľka2[[#This Row],[Stĺpec14]]))</f>
        <v>0</v>
      </c>
      <c r="U609" s="212">
        <f>IF(OR($U$13="vyberte",$U$13=""),0,IF(OR(Tabuľka2[[#This Row],[Stĺpec14]]="",Tabuľka2[[#This Row],[Stĺpec7]]=""),0,Tabuľka2[[#This Row],[Stĺpec7]]/Tabuľka2[[#This Row],[Stĺpec14]]))</f>
        <v>0</v>
      </c>
      <c r="V609" s="212">
        <f>IF(OR($V$13="vyberte",$V$13=""),0,IF(OR(Tabuľka2[[#This Row],[Stĺpec14]]="",Tabuľka2[[#This Row],[Stĺpec8]]=0),0,Tabuľka2[[#This Row],[Stĺpec8]]/Tabuľka2[[#This Row],[Stĺpec14]]))</f>
        <v>0</v>
      </c>
      <c r="W609" s="212">
        <f>IF(OR($W$13="vyberte",$W$13=""),0,IF(OR(Tabuľka2[[#This Row],[Stĺpec14]]="",Tabuľka2[[#This Row],[Stĺpec9]]=""),0,Tabuľka2[[#This Row],[Stĺpec9]]/Tabuľka2[[#This Row],[Stĺpec14]]))</f>
        <v>0</v>
      </c>
      <c r="X609" s="212">
        <f>IF(OR($X$13="vyberte",$X$13=""),0,IF(OR(Tabuľka2[[#This Row],[Stĺpec14]]="",Tabuľka2[[#This Row],[Stĺpec10]]=""),0,Tabuľka2[[#This Row],[Stĺpec10]]/Tabuľka2[[#This Row],[Stĺpec14]]))</f>
        <v>0</v>
      </c>
      <c r="Y609" s="212">
        <f>IF(OR($Y$13="vyberte",$Y$13=""),0,IF(OR(Tabuľka2[[#This Row],[Stĺpec14]]="",Tabuľka2[[#This Row],[Stĺpec11]]=""),0,Tabuľka2[[#This Row],[Stĺpec11]]/Tabuľka2[[#This Row],[Stĺpec14]]))</f>
        <v>0</v>
      </c>
      <c r="Z609" s="212">
        <f>IF(OR(Tabuľka2[[#This Row],[Stĺpec14]]="",Tabuľka2[[#This Row],[Stĺpec12]]=""),0,Tabuľka2[[#This Row],[Stĺpec12]]/Tabuľka2[[#This Row],[Stĺpec14]])</f>
        <v>0</v>
      </c>
      <c r="AA609" s="194">
        <f>IF(OR(Tabuľka2[[#This Row],[Stĺpec14]]="",Tabuľka2[[#This Row],[Stĺpec13]]=""),0,Tabuľka2[[#This Row],[Stĺpec13]]/Tabuľka2[[#This Row],[Stĺpec14]])</f>
        <v>0</v>
      </c>
      <c r="AB609" s="193">
        <f>COUNTIF(Tabuľka2[[#This Row],[Stĺpec16]:[Stĺpec23]],"&gt;0,1")</f>
        <v>0</v>
      </c>
      <c r="AC609" s="198">
        <f>IF(OR($F$13="vyberte",$F$13=""),0,Tabuľka2[[#This Row],[Stĺpec14]]-Tabuľka2[[#This Row],[Stĺpec26]])</f>
        <v>0</v>
      </c>
      <c r="AD6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09" s="206">
        <f>IF('Bodovacie kritéria'!$F$15="01 A - BORSKÁ NÍŽINA",Tabuľka2[[#This Row],[Stĺpec25]]/Tabuľka2[[#This Row],[Stĺpec5]],0)</f>
        <v>0</v>
      </c>
      <c r="AF6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09" s="206">
        <f>IFERROR((Tabuľka2[[#This Row],[Stĺpec28]]+Tabuľka2[[#This Row],[Stĺpec25]])/Tabuľka2[[#This Row],[Stĺpec14]],0)</f>
        <v>0</v>
      </c>
      <c r="AH609" s="199">
        <f>Tabuľka2[[#This Row],[Stĺpec28]]+Tabuľka2[[#This Row],[Stĺpec25]]</f>
        <v>0</v>
      </c>
      <c r="AI609" s="206">
        <f>IFERROR(Tabuľka2[[#This Row],[Stĺpec25]]/Tabuľka2[[#This Row],[Stĺpec30]],0)</f>
        <v>0</v>
      </c>
      <c r="AJ609" s="191">
        <f>IFERROR(Tabuľka2[[#This Row],[Stĺpec145]]/Tabuľka2[[#This Row],[Stĺpec14]],0)</f>
        <v>0</v>
      </c>
      <c r="AK609" s="191">
        <f>IFERROR(Tabuľka2[[#This Row],[Stĺpec144]]/Tabuľka2[[#This Row],[Stĺpec14]],0)</f>
        <v>0</v>
      </c>
    </row>
    <row r="610" spans="1:37" x14ac:dyDescent="0.25">
      <c r="A610" s="251"/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17">
        <f>SUM(Činnosti!$F610:$M610)</f>
        <v>0</v>
      </c>
      <c r="O610" s="261"/>
      <c r="P610" s="269"/>
      <c r="Q610" s="267">
        <f>IF(AND(Tabuľka2[[#This Row],[Stĺpec5]]&gt;0,Tabuľka2[[#This Row],[Stĺpec1]]=""),1,0)</f>
        <v>0</v>
      </c>
      <c r="R610" s="237">
        <f>IF(AND(Tabuľka2[[#This Row],[Stĺpec14]]=0,OR(Tabuľka2[[#This Row],[Stĺpec145]]&gt;0,Tabuľka2[[#This Row],[Stĺpec144]]&gt;0)),1,0)</f>
        <v>0</v>
      </c>
      <c r="S6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0" s="212">
        <f>IF(OR($T$13="vyberte",$T$13=""),0,IF(OR(Tabuľka2[[#This Row],[Stĺpec14]]="",Tabuľka2[[#This Row],[Stĺpec6]]=""),0,Tabuľka2[[#This Row],[Stĺpec6]]/Tabuľka2[[#This Row],[Stĺpec14]]))</f>
        <v>0</v>
      </c>
      <c r="U610" s="212">
        <f>IF(OR($U$13="vyberte",$U$13=""),0,IF(OR(Tabuľka2[[#This Row],[Stĺpec14]]="",Tabuľka2[[#This Row],[Stĺpec7]]=""),0,Tabuľka2[[#This Row],[Stĺpec7]]/Tabuľka2[[#This Row],[Stĺpec14]]))</f>
        <v>0</v>
      </c>
      <c r="V610" s="212">
        <f>IF(OR($V$13="vyberte",$V$13=""),0,IF(OR(Tabuľka2[[#This Row],[Stĺpec14]]="",Tabuľka2[[#This Row],[Stĺpec8]]=0),0,Tabuľka2[[#This Row],[Stĺpec8]]/Tabuľka2[[#This Row],[Stĺpec14]]))</f>
        <v>0</v>
      </c>
      <c r="W610" s="212">
        <f>IF(OR($W$13="vyberte",$W$13=""),0,IF(OR(Tabuľka2[[#This Row],[Stĺpec14]]="",Tabuľka2[[#This Row],[Stĺpec9]]=""),0,Tabuľka2[[#This Row],[Stĺpec9]]/Tabuľka2[[#This Row],[Stĺpec14]]))</f>
        <v>0</v>
      </c>
      <c r="X610" s="212">
        <f>IF(OR($X$13="vyberte",$X$13=""),0,IF(OR(Tabuľka2[[#This Row],[Stĺpec14]]="",Tabuľka2[[#This Row],[Stĺpec10]]=""),0,Tabuľka2[[#This Row],[Stĺpec10]]/Tabuľka2[[#This Row],[Stĺpec14]]))</f>
        <v>0</v>
      </c>
      <c r="Y610" s="212">
        <f>IF(OR($Y$13="vyberte",$Y$13=""),0,IF(OR(Tabuľka2[[#This Row],[Stĺpec14]]="",Tabuľka2[[#This Row],[Stĺpec11]]=""),0,Tabuľka2[[#This Row],[Stĺpec11]]/Tabuľka2[[#This Row],[Stĺpec14]]))</f>
        <v>0</v>
      </c>
      <c r="Z610" s="212">
        <f>IF(OR(Tabuľka2[[#This Row],[Stĺpec14]]="",Tabuľka2[[#This Row],[Stĺpec12]]=""),0,Tabuľka2[[#This Row],[Stĺpec12]]/Tabuľka2[[#This Row],[Stĺpec14]])</f>
        <v>0</v>
      </c>
      <c r="AA610" s="194">
        <f>IF(OR(Tabuľka2[[#This Row],[Stĺpec14]]="",Tabuľka2[[#This Row],[Stĺpec13]]=""),0,Tabuľka2[[#This Row],[Stĺpec13]]/Tabuľka2[[#This Row],[Stĺpec14]])</f>
        <v>0</v>
      </c>
      <c r="AB610" s="193">
        <f>COUNTIF(Tabuľka2[[#This Row],[Stĺpec16]:[Stĺpec23]],"&gt;0,1")</f>
        <v>0</v>
      </c>
      <c r="AC610" s="198">
        <f>IF(OR($F$13="vyberte",$F$13=""),0,Tabuľka2[[#This Row],[Stĺpec14]]-Tabuľka2[[#This Row],[Stĺpec26]])</f>
        <v>0</v>
      </c>
      <c r="AD6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0" s="206">
        <f>IF('Bodovacie kritéria'!$F$15="01 A - BORSKÁ NÍŽINA",Tabuľka2[[#This Row],[Stĺpec25]]/Tabuľka2[[#This Row],[Stĺpec5]],0)</f>
        <v>0</v>
      </c>
      <c r="AF6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0" s="206">
        <f>IFERROR((Tabuľka2[[#This Row],[Stĺpec28]]+Tabuľka2[[#This Row],[Stĺpec25]])/Tabuľka2[[#This Row],[Stĺpec14]],0)</f>
        <v>0</v>
      </c>
      <c r="AH610" s="199">
        <f>Tabuľka2[[#This Row],[Stĺpec28]]+Tabuľka2[[#This Row],[Stĺpec25]]</f>
        <v>0</v>
      </c>
      <c r="AI610" s="206">
        <f>IFERROR(Tabuľka2[[#This Row],[Stĺpec25]]/Tabuľka2[[#This Row],[Stĺpec30]],0)</f>
        <v>0</v>
      </c>
      <c r="AJ610" s="191">
        <f>IFERROR(Tabuľka2[[#This Row],[Stĺpec145]]/Tabuľka2[[#This Row],[Stĺpec14]],0)</f>
        <v>0</v>
      </c>
      <c r="AK610" s="191">
        <f>IFERROR(Tabuľka2[[#This Row],[Stĺpec144]]/Tabuľka2[[#This Row],[Stĺpec14]],0)</f>
        <v>0</v>
      </c>
    </row>
    <row r="611" spans="1:37" x14ac:dyDescent="0.25">
      <c r="A611" s="252"/>
      <c r="B611" s="257"/>
      <c r="C611" s="257"/>
      <c r="D611" s="257"/>
      <c r="E611" s="257"/>
      <c r="F611" s="257"/>
      <c r="G611" s="257"/>
      <c r="H611" s="257"/>
      <c r="I611" s="257"/>
      <c r="J611" s="257"/>
      <c r="K611" s="257"/>
      <c r="L611" s="257"/>
      <c r="M611" s="257"/>
      <c r="N611" s="218">
        <f>SUM(Činnosti!$F611:$M611)</f>
        <v>0</v>
      </c>
      <c r="O611" s="262"/>
      <c r="P611" s="269"/>
      <c r="Q611" s="267">
        <f>IF(AND(Tabuľka2[[#This Row],[Stĺpec5]]&gt;0,Tabuľka2[[#This Row],[Stĺpec1]]=""),1,0)</f>
        <v>0</v>
      </c>
      <c r="R611" s="237">
        <f>IF(AND(Tabuľka2[[#This Row],[Stĺpec14]]=0,OR(Tabuľka2[[#This Row],[Stĺpec145]]&gt;0,Tabuľka2[[#This Row],[Stĺpec144]]&gt;0)),1,0)</f>
        <v>0</v>
      </c>
      <c r="S6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1" s="212">
        <f>IF(OR($T$13="vyberte",$T$13=""),0,IF(OR(Tabuľka2[[#This Row],[Stĺpec14]]="",Tabuľka2[[#This Row],[Stĺpec6]]=""),0,Tabuľka2[[#This Row],[Stĺpec6]]/Tabuľka2[[#This Row],[Stĺpec14]]))</f>
        <v>0</v>
      </c>
      <c r="U611" s="212">
        <f>IF(OR($U$13="vyberte",$U$13=""),0,IF(OR(Tabuľka2[[#This Row],[Stĺpec14]]="",Tabuľka2[[#This Row],[Stĺpec7]]=""),0,Tabuľka2[[#This Row],[Stĺpec7]]/Tabuľka2[[#This Row],[Stĺpec14]]))</f>
        <v>0</v>
      </c>
      <c r="V611" s="212">
        <f>IF(OR($V$13="vyberte",$V$13=""),0,IF(OR(Tabuľka2[[#This Row],[Stĺpec14]]="",Tabuľka2[[#This Row],[Stĺpec8]]=0),0,Tabuľka2[[#This Row],[Stĺpec8]]/Tabuľka2[[#This Row],[Stĺpec14]]))</f>
        <v>0</v>
      </c>
      <c r="W611" s="212">
        <f>IF(OR($W$13="vyberte",$W$13=""),0,IF(OR(Tabuľka2[[#This Row],[Stĺpec14]]="",Tabuľka2[[#This Row],[Stĺpec9]]=""),0,Tabuľka2[[#This Row],[Stĺpec9]]/Tabuľka2[[#This Row],[Stĺpec14]]))</f>
        <v>0</v>
      </c>
      <c r="X611" s="212">
        <f>IF(OR($X$13="vyberte",$X$13=""),0,IF(OR(Tabuľka2[[#This Row],[Stĺpec14]]="",Tabuľka2[[#This Row],[Stĺpec10]]=""),0,Tabuľka2[[#This Row],[Stĺpec10]]/Tabuľka2[[#This Row],[Stĺpec14]]))</f>
        <v>0</v>
      </c>
      <c r="Y611" s="212">
        <f>IF(OR($Y$13="vyberte",$Y$13=""),0,IF(OR(Tabuľka2[[#This Row],[Stĺpec14]]="",Tabuľka2[[#This Row],[Stĺpec11]]=""),0,Tabuľka2[[#This Row],[Stĺpec11]]/Tabuľka2[[#This Row],[Stĺpec14]]))</f>
        <v>0</v>
      </c>
      <c r="Z611" s="212">
        <f>IF(OR(Tabuľka2[[#This Row],[Stĺpec14]]="",Tabuľka2[[#This Row],[Stĺpec12]]=""),0,Tabuľka2[[#This Row],[Stĺpec12]]/Tabuľka2[[#This Row],[Stĺpec14]])</f>
        <v>0</v>
      </c>
      <c r="AA611" s="194">
        <f>IF(OR(Tabuľka2[[#This Row],[Stĺpec14]]="",Tabuľka2[[#This Row],[Stĺpec13]]=""),0,Tabuľka2[[#This Row],[Stĺpec13]]/Tabuľka2[[#This Row],[Stĺpec14]])</f>
        <v>0</v>
      </c>
      <c r="AB611" s="193">
        <f>COUNTIF(Tabuľka2[[#This Row],[Stĺpec16]:[Stĺpec23]],"&gt;0,1")</f>
        <v>0</v>
      </c>
      <c r="AC611" s="198">
        <f>IF(OR($F$13="vyberte",$F$13=""),0,Tabuľka2[[#This Row],[Stĺpec14]]-Tabuľka2[[#This Row],[Stĺpec26]])</f>
        <v>0</v>
      </c>
      <c r="AD6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1" s="206">
        <f>IF('Bodovacie kritéria'!$F$15="01 A - BORSKÁ NÍŽINA",Tabuľka2[[#This Row],[Stĺpec25]]/Tabuľka2[[#This Row],[Stĺpec5]],0)</f>
        <v>0</v>
      </c>
      <c r="AF6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1" s="206">
        <f>IFERROR((Tabuľka2[[#This Row],[Stĺpec28]]+Tabuľka2[[#This Row],[Stĺpec25]])/Tabuľka2[[#This Row],[Stĺpec14]],0)</f>
        <v>0</v>
      </c>
      <c r="AH611" s="199">
        <f>Tabuľka2[[#This Row],[Stĺpec28]]+Tabuľka2[[#This Row],[Stĺpec25]]</f>
        <v>0</v>
      </c>
      <c r="AI611" s="206">
        <f>IFERROR(Tabuľka2[[#This Row],[Stĺpec25]]/Tabuľka2[[#This Row],[Stĺpec30]],0)</f>
        <v>0</v>
      </c>
      <c r="AJ611" s="191">
        <f>IFERROR(Tabuľka2[[#This Row],[Stĺpec145]]/Tabuľka2[[#This Row],[Stĺpec14]],0)</f>
        <v>0</v>
      </c>
      <c r="AK611" s="191">
        <f>IFERROR(Tabuľka2[[#This Row],[Stĺpec144]]/Tabuľka2[[#This Row],[Stĺpec14]],0)</f>
        <v>0</v>
      </c>
    </row>
    <row r="612" spans="1:37" x14ac:dyDescent="0.25">
      <c r="A612" s="251"/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17">
        <f>SUM(Činnosti!$F612:$M612)</f>
        <v>0</v>
      </c>
      <c r="O612" s="261"/>
      <c r="P612" s="269"/>
      <c r="Q612" s="267">
        <f>IF(AND(Tabuľka2[[#This Row],[Stĺpec5]]&gt;0,Tabuľka2[[#This Row],[Stĺpec1]]=""),1,0)</f>
        <v>0</v>
      </c>
      <c r="R612" s="237">
        <f>IF(AND(Tabuľka2[[#This Row],[Stĺpec14]]=0,OR(Tabuľka2[[#This Row],[Stĺpec145]]&gt;0,Tabuľka2[[#This Row],[Stĺpec144]]&gt;0)),1,0)</f>
        <v>0</v>
      </c>
      <c r="S6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2" s="212">
        <f>IF(OR($T$13="vyberte",$T$13=""),0,IF(OR(Tabuľka2[[#This Row],[Stĺpec14]]="",Tabuľka2[[#This Row],[Stĺpec6]]=""),0,Tabuľka2[[#This Row],[Stĺpec6]]/Tabuľka2[[#This Row],[Stĺpec14]]))</f>
        <v>0</v>
      </c>
      <c r="U612" s="212">
        <f>IF(OR($U$13="vyberte",$U$13=""),0,IF(OR(Tabuľka2[[#This Row],[Stĺpec14]]="",Tabuľka2[[#This Row],[Stĺpec7]]=""),0,Tabuľka2[[#This Row],[Stĺpec7]]/Tabuľka2[[#This Row],[Stĺpec14]]))</f>
        <v>0</v>
      </c>
      <c r="V612" s="212">
        <f>IF(OR($V$13="vyberte",$V$13=""),0,IF(OR(Tabuľka2[[#This Row],[Stĺpec14]]="",Tabuľka2[[#This Row],[Stĺpec8]]=0),0,Tabuľka2[[#This Row],[Stĺpec8]]/Tabuľka2[[#This Row],[Stĺpec14]]))</f>
        <v>0</v>
      </c>
      <c r="W612" s="212">
        <f>IF(OR($W$13="vyberte",$W$13=""),0,IF(OR(Tabuľka2[[#This Row],[Stĺpec14]]="",Tabuľka2[[#This Row],[Stĺpec9]]=""),0,Tabuľka2[[#This Row],[Stĺpec9]]/Tabuľka2[[#This Row],[Stĺpec14]]))</f>
        <v>0</v>
      </c>
      <c r="X612" s="212">
        <f>IF(OR($X$13="vyberte",$X$13=""),0,IF(OR(Tabuľka2[[#This Row],[Stĺpec14]]="",Tabuľka2[[#This Row],[Stĺpec10]]=""),0,Tabuľka2[[#This Row],[Stĺpec10]]/Tabuľka2[[#This Row],[Stĺpec14]]))</f>
        <v>0</v>
      </c>
      <c r="Y612" s="212">
        <f>IF(OR($Y$13="vyberte",$Y$13=""),0,IF(OR(Tabuľka2[[#This Row],[Stĺpec14]]="",Tabuľka2[[#This Row],[Stĺpec11]]=""),0,Tabuľka2[[#This Row],[Stĺpec11]]/Tabuľka2[[#This Row],[Stĺpec14]]))</f>
        <v>0</v>
      </c>
      <c r="Z612" s="212">
        <f>IF(OR(Tabuľka2[[#This Row],[Stĺpec14]]="",Tabuľka2[[#This Row],[Stĺpec12]]=""),0,Tabuľka2[[#This Row],[Stĺpec12]]/Tabuľka2[[#This Row],[Stĺpec14]])</f>
        <v>0</v>
      </c>
      <c r="AA612" s="194">
        <f>IF(OR(Tabuľka2[[#This Row],[Stĺpec14]]="",Tabuľka2[[#This Row],[Stĺpec13]]=""),0,Tabuľka2[[#This Row],[Stĺpec13]]/Tabuľka2[[#This Row],[Stĺpec14]])</f>
        <v>0</v>
      </c>
      <c r="AB612" s="193">
        <f>COUNTIF(Tabuľka2[[#This Row],[Stĺpec16]:[Stĺpec23]],"&gt;0,1")</f>
        <v>0</v>
      </c>
      <c r="AC612" s="198">
        <f>IF(OR($F$13="vyberte",$F$13=""),0,Tabuľka2[[#This Row],[Stĺpec14]]-Tabuľka2[[#This Row],[Stĺpec26]])</f>
        <v>0</v>
      </c>
      <c r="AD6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2" s="206">
        <f>IF('Bodovacie kritéria'!$F$15="01 A - BORSKÁ NÍŽINA",Tabuľka2[[#This Row],[Stĺpec25]]/Tabuľka2[[#This Row],[Stĺpec5]],0)</f>
        <v>0</v>
      </c>
      <c r="AF6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2" s="206">
        <f>IFERROR((Tabuľka2[[#This Row],[Stĺpec28]]+Tabuľka2[[#This Row],[Stĺpec25]])/Tabuľka2[[#This Row],[Stĺpec14]],0)</f>
        <v>0</v>
      </c>
      <c r="AH612" s="199">
        <f>Tabuľka2[[#This Row],[Stĺpec28]]+Tabuľka2[[#This Row],[Stĺpec25]]</f>
        <v>0</v>
      </c>
      <c r="AI612" s="206">
        <f>IFERROR(Tabuľka2[[#This Row],[Stĺpec25]]/Tabuľka2[[#This Row],[Stĺpec30]],0)</f>
        <v>0</v>
      </c>
      <c r="AJ612" s="191">
        <f>IFERROR(Tabuľka2[[#This Row],[Stĺpec145]]/Tabuľka2[[#This Row],[Stĺpec14]],0)</f>
        <v>0</v>
      </c>
      <c r="AK612" s="191">
        <f>IFERROR(Tabuľka2[[#This Row],[Stĺpec144]]/Tabuľka2[[#This Row],[Stĺpec14]],0)</f>
        <v>0</v>
      </c>
    </row>
    <row r="613" spans="1:37" x14ac:dyDescent="0.25">
      <c r="A613" s="252"/>
      <c r="B613" s="257"/>
      <c r="C613" s="257"/>
      <c r="D613" s="257"/>
      <c r="E613" s="257"/>
      <c r="F613" s="257"/>
      <c r="G613" s="257"/>
      <c r="H613" s="257"/>
      <c r="I613" s="257"/>
      <c r="J613" s="257"/>
      <c r="K613" s="257"/>
      <c r="L613" s="257"/>
      <c r="M613" s="257"/>
      <c r="N613" s="218">
        <f>SUM(Činnosti!$F613:$M613)</f>
        <v>0</v>
      </c>
      <c r="O613" s="262"/>
      <c r="P613" s="269"/>
      <c r="Q613" s="267">
        <f>IF(AND(Tabuľka2[[#This Row],[Stĺpec5]]&gt;0,Tabuľka2[[#This Row],[Stĺpec1]]=""),1,0)</f>
        <v>0</v>
      </c>
      <c r="R613" s="237">
        <f>IF(AND(Tabuľka2[[#This Row],[Stĺpec14]]=0,OR(Tabuľka2[[#This Row],[Stĺpec145]]&gt;0,Tabuľka2[[#This Row],[Stĺpec144]]&gt;0)),1,0)</f>
        <v>0</v>
      </c>
      <c r="S6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3" s="212">
        <f>IF(OR($T$13="vyberte",$T$13=""),0,IF(OR(Tabuľka2[[#This Row],[Stĺpec14]]="",Tabuľka2[[#This Row],[Stĺpec6]]=""),0,Tabuľka2[[#This Row],[Stĺpec6]]/Tabuľka2[[#This Row],[Stĺpec14]]))</f>
        <v>0</v>
      </c>
      <c r="U613" s="212">
        <f>IF(OR($U$13="vyberte",$U$13=""),0,IF(OR(Tabuľka2[[#This Row],[Stĺpec14]]="",Tabuľka2[[#This Row],[Stĺpec7]]=""),0,Tabuľka2[[#This Row],[Stĺpec7]]/Tabuľka2[[#This Row],[Stĺpec14]]))</f>
        <v>0</v>
      </c>
      <c r="V613" s="212">
        <f>IF(OR($V$13="vyberte",$V$13=""),0,IF(OR(Tabuľka2[[#This Row],[Stĺpec14]]="",Tabuľka2[[#This Row],[Stĺpec8]]=0),0,Tabuľka2[[#This Row],[Stĺpec8]]/Tabuľka2[[#This Row],[Stĺpec14]]))</f>
        <v>0</v>
      </c>
      <c r="W613" s="212">
        <f>IF(OR($W$13="vyberte",$W$13=""),0,IF(OR(Tabuľka2[[#This Row],[Stĺpec14]]="",Tabuľka2[[#This Row],[Stĺpec9]]=""),0,Tabuľka2[[#This Row],[Stĺpec9]]/Tabuľka2[[#This Row],[Stĺpec14]]))</f>
        <v>0</v>
      </c>
      <c r="X613" s="212">
        <f>IF(OR($X$13="vyberte",$X$13=""),0,IF(OR(Tabuľka2[[#This Row],[Stĺpec14]]="",Tabuľka2[[#This Row],[Stĺpec10]]=""),0,Tabuľka2[[#This Row],[Stĺpec10]]/Tabuľka2[[#This Row],[Stĺpec14]]))</f>
        <v>0</v>
      </c>
      <c r="Y613" s="212">
        <f>IF(OR($Y$13="vyberte",$Y$13=""),0,IF(OR(Tabuľka2[[#This Row],[Stĺpec14]]="",Tabuľka2[[#This Row],[Stĺpec11]]=""),0,Tabuľka2[[#This Row],[Stĺpec11]]/Tabuľka2[[#This Row],[Stĺpec14]]))</f>
        <v>0</v>
      </c>
      <c r="Z613" s="212">
        <f>IF(OR(Tabuľka2[[#This Row],[Stĺpec14]]="",Tabuľka2[[#This Row],[Stĺpec12]]=""),0,Tabuľka2[[#This Row],[Stĺpec12]]/Tabuľka2[[#This Row],[Stĺpec14]])</f>
        <v>0</v>
      </c>
      <c r="AA613" s="194">
        <f>IF(OR(Tabuľka2[[#This Row],[Stĺpec14]]="",Tabuľka2[[#This Row],[Stĺpec13]]=""),0,Tabuľka2[[#This Row],[Stĺpec13]]/Tabuľka2[[#This Row],[Stĺpec14]])</f>
        <v>0</v>
      </c>
      <c r="AB613" s="193">
        <f>COUNTIF(Tabuľka2[[#This Row],[Stĺpec16]:[Stĺpec23]],"&gt;0,1")</f>
        <v>0</v>
      </c>
      <c r="AC613" s="198">
        <f>IF(OR($F$13="vyberte",$F$13=""),0,Tabuľka2[[#This Row],[Stĺpec14]]-Tabuľka2[[#This Row],[Stĺpec26]])</f>
        <v>0</v>
      </c>
      <c r="AD6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3" s="206">
        <f>IF('Bodovacie kritéria'!$F$15="01 A - BORSKÁ NÍŽINA",Tabuľka2[[#This Row],[Stĺpec25]]/Tabuľka2[[#This Row],[Stĺpec5]],0)</f>
        <v>0</v>
      </c>
      <c r="AF6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3" s="206">
        <f>IFERROR((Tabuľka2[[#This Row],[Stĺpec28]]+Tabuľka2[[#This Row],[Stĺpec25]])/Tabuľka2[[#This Row],[Stĺpec14]],0)</f>
        <v>0</v>
      </c>
      <c r="AH613" s="199">
        <f>Tabuľka2[[#This Row],[Stĺpec28]]+Tabuľka2[[#This Row],[Stĺpec25]]</f>
        <v>0</v>
      </c>
      <c r="AI613" s="206">
        <f>IFERROR(Tabuľka2[[#This Row],[Stĺpec25]]/Tabuľka2[[#This Row],[Stĺpec30]],0)</f>
        <v>0</v>
      </c>
      <c r="AJ613" s="191">
        <f>IFERROR(Tabuľka2[[#This Row],[Stĺpec145]]/Tabuľka2[[#This Row],[Stĺpec14]],0)</f>
        <v>0</v>
      </c>
      <c r="AK613" s="191">
        <f>IFERROR(Tabuľka2[[#This Row],[Stĺpec144]]/Tabuľka2[[#This Row],[Stĺpec14]],0)</f>
        <v>0</v>
      </c>
    </row>
    <row r="614" spans="1:37" x14ac:dyDescent="0.25">
      <c r="A614" s="251"/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17">
        <f>SUM(Činnosti!$F614:$M614)</f>
        <v>0</v>
      </c>
      <c r="O614" s="261"/>
      <c r="P614" s="269"/>
      <c r="Q614" s="267">
        <f>IF(AND(Tabuľka2[[#This Row],[Stĺpec5]]&gt;0,Tabuľka2[[#This Row],[Stĺpec1]]=""),1,0)</f>
        <v>0</v>
      </c>
      <c r="R614" s="237">
        <f>IF(AND(Tabuľka2[[#This Row],[Stĺpec14]]=0,OR(Tabuľka2[[#This Row],[Stĺpec145]]&gt;0,Tabuľka2[[#This Row],[Stĺpec144]]&gt;0)),1,0)</f>
        <v>0</v>
      </c>
      <c r="S6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4" s="212">
        <f>IF(OR($T$13="vyberte",$T$13=""),0,IF(OR(Tabuľka2[[#This Row],[Stĺpec14]]="",Tabuľka2[[#This Row],[Stĺpec6]]=""),0,Tabuľka2[[#This Row],[Stĺpec6]]/Tabuľka2[[#This Row],[Stĺpec14]]))</f>
        <v>0</v>
      </c>
      <c r="U614" s="212">
        <f>IF(OR($U$13="vyberte",$U$13=""),0,IF(OR(Tabuľka2[[#This Row],[Stĺpec14]]="",Tabuľka2[[#This Row],[Stĺpec7]]=""),0,Tabuľka2[[#This Row],[Stĺpec7]]/Tabuľka2[[#This Row],[Stĺpec14]]))</f>
        <v>0</v>
      </c>
      <c r="V614" s="212">
        <f>IF(OR($V$13="vyberte",$V$13=""),0,IF(OR(Tabuľka2[[#This Row],[Stĺpec14]]="",Tabuľka2[[#This Row],[Stĺpec8]]=0),0,Tabuľka2[[#This Row],[Stĺpec8]]/Tabuľka2[[#This Row],[Stĺpec14]]))</f>
        <v>0</v>
      </c>
      <c r="W614" s="212">
        <f>IF(OR($W$13="vyberte",$W$13=""),0,IF(OR(Tabuľka2[[#This Row],[Stĺpec14]]="",Tabuľka2[[#This Row],[Stĺpec9]]=""),0,Tabuľka2[[#This Row],[Stĺpec9]]/Tabuľka2[[#This Row],[Stĺpec14]]))</f>
        <v>0</v>
      </c>
      <c r="X614" s="212">
        <f>IF(OR($X$13="vyberte",$X$13=""),0,IF(OR(Tabuľka2[[#This Row],[Stĺpec14]]="",Tabuľka2[[#This Row],[Stĺpec10]]=""),0,Tabuľka2[[#This Row],[Stĺpec10]]/Tabuľka2[[#This Row],[Stĺpec14]]))</f>
        <v>0</v>
      </c>
      <c r="Y614" s="212">
        <f>IF(OR($Y$13="vyberte",$Y$13=""),0,IF(OR(Tabuľka2[[#This Row],[Stĺpec14]]="",Tabuľka2[[#This Row],[Stĺpec11]]=""),0,Tabuľka2[[#This Row],[Stĺpec11]]/Tabuľka2[[#This Row],[Stĺpec14]]))</f>
        <v>0</v>
      </c>
      <c r="Z614" s="212">
        <f>IF(OR(Tabuľka2[[#This Row],[Stĺpec14]]="",Tabuľka2[[#This Row],[Stĺpec12]]=""),0,Tabuľka2[[#This Row],[Stĺpec12]]/Tabuľka2[[#This Row],[Stĺpec14]])</f>
        <v>0</v>
      </c>
      <c r="AA614" s="194">
        <f>IF(OR(Tabuľka2[[#This Row],[Stĺpec14]]="",Tabuľka2[[#This Row],[Stĺpec13]]=""),0,Tabuľka2[[#This Row],[Stĺpec13]]/Tabuľka2[[#This Row],[Stĺpec14]])</f>
        <v>0</v>
      </c>
      <c r="AB614" s="193">
        <f>COUNTIF(Tabuľka2[[#This Row],[Stĺpec16]:[Stĺpec23]],"&gt;0,1")</f>
        <v>0</v>
      </c>
      <c r="AC614" s="198">
        <f>IF(OR($F$13="vyberte",$F$13=""),0,Tabuľka2[[#This Row],[Stĺpec14]]-Tabuľka2[[#This Row],[Stĺpec26]])</f>
        <v>0</v>
      </c>
      <c r="AD6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4" s="206">
        <f>IF('Bodovacie kritéria'!$F$15="01 A - BORSKÁ NÍŽINA",Tabuľka2[[#This Row],[Stĺpec25]]/Tabuľka2[[#This Row],[Stĺpec5]],0)</f>
        <v>0</v>
      </c>
      <c r="AF6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4" s="206">
        <f>IFERROR((Tabuľka2[[#This Row],[Stĺpec28]]+Tabuľka2[[#This Row],[Stĺpec25]])/Tabuľka2[[#This Row],[Stĺpec14]],0)</f>
        <v>0</v>
      </c>
      <c r="AH614" s="199">
        <f>Tabuľka2[[#This Row],[Stĺpec28]]+Tabuľka2[[#This Row],[Stĺpec25]]</f>
        <v>0</v>
      </c>
      <c r="AI614" s="206">
        <f>IFERROR(Tabuľka2[[#This Row],[Stĺpec25]]/Tabuľka2[[#This Row],[Stĺpec30]],0)</f>
        <v>0</v>
      </c>
      <c r="AJ614" s="191">
        <f>IFERROR(Tabuľka2[[#This Row],[Stĺpec145]]/Tabuľka2[[#This Row],[Stĺpec14]],0)</f>
        <v>0</v>
      </c>
      <c r="AK614" s="191">
        <f>IFERROR(Tabuľka2[[#This Row],[Stĺpec144]]/Tabuľka2[[#This Row],[Stĺpec14]],0)</f>
        <v>0</v>
      </c>
    </row>
    <row r="615" spans="1:37" x14ac:dyDescent="0.25">
      <c r="A615" s="252"/>
      <c r="B615" s="257"/>
      <c r="C615" s="257"/>
      <c r="D615" s="257"/>
      <c r="E615" s="257"/>
      <c r="F615" s="257"/>
      <c r="G615" s="257"/>
      <c r="H615" s="257"/>
      <c r="I615" s="257"/>
      <c r="J615" s="257"/>
      <c r="K615" s="257"/>
      <c r="L615" s="257"/>
      <c r="M615" s="257"/>
      <c r="N615" s="218">
        <f>SUM(Činnosti!$F615:$M615)</f>
        <v>0</v>
      </c>
      <c r="O615" s="262"/>
      <c r="P615" s="269"/>
      <c r="Q615" s="267">
        <f>IF(AND(Tabuľka2[[#This Row],[Stĺpec5]]&gt;0,Tabuľka2[[#This Row],[Stĺpec1]]=""),1,0)</f>
        <v>0</v>
      </c>
      <c r="R615" s="237">
        <f>IF(AND(Tabuľka2[[#This Row],[Stĺpec14]]=0,OR(Tabuľka2[[#This Row],[Stĺpec145]]&gt;0,Tabuľka2[[#This Row],[Stĺpec144]]&gt;0)),1,0)</f>
        <v>0</v>
      </c>
      <c r="S6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5" s="212">
        <f>IF(OR($T$13="vyberte",$T$13=""),0,IF(OR(Tabuľka2[[#This Row],[Stĺpec14]]="",Tabuľka2[[#This Row],[Stĺpec6]]=""),0,Tabuľka2[[#This Row],[Stĺpec6]]/Tabuľka2[[#This Row],[Stĺpec14]]))</f>
        <v>0</v>
      </c>
      <c r="U615" s="212">
        <f>IF(OR($U$13="vyberte",$U$13=""),0,IF(OR(Tabuľka2[[#This Row],[Stĺpec14]]="",Tabuľka2[[#This Row],[Stĺpec7]]=""),0,Tabuľka2[[#This Row],[Stĺpec7]]/Tabuľka2[[#This Row],[Stĺpec14]]))</f>
        <v>0</v>
      </c>
      <c r="V615" s="212">
        <f>IF(OR($V$13="vyberte",$V$13=""),0,IF(OR(Tabuľka2[[#This Row],[Stĺpec14]]="",Tabuľka2[[#This Row],[Stĺpec8]]=0),0,Tabuľka2[[#This Row],[Stĺpec8]]/Tabuľka2[[#This Row],[Stĺpec14]]))</f>
        <v>0</v>
      </c>
      <c r="W615" s="212">
        <f>IF(OR($W$13="vyberte",$W$13=""),0,IF(OR(Tabuľka2[[#This Row],[Stĺpec14]]="",Tabuľka2[[#This Row],[Stĺpec9]]=""),0,Tabuľka2[[#This Row],[Stĺpec9]]/Tabuľka2[[#This Row],[Stĺpec14]]))</f>
        <v>0</v>
      </c>
      <c r="X615" s="212">
        <f>IF(OR($X$13="vyberte",$X$13=""),0,IF(OR(Tabuľka2[[#This Row],[Stĺpec14]]="",Tabuľka2[[#This Row],[Stĺpec10]]=""),0,Tabuľka2[[#This Row],[Stĺpec10]]/Tabuľka2[[#This Row],[Stĺpec14]]))</f>
        <v>0</v>
      </c>
      <c r="Y615" s="212">
        <f>IF(OR($Y$13="vyberte",$Y$13=""),0,IF(OR(Tabuľka2[[#This Row],[Stĺpec14]]="",Tabuľka2[[#This Row],[Stĺpec11]]=""),0,Tabuľka2[[#This Row],[Stĺpec11]]/Tabuľka2[[#This Row],[Stĺpec14]]))</f>
        <v>0</v>
      </c>
      <c r="Z615" s="212">
        <f>IF(OR(Tabuľka2[[#This Row],[Stĺpec14]]="",Tabuľka2[[#This Row],[Stĺpec12]]=""),0,Tabuľka2[[#This Row],[Stĺpec12]]/Tabuľka2[[#This Row],[Stĺpec14]])</f>
        <v>0</v>
      </c>
      <c r="AA615" s="194">
        <f>IF(OR(Tabuľka2[[#This Row],[Stĺpec14]]="",Tabuľka2[[#This Row],[Stĺpec13]]=""),0,Tabuľka2[[#This Row],[Stĺpec13]]/Tabuľka2[[#This Row],[Stĺpec14]])</f>
        <v>0</v>
      </c>
      <c r="AB615" s="193">
        <f>COUNTIF(Tabuľka2[[#This Row],[Stĺpec16]:[Stĺpec23]],"&gt;0,1")</f>
        <v>0</v>
      </c>
      <c r="AC615" s="198">
        <f>IF(OR($F$13="vyberte",$F$13=""),0,Tabuľka2[[#This Row],[Stĺpec14]]-Tabuľka2[[#This Row],[Stĺpec26]])</f>
        <v>0</v>
      </c>
      <c r="AD6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5" s="206">
        <f>IF('Bodovacie kritéria'!$F$15="01 A - BORSKÁ NÍŽINA",Tabuľka2[[#This Row],[Stĺpec25]]/Tabuľka2[[#This Row],[Stĺpec5]],0)</f>
        <v>0</v>
      </c>
      <c r="AF6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5" s="206">
        <f>IFERROR((Tabuľka2[[#This Row],[Stĺpec28]]+Tabuľka2[[#This Row],[Stĺpec25]])/Tabuľka2[[#This Row],[Stĺpec14]],0)</f>
        <v>0</v>
      </c>
      <c r="AH615" s="199">
        <f>Tabuľka2[[#This Row],[Stĺpec28]]+Tabuľka2[[#This Row],[Stĺpec25]]</f>
        <v>0</v>
      </c>
      <c r="AI615" s="206">
        <f>IFERROR(Tabuľka2[[#This Row],[Stĺpec25]]/Tabuľka2[[#This Row],[Stĺpec30]],0)</f>
        <v>0</v>
      </c>
      <c r="AJ615" s="191">
        <f>IFERROR(Tabuľka2[[#This Row],[Stĺpec145]]/Tabuľka2[[#This Row],[Stĺpec14]],0)</f>
        <v>0</v>
      </c>
      <c r="AK615" s="191">
        <f>IFERROR(Tabuľka2[[#This Row],[Stĺpec144]]/Tabuľka2[[#This Row],[Stĺpec14]],0)</f>
        <v>0</v>
      </c>
    </row>
    <row r="616" spans="1:37" x14ac:dyDescent="0.25">
      <c r="A616" s="251"/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17">
        <f>SUM(Činnosti!$F616:$M616)</f>
        <v>0</v>
      </c>
      <c r="O616" s="261"/>
      <c r="P616" s="269"/>
      <c r="Q616" s="267">
        <f>IF(AND(Tabuľka2[[#This Row],[Stĺpec5]]&gt;0,Tabuľka2[[#This Row],[Stĺpec1]]=""),1,0)</f>
        <v>0</v>
      </c>
      <c r="R616" s="237">
        <f>IF(AND(Tabuľka2[[#This Row],[Stĺpec14]]=0,OR(Tabuľka2[[#This Row],[Stĺpec145]]&gt;0,Tabuľka2[[#This Row],[Stĺpec144]]&gt;0)),1,0)</f>
        <v>0</v>
      </c>
      <c r="S6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6" s="212">
        <f>IF(OR($T$13="vyberte",$T$13=""),0,IF(OR(Tabuľka2[[#This Row],[Stĺpec14]]="",Tabuľka2[[#This Row],[Stĺpec6]]=""),0,Tabuľka2[[#This Row],[Stĺpec6]]/Tabuľka2[[#This Row],[Stĺpec14]]))</f>
        <v>0</v>
      </c>
      <c r="U616" s="212">
        <f>IF(OR($U$13="vyberte",$U$13=""),0,IF(OR(Tabuľka2[[#This Row],[Stĺpec14]]="",Tabuľka2[[#This Row],[Stĺpec7]]=""),0,Tabuľka2[[#This Row],[Stĺpec7]]/Tabuľka2[[#This Row],[Stĺpec14]]))</f>
        <v>0</v>
      </c>
      <c r="V616" s="212">
        <f>IF(OR($V$13="vyberte",$V$13=""),0,IF(OR(Tabuľka2[[#This Row],[Stĺpec14]]="",Tabuľka2[[#This Row],[Stĺpec8]]=0),0,Tabuľka2[[#This Row],[Stĺpec8]]/Tabuľka2[[#This Row],[Stĺpec14]]))</f>
        <v>0</v>
      </c>
      <c r="W616" s="212">
        <f>IF(OR($W$13="vyberte",$W$13=""),0,IF(OR(Tabuľka2[[#This Row],[Stĺpec14]]="",Tabuľka2[[#This Row],[Stĺpec9]]=""),0,Tabuľka2[[#This Row],[Stĺpec9]]/Tabuľka2[[#This Row],[Stĺpec14]]))</f>
        <v>0</v>
      </c>
      <c r="X616" s="212">
        <f>IF(OR($X$13="vyberte",$X$13=""),0,IF(OR(Tabuľka2[[#This Row],[Stĺpec14]]="",Tabuľka2[[#This Row],[Stĺpec10]]=""),0,Tabuľka2[[#This Row],[Stĺpec10]]/Tabuľka2[[#This Row],[Stĺpec14]]))</f>
        <v>0</v>
      </c>
      <c r="Y616" s="212">
        <f>IF(OR($Y$13="vyberte",$Y$13=""),0,IF(OR(Tabuľka2[[#This Row],[Stĺpec14]]="",Tabuľka2[[#This Row],[Stĺpec11]]=""),0,Tabuľka2[[#This Row],[Stĺpec11]]/Tabuľka2[[#This Row],[Stĺpec14]]))</f>
        <v>0</v>
      </c>
      <c r="Z616" s="212">
        <f>IF(OR(Tabuľka2[[#This Row],[Stĺpec14]]="",Tabuľka2[[#This Row],[Stĺpec12]]=""),0,Tabuľka2[[#This Row],[Stĺpec12]]/Tabuľka2[[#This Row],[Stĺpec14]])</f>
        <v>0</v>
      </c>
      <c r="AA616" s="194">
        <f>IF(OR(Tabuľka2[[#This Row],[Stĺpec14]]="",Tabuľka2[[#This Row],[Stĺpec13]]=""),0,Tabuľka2[[#This Row],[Stĺpec13]]/Tabuľka2[[#This Row],[Stĺpec14]])</f>
        <v>0</v>
      </c>
      <c r="AB616" s="193">
        <f>COUNTIF(Tabuľka2[[#This Row],[Stĺpec16]:[Stĺpec23]],"&gt;0,1")</f>
        <v>0</v>
      </c>
      <c r="AC616" s="198">
        <f>IF(OR($F$13="vyberte",$F$13=""),0,Tabuľka2[[#This Row],[Stĺpec14]]-Tabuľka2[[#This Row],[Stĺpec26]])</f>
        <v>0</v>
      </c>
      <c r="AD6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6" s="206">
        <f>IF('Bodovacie kritéria'!$F$15="01 A - BORSKÁ NÍŽINA",Tabuľka2[[#This Row],[Stĺpec25]]/Tabuľka2[[#This Row],[Stĺpec5]],0)</f>
        <v>0</v>
      </c>
      <c r="AF6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6" s="206">
        <f>IFERROR((Tabuľka2[[#This Row],[Stĺpec28]]+Tabuľka2[[#This Row],[Stĺpec25]])/Tabuľka2[[#This Row],[Stĺpec14]],0)</f>
        <v>0</v>
      </c>
      <c r="AH616" s="199">
        <f>Tabuľka2[[#This Row],[Stĺpec28]]+Tabuľka2[[#This Row],[Stĺpec25]]</f>
        <v>0</v>
      </c>
      <c r="AI616" s="206">
        <f>IFERROR(Tabuľka2[[#This Row],[Stĺpec25]]/Tabuľka2[[#This Row],[Stĺpec30]],0)</f>
        <v>0</v>
      </c>
      <c r="AJ616" s="191">
        <f>IFERROR(Tabuľka2[[#This Row],[Stĺpec145]]/Tabuľka2[[#This Row],[Stĺpec14]],0)</f>
        <v>0</v>
      </c>
      <c r="AK616" s="191">
        <f>IFERROR(Tabuľka2[[#This Row],[Stĺpec144]]/Tabuľka2[[#This Row],[Stĺpec14]],0)</f>
        <v>0</v>
      </c>
    </row>
    <row r="617" spans="1:37" x14ac:dyDescent="0.25">
      <c r="A617" s="252"/>
      <c r="B617" s="257"/>
      <c r="C617" s="257"/>
      <c r="D617" s="257"/>
      <c r="E617" s="257"/>
      <c r="F617" s="257"/>
      <c r="G617" s="257"/>
      <c r="H617" s="257"/>
      <c r="I617" s="257"/>
      <c r="J617" s="257"/>
      <c r="K617" s="257"/>
      <c r="L617" s="257"/>
      <c r="M617" s="257"/>
      <c r="N617" s="218">
        <f>SUM(Činnosti!$F617:$M617)</f>
        <v>0</v>
      </c>
      <c r="O617" s="262"/>
      <c r="P617" s="269"/>
      <c r="Q617" s="267">
        <f>IF(AND(Tabuľka2[[#This Row],[Stĺpec5]]&gt;0,Tabuľka2[[#This Row],[Stĺpec1]]=""),1,0)</f>
        <v>0</v>
      </c>
      <c r="R617" s="237">
        <f>IF(AND(Tabuľka2[[#This Row],[Stĺpec14]]=0,OR(Tabuľka2[[#This Row],[Stĺpec145]]&gt;0,Tabuľka2[[#This Row],[Stĺpec144]]&gt;0)),1,0)</f>
        <v>0</v>
      </c>
      <c r="S6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7" s="212">
        <f>IF(OR($T$13="vyberte",$T$13=""),0,IF(OR(Tabuľka2[[#This Row],[Stĺpec14]]="",Tabuľka2[[#This Row],[Stĺpec6]]=""),0,Tabuľka2[[#This Row],[Stĺpec6]]/Tabuľka2[[#This Row],[Stĺpec14]]))</f>
        <v>0</v>
      </c>
      <c r="U617" s="212">
        <f>IF(OR($U$13="vyberte",$U$13=""),0,IF(OR(Tabuľka2[[#This Row],[Stĺpec14]]="",Tabuľka2[[#This Row],[Stĺpec7]]=""),0,Tabuľka2[[#This Row],[Stĺpec7]]/Tabuľka2[[#This Row],[Stĺpec14]]))</f>
        <v>0</v>
      </c>
      <c r="V617" s="212">
        <f>IF(OR($V$13="vyberte",$V$13=""),0,IF(OR(Tabuľka2[[#This Row],[Stĺpec14]]="",Tabuľka2[[#This Row],[Stĺpec8]]=0),0,Tabuľka2[[#This Row],[Stĺpec8]]/Tabuľka2[[#This Row],[Stĺpec14]]))</f>
        <v>0</v>
      </c>
      <c r="W617" s="212">
        <f>IF(OR($W$13="vyberte",$W$13=""),0,IF(OR(Tabuľka2[[#This Row],[Stĺpec14]]="",Tabuľka2[[#This Row],[Stĺpec9]]=""),0,Tabuľka2[[#This Row],[Stĺpec9]]/Tabuľka2[[#This Row],[Stĺpec14]]))</f>
        <v>0</v>
      </c>
      <c r="X617" s="212">
        <f>IF(OR($X$13="vyberte",$X$13=""),0,IF(OR(Tabuľka2[[#This Row],[Stĺpec14]]="",Tabuľka2[[#This Row],[Stĺpec10]]=""),0,Tabuľka2[[#This Row],[Stĺpec10]]/Tabuľka2[[#This Row],[Stĺpec14]]))</f>
        <v>0</v>
      </c>
      <c r="Y617" s="212">
        <f>IF(OR($Y$13="vyberte",$Y$13=""),0,IF(OR(Tabuľka2[[#This Row],[Stĺpec14]]="",Tabuľka2[[#This Row],[Stĺpec11]]=""),0,Tabuľka2[[#This Row],[Stĺpec11]]/Tabuľka2[[#This Row],[Stĺpec14]]))</f>
        <v>0</v>
      </c>
      <c r="Z617" s="212">
        <f>IF(OR(Tabuľka2[[#This Row],[Stĺpec14]]="",Tabuľka2[[#This Row],[Stĺpec12]]=""),0,Tabuľka2[[#This Row],[Stĺpec12]]/Tabuľka2[[#This Row],[Stĺpec14]])</f>
        <v>0</v>
      </c>
      <c r="AA617" s="194">
        <f>IF(OR(Tabuľka2[[#This Row],[Stĺpec14]]="",Tabuľka2[[#This Row],[Stĺpec13]]=""),0,Tabuľka2[[#This Row],[Stĺpec13]]/Tabuľka2[[#This Row],[Stĺpec14]])</f>
        <v>0</v>
      </c>
      <c r="AB617" s="193">
        <f>COUNTIF(Tabuľka2[[#This Row],[Stĺpec16]:[Stĺpec23]],"&gt;0,1")</f>
        <v>0</v>
      </c>
      <c r="AC617" s="198">
        <f>IF(OR($F$13="vyberte",$F$13=""),0,Tabuľka2[[#This Row],[Stĺpec14]]-Tabuľka2[[#This Row],[Stĺpec26]])</f>
        <v>0</v>
      </c>
      <c r="AD6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7" s="206">
        <f>IF('Bodovacie kritéria'!$F$15="01 A - BORSKÁ NÍŽINA",Tabuľka2[[#This Row],[Stĺpec25]]/Tabuľka2[[#This Row],[Stĺpec5]],0)</f>
        <v>0</v>
      </c>
      <c r="AF6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7" s="206">
        <f>IFERROR((Tabuľka2[[#This Row],[Stĺpec28]]+Tabuľka2[[#This Row],[Stĺpec25]])/Tabuľka2[[#This Row],[Stĺpec14]],0)</f>
        <v>0</v>
      </c>
      <c r="AH617" s="199">
        <f>Tabuľka2[[#This Row],[Stĺpec28]]+Tabuľka2[[#This Row],[Stĺpec25]]</f>
        <v>0</v>
      </c>
      <c r="AI617" s="206">
        <f>IFERROR(Tabuľka2[[#This Row],[Stĺpec25]]/Tabuľka2[[#This Row],[Stĺpec30]],0)</f>
        <v>0</v>
      </c>
      <c r="AJ617" s="191">
        <f>IFERROR(Tabuľka2[[#This Row],[Stĺpec145]]/Tabuľka2[[#This Row],[Stĺpec14]],0)</f>
        <v>0</v>
      </c>
      <c r="AK617" s="191">
        <f>IFERROR(Tabuľka2[[#This Row],[Stĺpec144]]/Tabuľka2[[#This Row],[Stĺpec14]],0)</f>
        <v>0</v>
      </c>
    </row>
    <row r="618" spans="1:37" x14ac:dyDescent="0.25">
      <c r="A618" s="251"/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17">
        <f>SUM(Činnosti!$F618:$M618)</f>
        <v>0</v>
      </c>
      <c r="O618" s="261"/>
      <c r="P618" s="269"/>
      <c r="Q618" s="267">
        <f>IF(AND(Tabuľka2[[#This Row],[Stĺpec5]]&gt;0,Tabuľka2[[#This Row],[Stĺpec1]]=""),1,0)</f>
        <v>0</v>
      </c>
      <c r="R618" s="237">
        <f>IF(AND(Tabuľka2[[#This Row],[Stĺpec14]]=0,OR(Tabuľka2[[#This Row],[Stĺpec145]]&gt;0,Tabuľka2[[#This Row],[Stĺpec144]]&gt;0)),1,0)</f>
        <v>0</v>
      </c>
      <c r="S6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8" s="212">
        <f>IF(OR($T$13="vyberte",$T$13=""),0,IF(OR(Tabuľka2[[#This Row],[Stĺpec14]]="",Tabuľka2[[#This Row],[Stĺpec6]]=""),0,Tabuľka2[[#This Row],[Stĺpec6]]/Tabuľka2[[#This Row],[Stĺpec14]]))</f>
        <v>0</v>
      </c>
      <c r="U618" s="212">
        <f>IF(OR($U$13="vyberte",$U$13=""),0,IF(OR(Tabuľka2[[#This Row],[Stĺpec14]]="",Tabuľka2[[#This Row],[Stĺpec7]]=""),0,Tabuľka2[[#This Row],[Stĺpec7]]/Tabuľka2[[#This Row],[Stĺpec14]]))</f>
        <v>0</v>
      </c>
      <c r="V618" s="212">
        <f>IF(OR($V$13="vyberte",$V$13=""),0,IF(OR(Tabuľka2[[#This Row],[Stĺpec14]]="",Tabuľka2[[#This Row],[Stĺpec8]]=0),0,Tabuľka2[[#This Row],[Stĺpec8]]/Tabuľka2[[#This Row],[Stĺpec14]]))</f>
        <v>0</v>
      </c>
      <c r="W618" s="212">
        <f>IF(OR($W$13="vyberte",$W$13=""),0,IF(OR(Tabuľka2[[#This Row],[Stĺpec14]]="",Tabuľka2[[#This Row],[Stĺpec9]]=""),0,Tabuľka2[[#This Row],[Stĺpec9]]/Tabuľka2[[#This Row],[Stĺpec14]]))</f>
        <v>0</v>
      </c>
      <c r="X618" s="212">
        <f>IF(OR($X$13="vyberte",$X$13=""),0,IF(OR(Tabuľka2[[#This Row],[Stĺpec14]]="",Tabuľka2[[#This Row],[Stĺpec10]]=""),0,Tabuľka2[[#This Row],[Stĺpec10]]/Tabuľka2[[#This Row],[Stĺpec14]]))</f>
        <v>0</v>
      </c>
      <c r="Y618" s="212">
        <f>IF(OR($Y$13="vyberte",$Y$13=""),0,IF(OR(Tabuľka2[[#This Row],[Stĺpec14]]="",Tabuľka2[[#This Row],[Stĺpec11]]=""),0,Tabuľka2[[#This Row],[Stĺpec11]]/Tabuľka2[[#This Row],[Stĺpec14]]))</f>
        <v>0</v>
      </c>
      <c r="Z618" s="212">
        <f>IF(OR(Tabuľka2[[#This Row],[Stĺpec14]]="",Tabuľka2[[#This Row],[Stĺpec12]]=""),0,Tabuľka2[[#This Row],[Stĺpec12]]/Tabuľka2[[#This Row],[Stĺpec14]])</f>
        <v>0</v>
      </c>
      <c r="AA618" s="194">
        <f>IF(OR(Tabuľka2[[#This Row],[Stĺpec14]]="",Tabuľka2[[#This Row],[Stĺpec13]]=""),0,Tabuľka2[[#This Row],[Stĺpec13]]/Tabuľka2[[#This Row],[Stĺpec14]])</f>
        <v>0</v>
      </c>
      <c r="AB618" s="193">
        <f>COUNTIF(Tabuľka2[[#This Row],[Stĺpec16]:[Stĺpec23]],"&gt;0,1")</f>
        <v>0</v>
      </c>
      <c r="AC618" s="198">
        <f>IF(OR($F$13="vyberte",$F$13=""),0,Tabuľka2[[#This Row],[Stĺpec14]]-Tabuľka2[[#This Row],[Stĺpec26]])</f>
        <v>0</v>
      </c>
      <c r="AD6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8" s="206">
        <f>IF('Bodovacie kritéria'!$F$15="01 A - BORSKÁ NÍŽINA",Tabuľka2[[#This Row],[Stĺpec25]]/Tabuľka2[[#This Row],[Stĺpec5]],0)</f>
        <v>0</v>
      </c>
      <c r="AF6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8" s="206">
        <f>IFERROR((Tabuľka2[[#This Row],[Stĺpec28]]+Tabuľka2[[#This Row],[Stĺpec25]])/Tabuľka2[[#This Row],[Stĺpec14]],0)</f>
        <v>0</v>
      </c>
      <c r="AH618" s="199">
        <f>Tabuľka2[[#This Row],[Stĺpec28]]+Tabuľka2[[#This Row],[Stĺpec25]]</f>
        <v>0</v>
      </c>
      <c r="AI618" s="206">
        <f>IFERROR(Tabuľka2[[#This Row],[Stĺpec25]]/Tabuľka2[[#This Row],[Stĺpec30]],0)</f>
        <v>0</v>
      </c>
      <c r="AJ618" s="191">
        <f>IFERROR(Tabuľka2[[#This Row],[Stĺpec145]]/Tabuľka2[[#This Row],[Stĺpec14]],0)</f>
        <v>0</v>
      </c>
      <c r="AK618" s="191">
        <f>IFERROR(Tabuľka2[[#This Row],[Stĺpec144]]/Tabuľka2[[#This Row],[Stĺpec14]],0)</f>
        <v>0</v>
      </c>
    </row>
    <row r="619" spans="1:37" x14ac:dyDescent="0.25">
      <c r="A619" s="252"/>
      <c r="B619" s="257"/>
      <c r="C619" s="257"/>
      <c r="D619" s="257"/>
      <c r="E619" s="257"/>
      <c r="F619" s="257"/>
      <c r="G619" s="257"/>
      <c r="H619" s="257"/>
      <c r="I619" s="257"/>
      <c r="J619" s="257"/>
      <c r="K619" s="257"/>
      <c r="L619" s="257"/>
      <c r="M619" s="257"/>
      <c r="N619" s="218">
        <f>SUM(Činnosti!$F619:$M619)</f>
        <v>0</v>
      </c>
      <c r="O619" s="262"/>
      <c r="P619" s="269"/>
      <c r="Q619" s="267">
        <f>IF(AND(Tabuľka2[[#This Row],[Stĺpec5]]&gt;0,Tabuľka2[[#This Row],[Stĺpec1]]=""),1,0)</f>
        <v>0</v>
      </c>
      <c r="R619" s="237">
        <f>IF(AND(Tabuľka2[[#This Row],[Stĺpec14]]=0,OR(Tabuľka2[[#This Row],[Stĺpec145]]&gt;0,Tabuľka2[[#This Row],[Stĺpec144]]&gt;0)),1,0)</f>
        <v>0</v>
      </c>
      <c r="S6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19" s="212">
        <f>IF(OR($T$13="vyberte",$T$13=""),0,IF(OR(Tabuľka2[[#This Row],[Stĺpec14]]="",Tabuľka2[[#This Row],[Stĺpec6]]=""),0,Tabuľka2[[#This Row],[Stĺpec6]]/Tabuľka2[[#This Row],[Stĺpec14]]))</f>
        <v>0</v>
      </c>
      <c r="U619" s="212">
        <f>IF(OR($U$13="vyberte",$U$13=""),0,IF(OR(Tabuľka2[[#This Row],[Stĺpec14]]="",Tabuľka2[[#This Row],[Stĺpec7]]=""),0,Tabuľka2[[#This Row],[Stĺpec7]]/Tabuľka2[[#This Row],[Stĺpec14]]))</f>
        <v>0</v>
      </c>
      <c r="V619" s="212">
        <f>IF(OR($V$13="vyberte",$V$13=""),0,IF(OR(Tabuľka2[[#This Row],[Stĺpec14]]="",Tabuľka2[[#This Row],[Stĺpec8]]=0),0,Tabuľka2[[#This Row],[Stĺpec8]]/Tabuľka2[[#This Row],[Stĺpec14]]))</f>
        <v>0</v>
      </c>
      <c r="W619" s="212">
        <f>IF(OR($W$13="vyberte",$W$13=""),0,IF(OR(Tabuľka2[[#This Row],[Stĺpec14]]="",Tabuľka2[[#This Row],[Stĺpec9]]=""),0,Tabuľka2[[#This Row],[Stĺpec9]]/Tabuľka2[[#This Row],[Stĺpec14]]))</f>
        <v>0</v>
      </c>
      <c r="X619" s="212">
        <f>IF(OR($X$13="vyberte",$X$13=""),0,IF(OR(Tabuľka2[[#This Row],[Stĺpec14]]="",Tabuľka2[[#This Row],[Stĺpec10]]=""),0,Tabuľka2[[#This Row],[Stĺpec10]]/Tabuľka2[[#This Row],[Stĺpec14]]))</f>
        <v>0</v>
      </c>
      <c r="Y619" s="212">
        <f>IF(OR($Y$13="vyberte",$Y$13=""),0,IF(OR(Tabuľka2[[#This Row],[Stĺpec14]]="",Tabuľka2[[#This Row],[Stĺpec11]]=""),0,Tabuľka2[[#This Row],[Stĺpec11]]/Tabuľka2[[#This Row],[Stĺpec14]]))</f>
        <v>0</v>
      </c>
      <c r="Z619" s="212">
        <f>IF(OR(Tabuľka2[[#This Row],[Stĺpec14]]="",Tabuľka2[[#This Row],[Stĺpec12]]=""),0,Tabuľka2[[#This Row],[Stĺpec12]]/Tabuľka2[[#This Row],[Stĺpec14]])</f>
        <v>0</v>
      </c>
      <c r="AA619" s="194">
        <f>IF(OR(Tabuľka2[[#This Row],[Stĺpec14]]="",Tabuľka2[[#This Row],[Stĺpec13]]=""),0,Tabuľka2[[#This Row],[Stĺpec13]]/Tabuľka2[[#This Row],[Stĺpec14]])</f>
        <v>0</v>
      </c>
      <c r="AB619" s="193">
        <f>COUNTIF(Tabuľka2[[#This Row],[Stĺpec16]:[Stĺpec23]],"&gt;0,1")</f>
        <v>0</v>
      </c>
      <c r="AC619" s="198">
        <f>IF(OR($F$13="vyberte",$F$13=""),0,Tabuľka2[[#This Row],[Stĺpec14]]-Tabuľka2[[#This Row],[Stĺpec26]])</f>
        <v>0</v>
      </c>
      <c r="AD6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19" s="206">
        <f>IF('Bodovacie kritéria'!$F$15="01 A - BORSKÁ NÍŽINA",Tabuľka2[[#This Row],[Stĺpec25]]/Tabuľka2[[#This Row],[Stĺpec5]],0)</f>
        <v>0</v>
      </c>
      <c r="AF6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19" s="206">
        <f>IFERROR((Tabuľka2[[#This Row],[Stĺpec28]]+Tabuľka2[[#This Row],[Stĺpec25]])/Tabuľka2[[#This Row],[Stĺpec14]],0)</f>
        <v>0</v>
      </c>
      <c r="AH619" s="199">
        <f>Tabuľka2[[#This Row],[Stĺpec28]]+Tabuľka2[[#This Row],[Stĺpec25]]</f>
        <v>0</v>
      </c>
      <c r="AI619" s="206">
        <f>IFERROR(Tabuľka2[[#This Row],[Stĺpec25]]/Tabuľka2[[#This Row],[Stĺpec30]],0)</f>
        <v>0</v>
      </c>
      <c r="AJ619" s="191">
        <f>IFERROR(Tabuľka2[[#This Row],[Stĺpec145]]/Tabuľka2[[#This Row],[Stĺpec14]],0)</f>
        <v>0</v>
      </c>
      <c r="AK619" s="191">
        <f>IFERROR(Tabuľka2[[#This Row],[Stĺpec144]]/Tabuľka2[[#This Row],[Stĺpec14]],0)</f>
        <v>0</v>
      </c>
    </row>
    <row r="620" spans="1:37" x14ac:dyDescent="0.25">
      <c r="A620" s="251"/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17">
        <f>SUM(Činnosti!$F620:$M620)</f>
        <v>0</v>
      </c>
      <c r="O620" s="261"/>
      <c r="P620" s="269"/>
      <c r="Q620" s="267">
        <f>IF(AND(Tabuľka2[[#This Row],[Stĺpec5]]&gt;0,Tabuľka2[[#This Row],[Stĺpec1]]=""),1,0)</f>
        <v>0</v>
      </c>
      <c r="R620" s="237">
        <f>IF(AND(Tabuľka2[[#This Row],[Stĺpec14]]=0,OR(Tabuľka2[[#This Row],[Stĺpec145]]&gt;0,Tabuľka2[[#This Row],[Stĺpec144]]&gt;0)),1,0)</f>
        <v>0</v>
      </c>
      <c r="S6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0" s="212">
        <f>IF(OR($T$13="vyberte",$T$13=""),0,IF(OR(Tabuľka2[[#This Row],[Stĺpec14]]="",Tabuľka2[[#This Row],[Stĺpec6]]=""),0,Tabuľka2[[#This Row],[Stĺpec6]]/Tabuľka2[[#This Row],[Stĺpec14]]))</f>
        <v>0</v>
      </c>
      <c r="U620" s="212">
        <f>IF(OR($U$13="vyberte",$U$13=""),0,IF(OR(Tabuľka2[[#This Row],[Stĺpec14]]="",Tabuľka2[[#This Row],[Stĺpec7]]=""),0,Tabuľka2[[#This Row],[Stĺpec7]]/Tabuľka2[[#This Row],[Stĺpec14]]))</f>
        <v>0</v>
      </c>
      <c r="V620" s="212">
        <f>IF(OR($V$13="vyberte",$V$13=""),0,IF(OR(Tabuľka2[[#This Row],[Stĺpec14]]="",Tabuľka2[[#This Row],[Stĺpec8]]=0),0,Tabuľka2[[#This Row],[Stĺpec8]]/Tabuľka2[[#This Row],[Stĺpec14]]))</f>
        <v>0</v>
      </c>
      <c r="W620" s="212">
        <f>IF(OR($W$13="vyberte",$W$13=""),0,IF(OR(Tabuľka2[[#This Row],[Stĺpec14]]="",Tabuľka2[[#This Row],[Stĺpec9]]=""),0,Tabuľka2[[#This Row],[Stĺpec9]]/Tabuľka2[[#This Row],[Stĺpec14]]))</f>
        <v>0</v>
      </c>
      <c r="X620" s="212">
        <f>IF(OR($X$13="vyberte",$X$13=""),0,IF(OR(Tabuľka2[[#This Row],[Stĺpec14]]="",Tabuľka2[[#This Row],[Stĺpec10]]=""),0,Tabuľka2[[#This Row],[Stĺpec10]]/Tabuľka2[[#This Row],[Stĺpec14]]))</f>
        <v>0</v>
      </c>
      <c r="Y620" s="212">
        <f>IF(OR($Y$13="vyberte",$Y$13=""),0,IF(OR(Tabuľka2[[#This Row],[Stĺpec14]]="",Tabuľka2[[#This Row],[Stĺpec11]]=""),0,Tabuľka2[[#This Row],[Stĺpec11]]/Tabuľka2[[#This Row],[Stĺpec14]]))</f>
        <v>0</v>
      </c>
      <c r="Z620" s="212">
        <f>IF(OR(Tabuľka2[[#This Row],[Stĺpec14]]="",Tabuľka2[[#This Row],[Stĺpec12]]=""),0,Tabuľka2[[#This Row],[Stĺpec12]]/Tabuľka2[[#This Row],[Stĺpec14]])</f>
        <v>0</v>
      </c>
      <c r="AA620" s="194">
        <f>IF(OR(Tabuľka2[[#This Row],[Stĺpec14]]="",Tabuľka2[[#This Row],[Stĺpec13]]=""),0,Tabuľka2[[#This Row],[Stĺpec13]]/Tabuľka2[[#This Row],[Stĺpec14]])</f>
        <v>0</v>
      </c>
      <c r="AB620" s="193">
        <f>COUNTIF(Tabuľka2[[#This Row],[Stĺpec16]:[Stĺpec23]],"&gt;0,1")</f>
        <v>0</v>
      </c>
      <c r="AC620" s="198">
        <f>IF(OR($F$13="vyberte",$F$13=""),0,Tabuľka2[[#This Row],[Stĺpec14]]-Tabuľka2[[#This Row],[Stĺpec26]])</f>
        <v>0</v>
      </c>
      <c r="AD6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0" s="206">
        <f>IF('Bodovacie kritéria'!$F$15="01 A - BORSKÁ NÍŽINA",Tabuľka2[[#This Row],[Stĺpec25]]/Tabuľka2[[#This Row],[Stĺpec5]],0)</f>
        <v>0</v>
      </c>
      <c r="AF6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0" s="206">
        <f>IFERROR((Tabuľka2[[#This Row],[Stĺpec28]]+Tabuľka2[[#This Row],[Stĺpec25]])/Tabuľka2[[#This Row],[Stĺpec14]],0)</f>
        <v>0</v>
      </c>
      <c r="AH620" s="199">
        <f>Tabuľka2[[#This Row],[Stĺpec28]]+Tabuľka2[[#This Row],[Stĺpec25]]</f>
        <v>0</v>
      </c>
      <c r="AI620" s="206">
        <f>IFERROR(Tabuľka2[[#This Row],[Stĺpec25]]/Tabuľka2[[#This Row],[Stĺpec30]],0)</f>
        <v>0</v>
      </c>
      <c r="AJ620" s="191">
        <f>IFERROR(Tabuľka2[[#This Row],[Stĺpec145]]/Tabuľka2[[#This Row],[Stĺpec14]],0)</f>
        <v>0</v>
      </c>
      <c r="AK620" s="191">
        <f>IFERROR(Tabuľka2[[#This Row],[Stĺpec144]]/Tabuľka2[[#This Row],[Stĺpec14]],0)</f>
        <v>0</v>
      </c>
    </row>
    <row r="621" spans="1:37" x14ac:dyDescent="0.25">
      <c r="A621" s="252"/>
      <c r="B621" s="257"/>
      <c r="C621" s="257"/>
      <c r="D621" s="257"/>
      <c r="E621" s="257"/>
      <c r="F621" s="257"/>
      <c r="G621" s="257"/>
      <c r="H621" s="257"/>
      <c r="I621" s="257"/>
      <c r="J621" s="257"/>
      <c r="K621" s="257"/>
      <c r="L621" s="257"/>
      <c r="M621" s="257"/>
      <c r="N621" s="218">
        <f>SUM(Činnosti!$F621:$M621)</f>
        <v>0</v>
      </c>
      <c r="O621" s="262"/>
      <c r="P621" s="269"/>
      <c r="Q621" s="267">
        <f>IF(AND(Tabuľka2[[#This Row],[Stĺpec5]]&gt;0,Tabuľka2[[#This Row],[Stĺpec1]]=""),1,0)</f>
        <v>0</v>
      </c>
      <c r="R621" s="237">
        <f>IF(AND(Tabuľka2[[#This Row],[Stĺpec14]]=0,OR(Tabuľka2[[#This Row],[Stĺpec145]]&gt;0,Tabuľka2[[#This Row],[Stĺpec144]]&gt;0)),1,0)</f>
        <v>0</v>
      </c>
      <c r="S6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1" s="212">
        <f>IF(OR($T$13="vyberte",$T$13=""),0,IF(OR(Tabuľka2[[#This Row],[Stĺpec14]]="",Tabuľka2[[#This Row],[Stĺpec6]]=""),0,Tabuľka2[[#This Row],[Stĺpec6]]/Tabuľka2[[#This Row],[Stĺpec14]]))</f>
        <v>0</v>
      </c>
      <c r="U621" s="212">
        <f>IF(OR($U$13="vyberte",$U$13=""),0,IF(OR(Tabuľka2[[#This Row],[Stĺpec14]]="",Tabuľka2[[#This Row],[Stĺpec7]]=""),0,Tabuľka2[[#This Row],[Stĺpec7]]/Tabuľka2[[#This Row],[Stĺpec14]]))</f>
        <v>0</v>
      </c>
      <c r="V621" s="212">
        <f>IF(OR($V$13="vyberte",$V$13=""),0,IF(OR(Tabuľka2[[#This Row],[Stĺpec14]]="",Tabuľka2[[#This Row],[Stĺpec8]]=0),0,Tabuľka2[[#This Row],[Stĺpec8]]/Tabuľka2[[#This Row],[Stĺpec14]]))</f>
        <v>0</v>
      </c>
      <c r="W621" s="212">
        <f>IF(OR($W$13="vyberte",$W$13=""),0,IF(OR(Tabuľka2[[#This Row],[Stĺpec14]]="",Tabuľka2[[#This Row],[Stĺpec9]]=""),0,Tabuľka2[[#This Row],[Stĺpec9]]/Tabuľka2[[#This Row],[Stĺpec14]]))</f>
        <v>0</v>
      </c>
      <c r="X621" s="212">
        <f>IF(OR($X$13="vyberte",$X$13=""),0,IF(OR(Tabuľka2[[#This Row],[Stĺpec14]]="",Tabuľka2[[#This Row],[Stĺpec10]]=""),0,Tabuľka2[[#This Row],[Stĺpec10]]/Tabuľka2[[#This Row],[Stĺpec14]]))</f>
        <v>0</v>
      </c>
      <c r="Y621" s="212">
        <f>IF(OR($Y$13="vyberte",$Y$13=""),0,IF(OR(Tabuľka2[[#This Row],[Stĺpec14]]="",Tabuľka2[[#This Row],[Stĺpec11]]=""),0,Tabuľka2[[#This Row],[Stĺpec11]]/Tabuľka2[[#This Row],[Stĺpec14]]))</f>
        <v>0</v>
      </c>
      <c r="Z621" s="212">
        <f>IF(OR(Tabuľka2[[#This Row],[Stĺpec14]]="",Tabuľka2[[#This Row],[Stĺpec12]]=""),0,Tabuľka2[[#This Row],[Stĺpec12]]/Tabuľka2[[#This Row],[Stĺpec14]])</f>
        <v>0</v>
      </c>
      <c r="AA621" s="194">
        <f>IF(OR(Tabuľka2[[#This Row],[Stĺpec14]]="",Tabuľka2[[#This Row],[Stĺpec13]]=""),0,Tabuľka2[[#This Row],[Stĺpec13]]/Tabuľka2[[#This Row],[Stĺpec14]])</f>
        <v>0</v>
      </c>
      <c r="AB621" s="193">
        <f>COUNTIF(Tabuľka2[[#This Row],[Stĺpec16]:[Stĺpec23]],"&gt;0,1")</f>
        <v>0</v>
      </c>
      <c r="AC621" s="198">
        <f>IF(OR($F$13="vyberte",$F$13=""),0,Tabuľka2[[#This Row],[Stĺpec14]]-Tabuľka2[[#This Row],[Stĺpec26]])</f>
        <v>0</v>
      </c>
      <c r="AD6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1" s="206">
        <f>IF('Bodovacie kritéria'!$F$15="01 A - BORSKÁ NÍŽINA",Tabuľka2[[#This Row],[Stĺpec25]]/Tabuľka2[[#This Row],[Stĺpec5]],0)</f>
        <v>0</v>
      </c>
      <c r="AF6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1" s="206">
        <f>IFERROR((Tabuľka2[[#This Row],[Stĺpec28]]+Tabuľka2[[#This Row],[Stĺpec25]])/Tabuľka2[[#This Row],[Stĺpec14]],0)</f>
        <v>0</v>
      </c>
      <c r="AH621" s="199">
        <f>Tabuľka2[[#This Row],[Stĺpec28]]+Tabuľka2[[#This Row],[Stĺpec25]]</f>
        <v>0</v>
      </c>
      <c r="AI621" s="206">
        <f>IFERROR(Tabuľka2[[#This Row],[Stĺpec25]]/Tabuľka2[[#This Row],[Stĺpec30]],0)</f>
        <v>0</v>
      </c>
      <c r="AJ621" s="191">
        <f>IFERROR(Tabuľka2[[#This Row],[Stĺpec145]]/Tabuľka2[[#This Row],[Stĺpec14]],0)</f>
        <v>0</v>
      </c>
      <c r="AK621" s="191">
        <f>IFERROR(Tabuľka2[[#This Row],[Stĺpec144]]/Tabuľka2[[#This Row],[Stĺpec14]],0)</f>
        <v>0</v>
      </c>
    </row>
    <row r="622" spans="1:37" x14ac:dyDescent="0.25">
      <c r="A622" s="251"/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17">
        <f>SUM(Činnosti!$F622:$M622)</f>
        <v>0</v>
      </c>
      <c r="O622" s="261"/>
      <c r="P622" s="269"/>
      <c r="Q622" s="267">
        <f>IF(AND(Tabuľka2[[#This Row],[Stĺpec5]]&gt;0,Tabuľka2[[#This Row],[Stĺpec1]]=""),1,0)</f>
        <v>0</v>
      </c>
      <c r="R622" s="237">
        <f>IF(AND(Tabuľka2[[#This Row],[Stĺpec14]]=0,OR(Tabuľka2[[#This Row],[Stĺpec145]]&gt;0,Tabuľka2[[#This Row],[Stĺpec144]]&gt;0)),1,0)</f>
        <v>0</v>
      </c>
      <c r="S6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2" s="212">
        <f>IF(OR($T$13="vyberte",$T$13=""),0,IF(OR(Tabuľka2[[#This Row],[Stĺpec14]]="",Tabuľka2[[#This Row],[Stĺpec6]]=""),0,Tabuľka2[[#This Row],[Stĺpec6]]/Tabuľka2[[#This Row],[Stĺpec14]]))</f>
        <v>0</v>
      </c>
      <c r="U622" s="212">
        <f>IF(OR($U$13="vyberte",$U$13=""),0,IF(OR(Tabuľka2[[#This Row],[Stĺpec14]]="",Tabuľka2[[#This Row],[Stĺpec7]]=""),0,Tabuľka2[[#This Row],[Stĺpec7]]/Tabuľka2[[#This Row],[Stĺpec14]]))</f>
        <v>0</v>
      </c>
      <c r="V622" s="212">
        <f>IF(OR($V$13="vyberte",$V$13=""),0,IF(OR(Tabuľka2[[#This Row],[Stĺpec14]]="",Tabuľka2[[#This Row],[Stĺpec8]]=0),0,Tabuľka2[[#This Row],[Stĺpec8]]/Tabuľka2[[#This Row],[Stĺpec14]]))</f>
        <v>0</v>
      </c>
      <c r="W622" s="212">
        <f>IF(OR($W$13="vyberte",$W$13=""),0,IF(OR(Tabuľka2[[#This Row],[Stĺpec14]]="",Tabuľka2[[#This Row],[Stĺpec9]]=""),0,Tabuľka2[[#This Row],[Stĺpec9]]/Tabuľka2[[#This Row],[Stĺpec14]]))</f>
        <v>0</v>
      </c>
      <c r="X622" s="212">
        <f>IF(OR($X$13="vyberte",$X$13=""),0,IF(OR(Tabuľka2[[#This Row],[Stĺpec14]]="",Tabuľka2[[#This Row],[Stĺpec10]]=""),0,Tabuľka2[[#This Row],[Stĺpec10]]/Tabuľka2[[#This Row],[Stĺpec14]]))</f>
        <v>0</v>
      </c>
      <c r="Y622" s="212">
        <f>IF(OR($Y$13="vyberte",$Y$13=""),0,IF(OR(Tabuľka2[[#This Row],[Stĺpec14]]="",Tabuľka2[[#This Row],[Stĺpec11]]=""),0,Tabuľka2[[#This Row],[Stĺpec11]]/Tabuľka2[[#This Row],[Stĺpec14]]))</f>
        <v>0</v>
      </c>
      <c r="Z622" s="212">
        <f>IF(OR(Tabuľka2[[#This Row],[Stĺpec14]]="",Tabuľka2[[#This Row],[Stĺpec12]]=""),0,Tabuľka2[[#This Row],[Stĺpec12]]/Tabuľka2[[#This Row],[Stĺpec14]])</f>
        <v>0</v>
      </c>
      <c r="AA622" s="194">
        <f>IF(OR(Tabuľka2[[#This Row],[Stĺpec14]]="",Tabuľka2[[#This Row],[Stĺpec13]]=""),0,Tabuľka2[[#This Row],[Stĺpec13]]/Tabuľka2[[#This Row],[Stĺpec14]])</f>
        <v>0</v>
      </c>
      <c r="AB622" s="193">
        <f>COUNTIF(Tabuľka2[[#This Row],[Stĺpec16]:[Stĺpec23]],"&gt;0,1")</f>
        <v>0</v>
      </c>
      <c r="AC622" s="198">
        <f>IF(OR($F$13="vyberte",$F$13=""),0,Tabuľka2[[#This Row],[Stĺpec14]]-Tabuľka2[[#This Row],[Stĺpec26]])</f>
        <v>0</v>
      </c>
      <c r="AD6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2" s="206">
        <f>IF('Bodovacie kritéria'!$F$15="01 A - BORSKÁ NÍŽINA",Tabuľka2[[#This Row],[Stĺpec25]]/Tabuľka2[[#This Row],[Stĺpec5]],0)</f>
        <v>0</v>
      </c>
      <c r="AF6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2" s="206">
        <f>IFERROR((Tabuľka2[[#This Row],[Stĺpec28]]+Tabuľka2[[#This Row],[Stĺpec25]])/Tabuľka2[[#This Row],[Stĺpec14]],0)</f>
        <v>0</v>
      </c>
      <c r="AH622" s="199">
        <f>Tabuľka2[[#This Row],[Stĺpec28]]+Tabuľka2[[#This Row],[Stĺpec25]]</f>
        <v>0</v>
      </c>
      <c r="AI622" s="206">
        <f>IFERROR(Tabuľka2[[#This Row],[Stĺpec25]]/Tabuľka2[[#This Row],[Stĺpec30]],0)</f>
        <v>0</v>
      </c>
      <c r="AJ622" s="191">
        <f>IFERROR(Tabuľka2[[#This Row],[Stĺpec145]]/Tabuľka2[[#This Row],[Stĺpec14]],0)</f>
        <v>0</v>
      </c>
      <c r="AK622" s="191">
        <f>IFERROR(Tabuľka2[[#This Row],[Stĺpec144]]/Tabuľka2[[#This Row],[Stĺpec14]],0)</f>
        <v>0</v>
      </c>
    </row>
    <row r="623" spans="1:37" x14ac:dyDescent="0.25">
      <c r="A623" s="252"/>
      <c r="B623" s="257"/>
      <c r="C623" s="257"/>
      <c r="D623" s="257"/>
      <c r="E623" s="257"/>
      <c r="F623" s="257"/>
      <c r="G623" s="257"/>
      <c r="H623" s="257"/>
      <c r="I623" s="257"/>
      <c r="J623" s="257"/>
      <c r="K623" s="257"/>
      <c r="L623" s="257"/>
      <c r="M623" s="257"/>
      <c r="N623" s="218">
        <f>SUM(Činnosti!$F623:$M623)</f>
        <v>0</v>
      </c>
      <c r="O623" s="262"/>
      <c r="P623" s="269"/>
      <c r="Q623" s="267">
        <f>IF(AND(Tabuľka2[[#This Row],[Stĺpec5]]&gt;0,Tabuľka2[[#This Row],[Stĺpec1]]=""),1,0)</f>
        <v>0</v>
      </c>
      <c r="R623" s="237">
        <f>IF(AND(Tabuľka2[[#This Row],[Stĺpec14]]=0,OR(Tabuľka2[[#This Row],[Stĺpec145]]&gt;0,Tabuľka2[[#This Row],[Stĺpec144]]&gt;0)),1,0)</f>
        <v>0</v>
      </c>
      <c r="S6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3" s="212">
        <f>IF(OR($T$13="vyberte",$T$13=""),0,IF(OR(Tabuľka2[[#This Row],[Stĺpec14]]="",Tabuľka2[[#This Row],[Stĺpec6]]=""),0,Tabuľka2[[#This Row],[Stĺpec6]]/Tabuľka2[[#This Row],[Stĺpec14]]))</f>
        <v>0</v>
      </c>
      <c r="U623" s="212">
        <f>IF(OR($U$13="vyberte",$U$13=""),0,IF(OR(Tabuľka2[[#This Row],[Stĺpec14]]="",Tabuľka2[[#This Row],[Stĺpec7]]=""),0,Tabuľka2[[#This Row],[Stĺpec7]]/Tabuľka2[[#This Row],[Stĺpec14]]))</f>
        <v>0</v>
      </c>
      <c r="V623" s="212">
        <f>IF(OR($V$13="vyberte",$V$13=""),0,IF(OR(Tabuľka2[[#This Row],[Stĺpec14]]="",Tabuľka2[[#This Row],[Stĺpec8]]=0),0,Tabuľka2[[#This Row],[Stĺpec8]]/Tabuľka2[[#This Row],[Stĺpec14]]))</f>
        <v>0</v>
      </c>
      <c r="W623" s="212">
        <f>IF(OR($W$13="vyberte",$W$13=""),0,IF(OR(Tabuľka2[[#This Row],[Stĺpec14]]="",Tabuľka2[[#This Row],[Stĺpec9]]=""),0,Tabuľka2[[#This Row],[Stĺpec9]]/Tabuľka2[[#This Row],[Stĺpec14]]))</f>
        <v>0</v>
      </c>
      <c r="X623" s="212">
        <f>IF(OR($X$13="vyberte",$X$13=""),0,IF(OR(Tabuľka2[[#This Row],[Stĺpec14]]="",Tabuľka2[[#This Row],[Stĺpec10]]=""),0,Tabuľka2[[#This Row],[Stĺpec10]]/Tabuľka2[[#This Row],[Stĺpec14]]))</f>
        <v>0</v>
      </c>
      <c r="Y623" s="212">
        <f>IF(OR($Y$13="vyberte",$Y$13=""),0,IF(OR(Tabuľka2[[#This Row],[Stĺpec14]]="",Tabuľka2[[#This Row],[Stĺpec11]]=""),0,Tabuľka2[[#This Row],[Stĺpec11]]/Tabuľka2[[#This Row],[Stĺpec14]]))</f>
        <v>0</v>
      </c>
      <c r="Z623" s="212">
        <f>IF(OR(Tabuľka2[[#This Row],[Stĺpec14]]="",Tabuľka2[[#This Row],[Stĺpec12]]=""),0,Tabuľka2[[#This Row],[Stĺpec12]]/Tabuľka2[[#This Row],[Stĺpec14]])</f>
        <v>0</v>
      </c>
      <c r="AA623" s="194">
        <f>IF(OR(Tabuľka2[[#This Row],[Stĺpec14]]="",Tabuľka2[[#This Row],[Stĺpec13]]=""),0,Tabuľka2[[#This Row],[Stĺpec13]]/Tabuľka2[[#This Row],[Stĺpec14]])</f>
        <v>0</v>
      </c>
      <c r="AB623" s="193">
        <f>COUNTIF(Tabuľka2[[#This Row],[Stĺpec16]:[Stĺpec23]],"&gt;0,1")</f>
        <v>0</v>
      </c>
      <c r="AC623" s="198">
        <f>IF(OR($F$13="vyberte",$F$13=""),0,Tabuľka2[[#This Row],[Stĺpec14]]-Tabuľka2[[#This Row],[Stĺpec26]])</f>
        <v>0</v>
      </c>
      <c r="AD6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3" s="206">
        <f>IF('Bodovacie kritéria'!$F$15="01 A - BORSKÁ NÍŽINA",Tabuľka2[[#This Row],[Stĺpec25]]/Tabuľka2[[#This Row],[Stĺpec5]],0)</f>
        <v>0</v>
      </c>
      <c r="AF6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3" s="206">
        <f>IFERROR((Tabuľka2[[#This Row],[Stĺpec28]]+Tabuľka2[[#This Row],[Stĺpec25]])/Tabuľka2[[#This Row],[Stĺpec14]],0)</f>
        <v>0</v>
      </c>
      <c r="AH623" s="199">
        <f>Tabuľka2[[#This Row],[Stĺpec28]]+Tabuľka2[[#This Row],[Stĺpec25]]</f>
        <v>0</v>
      </c>
      <c r="AI623" s="206">
        <f>IFERROR(Tabuľka2[[#This Row],[Stĺpec25]]/Tabuľka2[[#This Row],[Stĺpec30]],0)</f>
        <v>0</v>
      </c>
      <c r="AJ623" s="191">
        <f>IFERROR(Tabuľka2[[#This Row],[Stĺpec145]]/Tabuľka2[[#This Row],[Stĺpec14]],0)</f>
        <v>0</v>
      </c>
      <c r="AK623" s="191">
        <f>IFERROR(Tabuľka2[[#This Row],[Stĺpec144]]/Tabuľka2[[#This Row],[Stĺpec14]],0)</f>
        <v>0</v>
      </c>
    </row>
    <row r="624" spans="1:37" x14ac:dyDescent="0.25">
      <c r="A624" s="251"/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17">
        <f>SUM(Činnosti!$F624:$M624)</f>
        <v>0</v>
      </c>
      <c r="O624" s="261"/>
      <c r="P624" s="269"/>
      <c r="Q624" s="267">
        <f>IF(AND(Tabuľka2[[#This Row],[Stĺpec5]]&gt;0,Tabuľka2[[#This Row],[Stĺpec1]]=""),1,0)</f>
        <v>0</v>
      </c>
      <c r="R624" s="237">
        <f>IF(AND(Tabuľka2[[#This Row],[Stĺpec14]]=0,OR(Tabuľka2[[#This Row],[Stĺpec145]]&gt;0,Tabuľka2[[#This Row],[Stĺpec144]]&gt;0)),1,0)</f>
        <v>0</v>
      </c>
      <c r="S6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4" s="212">
        <f>IF(OR($T$13="vyberte",$T$13=""),0,IF(OR(Tabuľka2[[#This Row],[Stĺpec14]]="",Tabuľka2[[#This Row],[Stĺpec6]]=""),0,Tabuľka2[[#This Row],[Stĺpec6]]/Tabuľka2[[#This Row],[Stĺpec14]]))</f>
        <v>0</v>
      </c>
      <c r="U624" s="212">
        <f>IF(OR($U$13="vyberte",$U$13=""),0,IF(OR(Tabuľka2[[#This Row],[Stĺpec14]]="",Tabuľka2[[#This Row],[Stĺpec7]]=""),0,Tabuľka2[[#This Row],[Stĺpec7]]/Tabuľka2[[#This Row],[Stĺpec14]]))</f>
        <v>0</v>
      </c>
      <c r="V624" s="212">
        <f>IF(OR($V$13="vyberte",$V$13=""),0,IF(OR(Tabuľka2[[#This Row],[Stĺpec14]]="",Tabuľka2[[#This Row],[Stĺpec8]]=0),0,Tabuľka2[[#This Row],[Stĺpec8]]/Tabuľka2[[#This Row],[Stĺpec14]]))</f>
        <v>0</v>
      </c>
      <c r="W624" s="212">
        <f>IF(OR($W$13="vyberte",$W$13=""),0,IF(OR(Tabuľka2[[#This Row],[Stĺpec14]]="",Tabuľka2[[#This Row],[Stĺpec9]]=""),0,Tabuľka2[[#This Row],[Stĺpec9]]/Tabuľka2[[#This Row],[Stĺpec14]]))</f>
        <v>0</v>
      </c>
      <c r="X624" s="212">
        <f>IF(OR($X$13="vyberte",$X$13=""),0,IF(OR(Tabuľka2[[#This Row],[Stĺpec14]]="",Tabuľka2[[#This Row],[Stĺpec10]]=""),0,Tabuľka2[[#This Row],[Stĺpec10]]/Tabuľka2[[#This Row],[Stĺpec14]]))</f>
        <v>0</v>
      </c>
      <c r="Y624" s="212">
        <f>IF(OR($Y$13="vyberte",$Y$13=""),0,IF(OR(Tabuľka2[[#This Row],[Stĺpec14]]="",Tabuľka2[[#This Row],[Stĺpec11]]=""),0,Tabuľka2[[#This Row],[Stĺpec11]]/Tabuľka2[[#This Row],[Stĺpec14]]))</f>
        <v>0</v>
      </c>
      <c r="Z624" s="212">
        <f>IF(OR(Tabuľka2[[#This Row],[Stĺpec14]]="",Tabuľka2[[#This Row],[Stĺpec12]]=""),0,Tabuľka2[[#This Row],[Stĺpec12]]/Tabuľka2[[#This Row],[Stĺpec14]])</f>
        <v>0</v>
      </c>
      <c r="AA624" s="194">
        <f>IF(OR(Tabuľka2[[#This Row],[Stĺpec14]]="",Tabuľka2[[#This Row],[Stĺpec13]]=""),0,Tabuľka2[[#This Row],[Stĺpec13]]/Tabuľka2[[#This Row],[Stĺpec14]])</f>
        <v>0</v>
      </c>
      <c r="AB624" s="193">
        <f>COUNTIF(Tabuľka2[[#This Row],[Stĺpec16]:[Stĺpec23]],"&gt;0,1")</f>
        <v>0</v>
      </c>
      <c r="AC624" s="198">
        <f>IF(OR($F$13="vyberte",$F$13=""),0,Tabuľka2[[#This Row],[Stĺpec14]]-Tabuľka2[[#This Row],[Stĺpec26]])</f>
        <v>0</v>
      </c>
      <c r="AD6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4" s="206">
        <f>IF('Bodovacie kritéria'!$F$15="01 A - BORSKÁ NÍŽINA",Tabuľka2[[#This Row],[Stĺpec25]]/Tabuľka2[[#This Row],[Stĺpec5]],0)</f>
        <v>0</v>
      </c>
      <c r="AF6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4" s="206">
        <f>IFERROR((Tabuľka2[[#This Row],[Stĺpec28]]+Tabuľka2[[#This Row],[Stĺpec25]])/Tabuľka2[[#This Row],[Stĺpec14]],0)</f>
        <v>0</v>
      </c>
      <c r="AH624" s="199">
        <f>Tabuľka2[[#This Row],[Stĺpec28]]+Tabuľka2[[#This Row],[Stĺpec25]]</f>
        <v>0</v>
      </c>
      <c r="AI624" s="206">
        <f>IFERROR(Tabuľka2[[#This Row],[Stĺpec25]]/Tabuľka2[[#This Row],[Stĺpec30]],0)</f>
        <v>0</v>
      </c>
      <c r="AJ624" s="191">
        <f>IFERROR(Tabuľka2[[#This Row],[Stĺpec145]]/Tabuľka2[[#This Row],[Stĺpec14]],0)</f>
        <v>0</v>
      </c>
      <c r="AK624" s="191">
        <f>IFERROR(Tabuľka2[[#This Row],[Stĺpec144]]/Tabuľka2[[#This Row],[Stĺpec14]],0)</f>
        <v>0</v>
      </c>
    </row>
    <row r="625" spans="1:37" x14ac:dyDescent="0.25">
      <c r="A625" s="252"/>
      <c r="B625" s="257"/>
      <c r="C625" s="257"/>
      <c r="D625" s="257"/>
      <c r="E625" s="257"/>
      <c r="F625" s="257"/>
      <c r="G625" s="257"/>
      <c r="H625" s="257"/>
      <c r="I625" s="257"/>
      <c r="J625" s="257"/>
      <c r="K625" s="257"/>
      <c r="L625" s="257"/>
      <c r="M625" s="257"/>
      <c r="N625" s="218">
        <f>SUM(Činnosti!$F625:$M625)</f>
        <v>0</v>
      </c>
      <c r="O625" s="262"/>
      <c r="P625" s="269"/>
      <c r="Q625" s="267">
        <f>IF(AND(Tabuľka2[[#This Row],[Stĺpec5]]&gt;0,Tabuľka2[[#This Row],[Stĺpec1]]=""),1,0)</f>
        <v>0</v>
      </c>
      <c r="R625" s="237">
        <f>IF(AND(Tabuľka2[[#This Row],[Stĺpec14]]=0,OR(Tabuľka2[[#This Row],[Stĺpec145]]&gt;0,Tabuľka2[[#This Row],[Stĺpec144]]&gt;0)),1,0)</f>
        <v>0</v>
      </c>
      <c r="S6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5" s="212">
        <f>IF(OR($T$13="vyberte",$T$13=""),0,IF(OR(Tabuľka2[[#This Row],[Stĺpec14]]="",Tabuľka2[[#This Row],[Stĺpec6]]=""),0,Tabuľka2[[#This Row],[Stĺpec6]]/Tabuľka2[[#This Row],[Stĺpec14]]))</f>
        <v>0</v>
      </c>
      <c r="U625" s="212">
        <f>IF(OR($U$13="vyberte",$U$13=""),0,IF(OR(Tabuľka2[[#This Row],[Stĺpec14]]="",Tabuľka2[[#This Row],[Stĺpec7]]=""),0,Tabuľka2[[#This Row],[Stĺpec7]]/Tabuľka2[[#This Row],[Stĺpec14]]))</f>
        <v>0</v>
      </c>
      <c r="V625" s="212">
        <f>IF(OR($V$13="vyberte",$V$13=""),0,IF(OR(Tabuľka2[[#This Row],[Stĺpec14]]="",Tabuľka2[[#This Row],[Stĺpec8]]=0),0,Tabuľka2[[#This Row],[Stĺpec8]]/Tabuľka2[[#This Row],[Stĺpec14]]))</f>
        <v>0</v>
      </c>
      <c r="W625" s="212">
        <f>IF(OR($W$13="vyberte",$W$13=""),0,IF(OR(Tabuľka2[[#This Row],[Stĺpec14]]="",Tabuľka2[[#This Row],[Stĺpec9]]=""),0,Tabuľka2[[#This Row],[Stĺpec9]]/Tabuľka2[[#This Row],[Stĺpec14]]))</f>
        <v>0</v>
      </c>
      <c r="X625" s="212">
        <f>IF(OR($X$13="vyberte",$X$13=""),0,IF(OR(Tabuľka2[[#This Row],[Stĺpec14]]="",Tabuľka2[[#This Row],[Stĺpec10]]=""),0,Tabuľka2[[#This Row],[Stĺpec10]]/Tabuľka2[[#This Row],[Stĺpec14]]))</f>
        <v>0</v>
      </c>
      <c r="Y625" s="212">
        <f>IF(OR($Y$13="vyberte",$Y$13=""),0,IF(OR(Tabuľka2[[#This Row],[Stĺpec14]]="",Tabuľka2[[#This Row],[Stĺpec11]]=""),0,Tabuľka2[[#This Row],[Stĺpec11]]/Tabuľka2[[#This Row],[Stĺpec14]]))</f>
        <v>0</v>
      </c>
      <c r="Z625" s="212">
        <f>IF(OR(Tabuľka2[[#This Row],[Stĺpec14]]="",Tabuľka2[[#This Row],[Stĺpec12]]=""),0,Tabuľka2[[#This Row],[Stĺpec12]]/Tabuľka2[[#This Row],[Stĺpec14]])</f>
        <v>0</v>
      </c>
      <c r="AA625" s="194">
        <f>IF(OR(Tabuľka2[[#This Row],[Stĺpec14]]="",Tabuľka2[[#This Row],[Stĺpec13]]=""),0,Tabuľka2[[#This Row],[Stĺpec13]]/Tabuľka2[[#This Row],[Stĺpec14]])</f>
        <v>0</v>
      </c>
      <c r="AB625" s="193">
        <f>COUNTIF(Tabuľka2[[#This Row],[Stĺpec16]:[Stĺpec23]],"&gt;0,1")</f>
        <v>0</v>
      </c>
      <c r="AC625" s="198">
        <f>IF(OR($F$13="vyberte",$F$13=""),0,Tabuľka2[[#This Row],[Stĺpec14]]-Tabuľka2[[#This Row],[Stĺpec26]])</f>
        <v>0</v>
      </c>
      <c r="AD6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5" s="206">
        <f>IF('Bodovacie kritéria'!$F$15="01 A - BORSKÁ NÍŽINA",Tabuľka2[[#This Row],[Stĺpec25]]/Tabuľka2[[#This Row],[Stĺpec5]],0)</f>
        <v>0</v>
      </c>
      <c r="AF6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5" s="206">
        <f>IFERROR((Tabuľka2[[#This Row],[Stĺpec28]]+Tabuľka2[[#This Row],[Stĺpec25]])/Tabuľka2[[#This Row],[Stĺpec14]],0)</f>
        <v>0</v>
      </c>
      <c r="AH625" s="199">
        <f>Tabuľka2[[#This Row],[Stĺpec28]]+Tabuľka2[[#This Row],[Stĺpec25]]</f>
        <v>0</v>
      </c>
      <c r="AI625" s="206">
        <f>IFERROR(Tabuľka2[[#This Row],[Stĺpec25]]/Tabuľka2[[#This Row],[Stĺpec30]],0)</f>
        <v>0</v>
      </c>
      <c r="AJ625" s="191">
        <f>IFERROR(Tabuľka2[[#This Row],[Stĺpec145]]/Tabuľka2[[#This Row],[Stĺpec14]],0)</f>
        <v>0</v>
      </c>
      <c r="AK625" s="191">
        <f>IFERROR(Tabuľka2[[#This Row],[Stĺpec144]]/Tabuľka2[[#This Row],[Stĺpec14]],0)</f>
        <v>0</v>
      </c>
    </row>
    <row r="626" spans="1:37" x14ac:dyDescent="0.25">
      <c r="A626" s="251"/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17">
        <f>SUM(Činnosti!$F626:$M626)</f>
        <v>0</v>
      </c>
      <c r="O626" s="261"/>
      <c r="P626" s="269"/>
      <c r="Q626" s="267">
        <f>IF(AND(Tabuľka2[[#This Row],[Stĺpec5]]&gt;0,Tabuľka2[[#This Row],[Stĺpec1]]=""),1,0)</f>
        <v>0</v>
      </c>
      <c r="R626" s="237">
        <f>IF(AND(Tabuľka2[[#This Row],[Stĺpec14]]=0,OR(Tabuľka2[[#This Row],[Stĺpec145]]&gt;0,Tabuľka2[[#This Row],[Stĺpec144]]&gt;0)),1,0)</f>
        <v>0</v>
      </c>
      <c r="S6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6" s="212">
        <f>IF(OR($T$13="vyberte",$T$13=""),0,IF(OR(Tabuľka2[[#This Row],[Stĺpec14]]="",Tabuľka2[[#This Row],[Stĺpec6]]=""),0,Tabuľka2[[#This Row],[Stĺpec6]]/Tabuľka2[[#This Row],[Stĺpec14]]))</f>
        <v>0</v>
      </c>
      <c r="U626" s="212">
        <f>IF(OR($U$13="vyberte",$U$13=""),0,IF(OR(Tabuľka2[[#This Row],[Stĺpec14]]="",Tabuľka2[[#This Row],[Stĺpec7]]=""),0,Tabuľka2[[#This Row],[Stĺpec7]]/Tabuľka2[[#This Row],[Stĺpec14]]))</f>
        <v>0</v>
      </c>
      <c r="V626" s="212">
        <f>IF(OR($V$13="vyberte",$V$13=""),0,IF(OR(Tabuľka2[[#This Row],[Stĺpec14]]="",Tabuľka2[[#This Row],[Stĺpec8]]=0),0,Tabuľka2[[#This Row],[Stĺpec8]]/Tabuľka2[[#This Row],[Stĺpec14]]))</f>
        <v>0</v>
      </c>
      <c r="W626" s="212">
        <f>IF(OR($W$13="vyberte",$W$13=""),0,IF(OR(Tabuľka2[[#This Row],[Stĺpec14]]="",Tabuľka2[[#This Row],[Stĺpec9]]=""),0,Tabuľka2[[#This Row],[Stĺpec9]]/Tabuľka2[[#This Row],[Stĺpec14]]))</f>
        <v>0</v>
      </c>
      <c r="X626" s="212">
        <f>IF(OR($X$13="vyberte",$X$13=""),0,IF(OR(Tabuľka2[[#This Row],[Stĺpec14]]="",Tabuľka2[[#This Row],[Stĺpec10]]=""),0,Tabuľka2[[#This Row],[Stĺpec10]]/Tabuľka2[[#This Row],[Stĺpec14]]))</f>
        <v>0</v>
      </c>
      <c r="Y626" s="212">
        <f>IF(OR($Y$13="vyberte",$Y$13=""),0,IF(OR(Tabuľka2[[#This Row],[Stĺpec14]]="",Tabuľka2[[#This Row],[Stĺpec11]]=""),0,Tabuľka2[[#This Row],[Stĺpec11]]/Tabuľka2[[#This Row],[Stĺpec14]]))</f>
        <v>0</v>
      </c>
      <c r="Z626" s="212">
        <f>IF(OR(Tabuľka2[[#This Row],[Stĺpec14]]="",Tabuľka2[[#This Row],[Stĺpec12]]=""),0,Tabuľka2[[#This Row],[Stĺpec12]]/Tabuľka2[[#This Row],[Stĺpec14]])</f>
        <v>0</v>
      </c>
      <c r="AA626" s="194">
        <f>IF(OR(Tabuľka2[[#This Row],[Stĺpec14]]="",Tabuľka2[[#This Row],[Stĺpec13]]=""),0,Tabuľka2[[#This Row],[Stĺpec13]]/Tabuľka2[[#This Row],[Stĺpec14]])</f>
        <v>0</v>
      </c>
      <c r="AB626" s="193">
        <f>COUNTIF(Tabuľka2[[#This Row],[Stĺpec16]:[Stĺpec23]],"&gt;0,1")</f>
        <v>0</v>
      </c>
      <c r="AC626" s="198">
        <f>IF(OR($F$13="vyberte",$F$13=""),0,Tabuľka2[[#This Row],[Stĺpec14]]-Tabuľka2[[#This Row],[Stĺpec26]])</f>
        <v>0</v>
      </c>
      <c r="AD6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6" s="206">
        <f>IF('Bodovacie kritéria'!$F$15="01 A - BORSKÁ NÍŽINA",Tabuľka2[[#This Row],[Stĺpec25]]/Tabuľka2[[#This Row],[Stĺpec5]],0)</f>
        <v>0</v>
      </c>
      <c r="AF6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6" s="206">
        <f>IFERROR((Tabuľka2[[#This Row],[Stĺpec28]]+Tabuľka2[[#This Row],[Stĺpec25]])/Tabuľka2[[#This Row],[Stĺpec14]],0)</f>
        <v>0</v>
      </c>
      <c r="AH626" s="199">
        <f>Tabuľka2[[#This Row],[Stĺpec28]]+Tabuľka2[[#This Row],[Stĺpec25]]</f>
        <v>0</v>
      </c>
      <c r="AI626" s="206">
        <f>IFERROR(Tabuľka2[[#This Row],[Stĺpec25]]/Tabuľka2[[#This Row],[Stĺpec30]],0)</f>
        <v>0</v>
      </c>
      <c r="AJ626" s="191">
        <f>IFERROR(Tabuľka2[[#This Row],[Stĺpec145]]/Tabuľka2[[#This Row],[Stĺpec14]],0)</f>
        <v>0</v>
      </c>
      <c r="AK626" s="191">
        <f>IFERROR(Tabuľka2[[#This Row],[Stĺpec144]]/Tabuľka2[[#This Row],[Stĺpec14]],0)</f>
        <v>0</v>
      </c>
    </row>
    <row r="627" spans="1:37" x14ac:dyDescent="0.25">
      <c r="A627" s="252"/>
      <c r="B627" s="257"/>
      <c r="C627" s="257"/>
      <c r="D627" s="257"/>
      <c r="E627" s="257"/>
      <c r="F627" s="257"/>
      <c r="G627" s="257"/>
      <c r="H627" s="257"/>
      <c r="I627" s="257"/>
      <c r="J627" s="257"/>
      <c r="K627" s="257"/>
      <c r="L627" s="257"/>
      <c r="M627" s="257"/>
      <c r="N627" s="218">
        <f>SUM(Činnosti!$F627:$M627)</f>
        <v>0</v>
      </c>
      <c r="O627" s="262"/>
      <c r="P627" s="269"/>
      <c r="Q627" s="267">
        <f>IF(AND(Tabuľka2[[#This Row],[Stĺpec5]]&gt;0,Tabuľka2[[#This Row],[Stĺpec1]]=""),1,0)</f>
        <v>0</v>
      </c>
      <c r="R627" s="237">
        <f>IF(AND(Tabuľka2[[#This Row],[Stĺpec14]]=0,OR(Tabuľka2[[#This Row],[Stĺpec145]]&gt;0,Tabuľka2[[#This Row],[Stĺpec144]]&gt;0)),1,0)</f>
        <v>0</v>
      </c>
      <c r="S6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7" s="212">
        <f>IF(OR($T$13="vyberte",$T$13=""),0,IF(OR(Tabuľka2[[#This Row],[Stĺpec14]]="",Tabuľka2[[#This Row],[Stĺpec6]]=""),0,Tabuľka2[[#This Row],[Stĺpec6]]/Tabuľka2[[#This Row],[Stĺpec14]]))</f>
        <v>0</v>
      </c>
      <c r="U627" s="212">
        <f>IF(OR($U$13="vyberte",$U$13=""),0,IF(OR(Tabuľka2[[#This Row],[Stĺpec14]]="",Tabuľka2[[#This Row],[Stĺpec7]]=""),0,Tabuľka2[[#This Row],[Stĺpec7]]/Tabuľka2[[#This Row],[Stĺpec14]]))</f>
        <v>0</v>
      </c>
      <c r="V627" s="212">
        <f>IF(OR($V$13="vyberte",$V$13=""),0,IF(OR(Tabuľka2[[#This Row],[Stĺpec14]]="",Tabuľka2[[#This Row],[Stĺpec8]]=0),0,Tabuľka2[[#This Row],[Stĺpec8]]/Tabuľka2[[#This Row],[Stĺpec14]]))</f>
        <v>0</v>
      </c>
      <c r="W627" s="212">
        <f>IF(OR($W$13="vyberte",$W$13=""),0,IF(OR(Tabuľka2[[#This Row],[Stĺpec14]]="",Tabuľka2[[#This Row],[Stĺpec9]]=""),0,Tabuľka2[[#This Row],[Stĺpec9]]/Tabuľka2[[#This Row],[Stĺpec14]]))</f>
        <v>0</v>
      </c>
      <c r="X627" s="212">
        <f>IF(OR($X$13="vyberte",$X$13=""),0,IF(OR(Tabuľka2[[#This Row],[Stĺpec14]]="",Tabuľka2[[#This Row],[Stĺpec10]]=""),0,Tabuľka2[[#This Row],[Stĺpec10]]/Tabuľka2[[#This Row],[Stĺpec14]]))</f>
        <v>0</v>
      </c>
      <c r="Y627" s="212">
        <f>IF(OR($Y$13="vyberte",$Y$13=""),0,IF(OR(Tabuľka2[[#This Row],[Stĺpec14]]="",Tabuľka2[[#This Row],[Stĺpec11]]=""),0,Tabuľka2[[#This Row],[Stĺpec11]]/Tabuľka2[[#This Row],[Stĺpec14]]))</f>
        <v>0</v>
      </c>
      <c r="Z627" s="212">
        <f>IF(OR(Tabuľka2[[#This Row],[Stĺpec14]]="",Tabuľka2[[#This Row],[Stĺpec12]]=""),0,Tabuľka2[[#This Row],[Stĺpec12]]/Tabuľka2[[#This Row],[Stĺpec14]])</f>
        <v>0</v>
      </c>
      <c r="AA627" s="194">
        <f>IF(OR(Tabuľka2[[#This Row],[Stĺpec14]]="",Tabuľka2[[#This Row],[Stĺpec13]]=""),0,Tabuľka2[[#This Row],[Stĺpec13]]/Tabuľka2[[#This Row],[Stĺpec14]])</f>
        <v>0</v>
      </c>
      <c r="AB627" s="193">
        <f>COUNTIF(Tabuľka2[[#This Row],[Stĺpec16]:[Stĺpec23]],"&gt;0,1")</f>
        <v>0</v>
      </c>
      <c r="AC627" s="198">
        <f>IF(OR($F$13="vyberte",$F$13=""),0,Tabuľka2[[#This Row],[Stĺpec14]]-Tabuľka2[[#This Row],[Stĺpec26]])</f>
        <v>0</v>
      </c>
      <c r="AD6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7" s="206">
        <f>IF('Bodovacie kritéria'!$F$15="01 A - BORSKÁ NÍŽINA",Tabuľka2[[#This Row],[Stĺpec25]]/Tabuľka2[[#This Row],[Stĺpec5]],0)</f>
        <v>0</v>
      </c>
      <c r="AF6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7" s="206">
        <f>IFERROR((Tabuľka2[[#This Row],[Stĺpec28]]+Tabuľka2[[#This Row],[Stĺpec25]])/Tabuľka2[[#This Row],[Stĺpec14]],0)</f>
        <v>0</v>
      </c>
      <c r="AH627" s="199">
        <f>Tabuľka2[[#This Row],[Stĺpec28]]+Tabuľka2[[#This Row],[Stĺpec25]]</f>
        <v>0</v>
      </c>
      <c r="AI627" s="206">
        <f>IFERROR(Tabuľka2[[#This Row],[Stĺpec25]]/Tabuľka2[[#This Row],[Stĺpec30]],0)</f>
        <v>0</v>
      </c>
      <c r="AJ627" s="191">
        <f>IFERROR(Tabuľka2[[#This Row],[Stĺpec145]]/Tabuľka2[[#This Row],[Stĺpec14]],0)</f>
        <v>0</v>
      </c>
      <c r="AK627" s="191">
        <f>IFERROR(Tabuľka2[[#This Row],[Stĺpec144]]/Tabuľka2[[#This Row],[Stĺpec14]],0)</f>
        <v>0</v>
      </c>
    </row>
    <row r="628" spans="1:37" x14ac:dyDescent="0.25">
      <c r="A628" s="251"/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17">
        <f>SUM(Činnosti!$F628:$M628)</f>
        <v>0</v>
      </c>
      <c r="O628" s="261"/>
      <c r="P628" s="269"/>
      <c r="Q628" s="267">
        <f>IF(AND(Tabuľka2[[#This Row],[Stĺpec5]]&gt;0,Tabuľka2[[#This Row],[Stĺpec1]]=""),1,0)</f>
        <v>0</v>
      </c>
      <c r="R628" s="237">
        <f>IF(AND(Tabuľka2[[#This Row],[Stĺpec14]]=0,OR(Tabuľka2[[#This Row],[Stĺpec145]]&gt;0,Tabuľka2[[#This Row],[Stĺpec144]]&gt;0)),1,0)</f>
        <v>0</v>
      </c>
      <c r="S6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8" s="212">
        <f>IF(OR($T$13="vyberte",$T$13=""),0,IF(OR(Tabuľka2[[#This Row],[Stĺpec14]]="",Tabuľka2[[#This Row],[Stĺpec6]]=""),0,Tabuľka2[[#This Row],[Stĺpec6]]/Tabuľka2[[#This Row],[Stĺpec14]]))</f>
        <v>0</v>
      </c>
      <c r="U628" s="212">
        <f>IF(OR($U$13="vyberte",$U$13=""),0,IF(OR(Tabuľka2[[#This Row],[Stĺpec14]]="",Tabuľka2[[#This Row],[Stĺpec7]]=""),0,Tabuľka2[[#This Row],[Stĺpec7]]/Tabuľka2[[#This Row],[Stĺpec14]]))</f>
        <v>0</v>
      </c>
      <c r="V628" s="212">
        <f>IF(OR($V$13="vyberte",$V$13=""),0,IF(OR(Tabuľka2[[#This Row],[Stĺpec14]]="",Tabuľka2[[#This Row],[Stĺpec8]]=0),0,Tabuľka2[[#This Row],[Stĺpec8]]/Tabuľka2[[#This Row],[Stĺpec14]]))</f>
        <v>0</v>
      </c>
      <c r="W628" s="212">
        <f>IF(OR($W$13="vyberte",$W$13=""),0,IF(OR(Tabuľka2[[#This Row],[Stĺpec14]]="",Tabuľka2[[#This Row],[Stĺpec9]]=""),0,Tabuľka2[[#This Row],[Stĺpec9]]/Tabuľka2[[#This Row],[Stĺpec14]]))</f>
        <v>0</v>
      </c>
      <c r="X628" s="212">
        <f>IF(OR($X$13="vyberte",$X$13=""),0,IF(OR(Tabuľka2[[#This Row],[Stĺpec14]]="",Tabuľka2[[#This Row],[Stĺpec10]]=""),0,Tabuľka2[[#This Row],[Stĺpec10]]/Tabuľka2[[#This Row],[Stĺpec14]]))</f>
        <v>0</v>
      </c>
      <c r="Y628" s="212">
        <f>IF(OR($Y$13="vyberte",$Y$13=""),0,IF(OR(Tabuľka2[[#This Row],[Stĺpec14]]="",Tabuľka2[[#This Row],[Stĺpec11]]=""),0,Tabuľka2[[#This Row],[Stĺpec11]]/Tabuľka2[[#This Row],[Stĺpec14]]))</f>
        <v>0</v>
      </c>
      <c r="Z628" s="212">
        <f>IF(OR(Tabuľka2[[#This Row],[Stĺpec14]]="",Tabuľka2[[#This Row],[Stĺpec12]]=""),0,Tabuľka2[[#This Row],[Stĺpec12]]/Tabuľka2[[#This Row],[Stĺpec14]])</f>
        <v>0</v>
      </c>
      <c r="AA628" s="194">
        <f>IF(OR(Tabuľka2[[#This Row],[Stĺpec14]]="",Tabuľka2[[#This Row],[Stĺpec13]]=""),0,Tabuľka2[[#This Row],[Stĺpec13]]/Tabuľka2[[#This Row],[Stĺpec14]])</f>
        <v>0</v>
      </c>
      <c r="AB628" s="193">
        <f>COUNTIF(Tabuľka2[[#This Row],[Stĺpec16]:[Stĺpec23]],"&gt;0,1")</f>
        <v>0</v>
      </c>
      <c r="AC628" s="198">
        <f>IF(OR($F$13="vyberte",$F$13=""),0,Tabuľka2[[#This Row],[Stĺpec14]]-Tabuľka2[[#This Row],[Stĺpec26]])</f>
        <v>0</v>
      </c>
      <c r="AD6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8" s="206">
        <f>IF('Bodovacie kritéria'!$F$15="01 A - BORSKÁ NÍŽINA",Tabuľka2[[#This Row],[Stĺpec25]]/Tabuľka2[[#This Row],[Stĺpec5]],0)</f>
        <v>0</v>
      </c>
      <c r="AF6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8" s="206">
        <f>IFERROR((Tabuľka2[[#This Row],[Stĺpec28]]+Tabuľka2[[#This Row],[Stĺpec25]])/Tabuľka2[[#This Row],[Stĺpec14]],0)</f>
        <v>0</v>
      </c>
      <c r="AH628" s="199">
        <f>Tabuľka2[[#This Row],[Stĺpec28]]+Tabuľka2[[#This Row],[Stĺpec25]]</f>
        <v>0</v>
      </c>
      <c r="AI628" s="206">
        <f>IFERROR(Tabuľka2[[#This Row],[Stĺpec25]]/Tabuľka2[[#This Row],[Stĺpec30]],0)</f>
        <v>0</v>
      </c>
      <c r="AJ628" s="191">
        <f>IFERROR(Tabuľka2[[#This Row],[Stĺpec145]]/Tabuľka2[[#This Row],[Stĺpec14]],0)</f>
        <v>0</v>
      </c>
      <c r="AK628" s="191">
        <f>IFERROR(Tabuľka2[[#This Row],[Stĺpec144]]/Tabuľka2[[#This Row],[Stĺpec14]],0)</f>
        <v>0</v>
      </c>
    </row>
    <row r="629" spans="1:37" x14ac:dyDescent="0.25">
      <c r="A629" s="252"/>
      <c r="B629" s="257"/>
      <c r="C629" s="257"/>
      <c r="D629" s="257"/>
      <c r="E629" s="257"/>
      <c r="F629" s="257"/>
      <c r="G629" s="257"/>
      <c r="H629" s="257"/>
      <c r="I629" s="257"/>
      <c r="J629" s="257"/>
      <c r="K629" s="257"/>
      <c r="L629" s="257"/>
      <c r="M629" s="257"/>
      <c r="N629" s="218">
        <f>SUM(Činnosti!$F629:$M629)</f>
        <v>0</v>
      </c>
      <c r="O629" s="262"/>
      <c r="P629" s="269"/>
      <c r="Q629" s="267">
        <f>IF(AND(Tabuľka2[[#This Row],[Stĺpec5]]&gt;0,Tabuľka2[[#This Row],[Stĺpec1]]=""),1,0)</f>
        <v>0</v>
      </c>
      <c r="R629" s="237">
        <f>IF(AND(Tabuľka2[[#This Row],[Stĺpec14]]=0,OR(Tabuľka2[[#This Row],[Stĺpec145]]&gt;0,Tabuľka2[[#This Row],[Stĺpec144]]&gt;0)),1,0)</f>
        <v>0</v>
      </c>
      <c r="S6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29" s="212">
        <f>IF(OR($T$13="vyberte",$T$13=""),0,IF(OR(Tabuľka2[[#This Row],[Stĺpec14]]="",Tabuľka2[[#This Row],[Stĺpec6]]=""),0,Tabuľka2[[#This Row],[Stĺpec6]]/Tabuľka2[[#This Row],[Stĺpec14]]))</f>
        <v>0</v>
      </c>
      <c r="U629" s="212">
        <f>IF(OR($U$13="vyberte",$U$13=""),0,IF(OR(Tabuľka2[[#This Row],[Stĺpec14]]="",Tabuľka2[[#This Row],[Stĺpec7]]=""),0,Tabuľka2[[#This Row],[Stĺpec7]]/Tabuľka2[[#This Row],[Stĺpec14]]))</f>
        <v>0</v>
      </c>
      <c r="V629" s="212">
        <f>IF(OR($V$13="vyberte",$V$13=""),0,IF(OR(Tabuľka2[[#This Row],[Stĺpec14]]="",Tabuľka2[[#This Row],[Stĺpec8]]=0),0,Tabuľka2[[#This Row],[Stĺpec8]]/Tabuľka2[[#This Row],[Stĺpec14]]))</f>
        <v>0</v>
      </c>
      <c r="W629" s="212">
        <f>IF(OR($W$13="vyberte",$W$13=""),0,IF(OR(Tabuľka2[[#This Row],[Stĺpec14]]="",Tabuľka2[[#This Row],[Stĺpec9]]=""),0,Tabuľka2[[#This Row],[Stĺpec9]]/Tabuľka2[[#This Row],[Stĺpec14]]))</f>
        <v>0</v>
      </c>
      <c r="X629" s="212">
        <f>IF(OR($X$13="vyberte",$X$13=""),0,IF(OR(Tabuľka2[[#This Row],[Stĺpec14]]="",Tabuľka2[[#This Row],[Stĺpec10]]=""),0,Tabuľka2[[#This Row],[Stĺpec10]]/Tabuľka2[[#This Row],[Stĺpec14]]))</f>
        <v>0</v>
      </c>
      <c r="Y629" s="212">
        <f>IF(OR($Y$13="vyberte",$Y$13=""),0,IF(OR(Tabuľka2[[#This Row],[Stĺpec14]]="",Tabuľka2[[#This Row],[Stĺpec11]]=""),0,Tabuľka2[[#This Row],[Stĺpec11]]/Tabuľka2[[#This Row],[Stĺpec14]]))</f>
        <v>0</v>
      </c>
      <c r="Z629" s="212">
        <f>IF(OR(Tabuľka2[[#This Row],[Stĺpec14]]="",Tabuľka2[[#This Row],[Stĺpec12]]=""),0,Tabuľka2[[#This Row],[Stĺpec12]]/Tabuľka2[[#This Row],[Stĺpec14]])</f>
        <v>0</v>
      </c>
      <c r="AA629" s="194">
        <f>IF(OR(Tabuľka2[[#This Row],[Stĺpec14]]="",Tabuľka2[[#This Row],[Stĺpec13]]=""),0,Tabuľka2[[#This Row],[Stĺpec13]]/Tabuľka2[[#This Row],[Stĺpec14]])</f>
        <v>0</v>
      </c>
      <c r="AB629" s="193">
        <f>COUNTIF(Tabuľka2[[#This Row],[Stĺpec16]:[Stĺpec23]],"&gt;0,1")</f>
        <v>0</v>
      </c>
      <c r="AC629" s="198">
        <f>IF(OR($F$13="vyberte",$F$13=""),0,Tabuľka2[[#This Row],[Stĺpec14]]-Tabuľka2[[#This Row],[Stĺpec26]])</f>
        <v>0</v>
      </c>
      <c r="AD6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29" s="206">
        <f>IF('Bodovacie kritéria'!$F$15="01 A - BORSKÁ NÍŽINA",Tabuľka2[[#This Row],[Stĺpec25]]/Tabuľka2[[#This Row],[Stĺpec5]],0)</f>
        <v>0</v>
      </c>
      <c r="AF6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29" s="206">
        <f>IFERROR((Tabuľka2[[#This Row],[Stĺpec28]]+Tabuľka2[[#This Row],[Stĺpec25]])/Tabuľka2[[#This Row],[Stĺpec14]],0)</f>
        <v>0</v>
      </c>
      <c r="AH629" s="199">
        <f>Tabuľka2[[#This Row],[Stĺpec28]]+Tabuľka2[[#This Row],[Stĺpec25]]</f>
        <v>0</v>
      </c>
      <c r="AI629" s="206">
        <f>IFERROR(Tabuľka2[[#This Row],[Stĺpec25]]/Tabuľka2[[#This Row],[Stĺpec30]],0)</f>
        <v>0</v>
      </c>
      <c r="AJ629" s="191">
        <f>IFERROR(Tabuľka2[[#This Row],[Stĺpec145]]/Tabuľka2[[#This Row],[Stĺpec14]],0)</f>
        <v>0</v>
      </c>
      <c r="AK629" s="191">
        <f>IFERROR(Tabuľka2[[#This Row],[Stĺpec144]]/Tabuľka2[[#This Row],[Stĺpec14]],0)</f>
        <v>0</v>
      </c>
    </row>
    <row r="630" spans="1:37" x14ac:dyDescent="0.25">
      <c r="A630" s="251"/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17">
        <f>SUM(Činnosti!$F630:$M630)</f>
        <v>0</v>
      </c>
      <c r="O630" s="261"/>
      <c r="P630" s="269"/>
      <c r="Q630" s="267">
        <f>IF(AND(Tabuľka2[[#This Row],[Stĺpec5]]&gt;0,Tabuľka2[[#This Row],[Stĺpec1]]=""),1,0)</f>
        <v>0</v>
      </c>
      <c r="R630" s="237">
        <f>IF(AND(Tabuľka2[[#This Row],[Stĺpec14]]=0,OR(Tabuľka2[[#This Row],[Stĺpec145]]&gt;0,Tabuľka2[[#This Row],[Stĺpec144]]&gt;0)),1,0)</f>
        <v>0</v>
      </c>
      <c r="S6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0" s="212">
        <f>IF(OR($T$13="vyberte",$T$13=""),0,IF(OR(Tabuľka2[[#This Row],[Stĺpec14]]="",Tabuľka2[[#This Row],[Stĺpec6]]=""),0,Tabuľka2[[#This Row],[Stĺpec6]]/Tabuľka2[[#This Row],[Stĺpec14]]))</f>
        <v>0</v>
      </c>
      <c r="U630" s="212">
        <f>IF(OR($U$13="vyberte",$U$13=""),0,IF(OR(Tabuľka2[[#This Row],[Stĺpec14]]="",Tabuľka2[[#This Row],[Stĺpec7]]=""),0,Tabuľka2[[#This Row],[Stĺpec7]]/Tabuľka2[[#This Row],[Stĺpec14]]))</f>
        <v>0</v>
      </c>
      <c r="V630" s="212">
        <f>IF(OR($V$13="vyberte",$V$13=""),0,IF(OR(Tabuľka2[[#This Row],[Stĺpec14]]="",Tabuľka2[[#This Row],[Stĺpec8]]=0),0,Tabuľka2[[#This Row],[Stĺpec8]]/Tabuľka2[[#This Row],[Stĺpec14]]))</f>
        <v>0</v>
      </c>
      <c r="W630" s="212">
        <f>IF(OR($W$13="vyberte",$W$13=""),0,IF(OR(Tabuľka2[[#This Row],[Stĺpec14]]="",Tabuľka2[[#This Row],[Stĺpec9]]=""),0,Tabuľka2[[#This Row],[Stĺpec9]]/Tabuľka2[[#This Row],[Stĺpec14]]))</f>
        <v>0</v>
      </c>
      <c r="X630" s="212">
        <f>IF(OR($X$13="vyberte",$X$13=""),0,IF(OR(Tabuľka2[[#This Row],[Stĺpec14]]="",Tabuľka2[[#This Row],[Stĺpec10]]=""),0,Tabuľka2[[#This Row],[Stĺpec10]]/Tabuľka2[[#This Row],[Stĺpec14]]))</f>
        <v>0</v>
      </c>
      <c r="Y630" s="212">
        <f>IF(OR($Y$13="vyberte",$Y$13=""),0,IF(OR(Tabuľka2[[#This Row],[Stĺpec14]]="",Tabuľka2[[#This Row],[Stĺpec11]]=""),0,Tabuľka2[[#This Row],[Stĺpec11]]/Tabuľka2[[#This Row],[Stĺpec14]]))</f>
        <v>0</v>
      </c>
      <c r="Z630" s="212">
        <f>IF(OR(Tabuľka2[[#This Row],[Stĺpec14]]="",Tabuľka2[[#This Row],[Stĺpec12]]=""),0,Tabuľka2[[#This Row],[Stĺpec12]]/Tabuľka2[[#This Row],[Stĺpec14]])</f>
        <v>0</v>
      </c>
      <c r="AA630" s="194">
        <f>IF(OR(Tabuľka2[[#This Row],[Stĺpec14]]="",Tabuľka2[[#This Row],[Stĺpec13]]=""),0,Tabuľka2[[#This Row],[Stĺpec13]]/Tabuľka2[[#This Row],[Stĺpec14]])</f>
        <v>0</v>
      </c>
      <c r="AB630" s="193">
        <f>COUNTIF(Tabuľka2[[#This Row],[Stĺpec16]:[Stĺpec23]],"&gt;0,1")</f>
        <v>0</v>
      </c>
      <c r="AC630" s="198">
        <f>IF(OR($F$13="vyberte",$F$13=""),0,Tabuľka2[[#This Row],[Stĺpec14]]-Tabuľka2[[#This Row],[Stĺpec26]])</f>
        <v>0</v>
      </c>
      <c r="AD6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0" s="206">
        <f>IF('Bodovacie kritéria'!$F$15="01 A - BORSKÁ NÍŽINA",Tabuľka2[[#This Row],[Stĺpec25]]/Tabuľka2[[#This Row],[Stĺpec5]],0)</f>
        <v>0</v>
      </c>
      <c r="AF6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0" s="206">
        <f>IFERROR((Tabuľka2[[#This Row],[Stĺpec28]]+Tabuľka2[[#This Row],[Stĺpec25]])/Tabuľka2[[#This Row],[Stĺpec14]],0)</f>
        <v>0</v>
      </c>
      <c r="AH630" s="199">
        <f>Tabuľka2[[#This Row],[Stĺpec28]]+Tabuľka2[[#This Row],[Stĺpec25]]</f>
        <v>0</v>
      </c>
      <c r="AI630" s="206">
        <f>IFERROR(Tabuľka2[[#This Row],[Stĺpec25]]/Tabuľka2[[#This Row],[Stĺpec30]],0)</f>
        <v>0</v>
      </c>
      <c r="AJ630" s="191">
        <f>IFERROR(Tabuľka2[[#This Row],[Stĺpec145]]/Tabuľka2[[#This Row],[Stĺpec14]],0)</f>
        <v>0</v>
      </c>
      <c r="AK630" s="191">
        <f>IFERROR(Tabuľka2[[#This Row],[Stĺpec144]]/Tabuľka2[[#This Row],[Stĺpec14]],0)</f>
        <v>0</v>
      </c>
    </row>
    <row r="631" spans="1:37" x14ac:dyDescent="0.25">
      <c r="A631" s="252"/>
      <c r="B631" s="257"/>
      <c r="C631" s="257"/>
      <c r="D631" s="257"/>
      <c r="E631" s="257"/>
      <c r="F631" s="257"/>
      <c r="G631" s="257"/>
      <c r="H631" s="257"/>
      <c r="I631" s="257"/>
      <c r="J631" s="257"/>
      <c r="K631" s="257"/>
      <c r="L631" s="257"/>
      <c r="M631" s="257"/>
      <c r="N631" s="218">
        <f>SUM(Činnosti!$F631:$M631)</f>
        <v>0</v>
      </c>
      <c r="O631" s="262"/>
      <c r="P631" s="269"/>
      <c r="Q631" s="267">
        <f>IF(AND(Tabuľka2[[#This Row],[Stĺpec5]]&gt;0,Tabuľka2[[#This Row],[Stĺpec1]]=""),1,0)</f>
        <v>0</v>
      </c>
      <c r="R631" s="237">
        <f>IF(AND(Tabuľka2[[#This Row],[Stĺpec14]]=0,OR(Tabuľka2[[#This Row],[Stĺpec145]]&gt;0,Tabuľka2[[#This Row],[Stĺpec144]]&gt;0)),1,0)</f>
        <v>0</v>
      </c>
      <c r="S6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1" s="212">
        <f>IF(OR($T$13="vyberte",$T$13=""),0,IF(OR(Tabuľka2[[#This Row],[Stĺpec14]]="",Tabuľka2[[#This Row],[Stĺpec6]]=""),0,Tabuľka2[[#This Row],[Stĺpec6]]/Tabuľka2[[#This Row],[Stĺpec14]]))</f>
        <v>0</v>
      </c>
      <c r="U631" s="212">
        <f>IF(OR($U$13="vyberte",$U$13=""),0,IF(OR(Tabuľka2[[#This Row],[Stĺpec14]]="",Tabuľka2[[#This Row],[Stĺpec7]]=""),0,Tabuľka2[[#This Row],[Stĺpec7]]/Tabuľka2[[#This Row],[Stĺpec14]]))</f>
        <v>0</v>
      </c>
      <c r="V631" s="212">
        <f>IF(OR($V$13="vyberte",$V$13=""),0,IF(OR(Tabuľka2[[#This Row],[Stĺpec14]]="",Tabuľka2[[#This Row],[Stĺpec8]]=0),0,Tabuľka2[[#This Row],[Stĺpec8]]/Tabuľka2[[#This Row],[Stĺpec14]]))</f>
        <v>0</v>
      </c>
      <c r="W631" s="212">
        <f>IF(OR($W$13="vyberte",$W$13=""),0,IF(OR(Tabuľka2[[#This Row],[Stĺpec14]]="",Tabuľka2[[#This Row],[Stĺpec9]]=""),0,Tabuľka2[[#This Row],[Stĺpec9]]/Tabuľka2[[#This Row],[Stĺpec14]]))</f>
        <v>0</v>
      </c>
      <c r="X631" s="212">
        <f>IF(OR($X$13="vyberte",$X$13=""),0,IF(OR(Tabuľka2[[#This Row],[Stĺpec14]]="",Tabuľka2[[#This Row],[Stĺpec10]]=""),0,Tabuľka2[[#This Row],[Stĺpec10]]/Tabuľka2[[#This Row],[Stĺpec14]]))</f>
        <v>0</v>
      </c>
      <c r="Y631" s="212">
        <f>IF(OR($Y$13="vyberte",$Y$13=""),0,IF(OR(Tabuľka2[[#This Row],[Stĺpec14]]="",Tabuľka2[[#This Row],[Stĺpec11]]=""),0,Tabuľka2[[#This Row],[Stĺpec11]]/Tabuľka2[[#This Row],[Stĺpec14]]))</f>
        <v>0</v>
      </c>
      <c r="Z631" s="212">
        <f>IF(OR(Tabuľka2[[#This Row],[Stĺpec14]]="",Tabuľka2[[#This Row],[Stĺpec12]]=""),0,Tabuľka2[[#This Row],[Stĺpec12]]/Tabuľka2[[#This Row],[Stĺpec14]])</f>
        <v>0</v>
      </c>
      <c r="AA631" s="194">
        <f>IF(OR(Tabuľka2[[#This Row],[Stĺpec14]]="",Tabuľka2[[#This Row],[Stĺpec13]]=""),0,Tabuľka2[[#This Row],[Stĺpec13]]/Tabuľka2[[#This Row],[Stĺpec14]])</f>
        <v>0</v>
      </c>
      <c r="AB631" s="193">
        <f>COUNTIF(Tabuľka2[[#This Row],[Stĺpec16]:[Stĺpec23]],"&gt;0,1")</f>
        <v>0</v>
      </c>
      <c r="AC631" s="198">
        <f>IF(OR($F$13="vyberte",$F$13=""),0,Tabuľka2[[#This Row],[Stĺpec14]]-Tabuľka2[[#This Row],[Stĺpec26]])</f>
        <v>0</v>
      </c>
      <c r="AD6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1" s="206">
        <f>IF('Bodovacie kritéria'!$F$15="01 A - BORSKÁ NÍŽINA",Tabuľka2[[#This Row],[Stĺpec25]]/Tabuľka2[[#This Row],[Stĺpec5]],0)</f>
        <v>0</v>
      </c>
      <c r="AF6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1" s="206">
        <f>IFERROR((Tabuľka2[[#This Row],[Stĺpec28]]+Tabuľka2[[#This Row],[Stĺpec25]])/Tabuľka2[[#This Row],[Stĺpec14]],0)</f>
        <v>0</v>
      </c>
      <c r="AH631" s="199">
        <f>Tabuľka2[[#This Row],[Stĺpec28]]+Tabuľka2[[#This Row],[Stĺpec25]]</f>
        <v>0</v>
      </c>
      <c r="AI631" s="206">
        <f>IFERROR(Tabuľka2[[#This Row],[Stĺpec25]]/Tabuľka2[[#This Row],[Stĺpec30]],0)</f>
        <v>0</v>
      </c>
      <c r="AJ631" s="191">
        <f>IFERROR(Tabuľka2[[#This Row],[Stĺpec145]]/Tabuľka2[[#This Row],[Stĺpec14]],0)</f>
        <v>0</v>
      </c>
      <c r="AK631" s="191">
        <f>IFERROR(Tabuľka2[[#This Row],[Stĺpec144]]/Tabuľka2[[#This Row],[Stĺpec14]],0)</f>
        <v>0</v>
      </c>
    </row>
    <row r="632" spans="1:37" x14ac:dyDescent="0.25">
      <c r="A632" s="251"/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17">
        <f>SUM(Činnosti!$F632:$M632)</f>
        <v>0</v>
      </c>
      <c r="O632" s="261"/>
      <c r="P632" s="269"/>
      <c r="Q632" s="267">
        <f>IF(AND(Tabuľka2[[#This Row],[Stĺpec5]]&gt;0,Tabuľka2[[#This Row],[Stĺpec1]]=""),1,0)</f>
        <v>0</v>
      </c>
      <c r="R632" s="237">
        <f>IF(AND(Tabuľka2[[#This Row],[Stĺpec14]]=0,OR(Tabuľka2[[#This Row],[Stĺpec145]]&gt;0,Tabuľka2[[#This Row],[Stĺpec144]]&gt;0)),1,0)</f>
        <v>0</v>
      </c>
      <c r="S6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2" s="212">
        <f>IF(OR($T$13="vyberte",$T$13=""),0,IF(OR(Tabuľka2[[#This Row],[Stĺpec14]]="",Tabuľka2[[#This Row],[Stĺpec6]]=""),0,Tabuľka2[[#This Row],[Stĺpec6]]/Tabuľka2[[#This Row],[Stĺpec14]]))</f>
        <v>0</v>
      </c>
      <c r="U632" s="212">
        <f>IF(OR($U$13="vyberte",$U$13=""),0,IF(OR(Tabuľka2[[#This Row],[Stĺpec14]]="",Tabuľka2[[#This Row],[Stĺpec7]]=""),0,Tabuľka2[[#This Row],[Stĺpec7]]/Tabuľka2[[#This Row],[Stĺpec14]]))</f>
        <v>0</v>
      </c>
      <c r="V632" s="212">
        <f>IF(OR($V$13="vyberte",$V$13=""),0,IF(OR(Tabuľka2[[#This Row],[Stĺpec14]]="",Tabuľka2[[#This Row],[Stĺpec8]]=0),0,Tabuľka2[[#This Row],[Stĺpec8]]/Tabuľka2[[#This Row],[Stĺpec14]]))</f>
        <v>0</v>
      </c>
      <c r="W632" s="212">
        <f>IF(OR($W$13="vyberte",$W$13=""),0,IF(OR(Tabuľka2[[#This Row],[Stĺpec14]]="",Tabuľka2[[#This Row],[Stĺpec9]]=""),0,Tabuľka2[[#This Row],[Stĺpec9]]/Tabuľka2[[#This Row],[Stĺpec14]]))</f>
        <v>0</v>
      </c>
      <c r="X632" s="212">
        <f>IF(OR($X$13="vyberte",$X$13=""),0,IF(OR(Tabuľka2[[#This Row],[Stĺpec14]]="",Tabuľka2[[#This Row],[Stĺpec10]]=""),0,Tabuľka2[[#This Row],[Stĺpec10]]/Tabuľka2[[#This Row],[Stĺpec14]]))</f>
        <v>0</v>
      </c>
      <c r="Y632" s="212">
        <f>IF(OR($Y$13="vyberte",$Y$13=""),0,IF(OR(Tabuľka2[[#This Row],[Stĺpec14]]="",Tabuľka2[[#This Row],[Stĺpec11]]=""),0,Tabuľka2[[#This Row],[Stĺpec11]]/Tabuľka2[[#This Row],[Stĺpec14]]))</f>
        <v>0</v>
      </c>
      <c r="Z632" s="212">
        <f>IF(OR(Tabuľka2[[#This Row],[Stĺpec14]]="",Tabuľka2[[#This Row],[Stĺpec12]]=""),0,Tabuľka2[[#This Row],[Stĺpec12]]/Tabuľka2[[#This Row],[Stĺpec14]])</f>
        <v>0</v>
      </c>
      <c r="AA632" s="194">
        <f>IF(OR(Tabuľka2[[#This Row],[Stĺpec14]]="",Tabuľka2[[#This Row],[Stĺpec13]]=""),0,Tabuľka2[[#This Row],[Stĺpec13]]/Tabuľka2[[#This Row],[Stĺpec14]])</f>
        <v>0</v>
      </c>
      <c r="AB632" s="193">
        <f>COUNTIF(Tabuľka2[[#This Row],[Stĺpec16]:[Stĺpec23]],"&gt;0,1")</f>
        <v>0</v>
      </c>
      <c r="AC632" s="198">
        <f>IF(OR($F$13="vyberte",$F$13=""),0,Tabuľka2[[#This Row],[Stĺpec14]]-Tabuľka2[[#This Row],[Stĺpec26]])</f>
        <v>0</v>
      </c>
      <c r="AD6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2" s="206">
        <f>IF('Bodovacie kritéria'!$F$15="01 A - BORSKÁ NÍŽINA",Tabuľka2[[#This Row],[Stĺpec25]]/Tabuľka2[[#This Row],[Stĺpec5]],0)</f>
        <v>0</v>
      </c>
      <c r="AF6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2" s="206">
        <f>IFERROR((Tabuľka2[[#This Row],[Stĺpec28]]+Tabuľka2[[#This Row],[Stĺpec25]])/Tabuľka2[[#This Row],[Stĺpec14]],0)</f>
        <v>0</v>
      </c>
      <c r="AH632" s="199">
        <f>Tabuľka2[[#This Row],[Stĺpec28]]+Tabuľka2[[#This Row],[Stĺpec25]]</f>
        <v>0</v>
      </c>
      <c r="AI632" s="206">
        <f>IFERROR(Tabuľka2[[#This Row],[Stĺpec25]]/Tabuľka2[[#This Row],[Stĺpec30]],0)</f>
        <v>0</v>
      </c>
      <c r="AJ632" s="191">
        <f>IFERROR(Tabuľka2[[#This Row],[Stĺpec145]]/Tabuľka2[[#This Row],[Stĺpec14]],0)</f>
        <v>0</v>
      </c>
      <c r="AK632" s="191">
        <f>IFERROR(Tabuľka2[[#This Row],[Stĺpec144]]/Tabuľka2[[#This Row],[Stĺpec14]],0)</f>
        <v>0</v>
      </c>
    </row>
    <row r="633" spans="1:37" x14ac:dyDescent="0.25">
      <c r="A633" s="252"/>
      <c r="B633" s="257"/>
      <c r="C633" s="257"/>
      <c r="D633" s="257"/>
      <c r="E633" s="257"/>
      <c r="F633" s="257"/>
      <c r="G633" s="257"/>
      <c r="H633" s="257"/>
      <c r="I633" s="257"/>
      <c r="J633" s="257"/>
      <c r="K633" s="257"/>
      <c r="L633" s="257"/>
      <c r="M633" s="257"/>
      <c r="N633" s="218">
        <f>SUM(Činnosti!$F633:$M633)</f>
        <v>0</v>
      </c>
      <c r="O633" s="262"/>
      <c r="P633" s="269"/>
      <c r="Q633" s="267">
        <f>IF(AND(Tabuľka2[[#This Row],[Stĺpec5]]&gt;0,Tabuľka2[[#This Row],[Stĺpec1]]=""),1,0)</f>
        <v>0</v>
      </c>
      <c r="R633" s="237">
        <f>IF(AND(Tabuľka2[[#This Row],[Stĺpec14]]=0,OR(Tabuľka2[[#This Row],[Stĺpec145]]&gt;0,Tabuľka2[[#This Row],[Stĺpec144]]&gt;0)),1,0)</f>
        <v>0</v>
      </c>
      <c r="S6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3" s="212">
        <f>IF(OR($T$13="vyberte",$T$13=""),0,IF(OR(Tabuľka2[[#This Row],[Stĺpec14]]="",Tabuľka2[[#This Row],[Stĺpec6]]=""),0,Tabuľka2[[#This Row],[Stĺpec6]]/Tabuľka2[[#This Row],[Stĺpec14]]))</f>
        <v>0</v>
      </c>
      <c r="U633" s="212">
        <f>IF(OR($U$13="vyberte",$U$13=""),0,IF(OR(Tabuľka2[[#This Row],[Stĺpec14]]="",Tabuľka2[[#This Row],[Stĺpec7]]=""),0,Tabuľka2[[#This Row],[Stĺpec7]]/Tabuľka2[[#This Row],[Stĺpec14]]))</f>
        <v>0</v>
      </c>
      <c r="V633" s="212">
        <f>IF(OR($V$13="vyberte",$V$13=""),0,IF(OR(Tabuľka2[[#This Row],[Stĺpec14]]="",Tabuľka2[[#This Row],[Stĺpec8]]=0),0,Tabuľka2[[#This Row],[Stĺpec8]]/Tabuľka2[[#This Row],[Stĺpec14]]))</f>
        <v>0</v>
      </c>
      <c r="W633" s="212">
        <f>IF(OR($W$13="vyberte",$W$13=""),0,IF(OR(Tabuľka2[[#This Row],[Stĺpec14]]="",Tabuľka2[[#This Row],[Stĺpec9]]=""),0,Tabuľka2[[#This Row],[Stĺpec9]]/Tabuľka2[[#This Row],[Stĺpec14]]))</f>
        <v>0</v>
      </c>
      <c r="X633" s="212">
        <f>IF(OR($X$13="vyberte",$X$13=""),0,IF(OR(Tabuľka2[[#This Row],[Stĺpec14]]="",Tabuľka2[[#This Row],[Stĺpec10]]=""),0,Tabuľka2[[#This Row],[Stĺpec10]]/Tabuľka2[[#This Row],[Stĺpec14]]))</f>
        <v>0</v>
      </c>
      <c r="Y633" s="212">
        <f>IF(OR($Y$13="vyberte",$Y$13=""),0,IF(OR(Tabuľka2[[#This Row],[Stĺpec14]]="",Tabuľka2[[#This Row],[Stĺpec11]]=""),0,Tabuľka2[[#This Row],[Stĺpec11]]/Tabuľka2[[#This Row],[Stĺpec14]]))</f>
        <v>0</v>
      </c>
      <c r="Z633" s="212">
        <f>IF(OR(Tabuľka2[[#This Row],[Stĺpec14]]="",Tabuľka2[[#This Row],[Stĺpec12]]=""),0,Tabuľka2[[#This Row],[Stĺpec12]]/Tabuľka2[[#This Row],[Stĺpec14]])</f>
        <v>0</v>
      </c>
      <c r="AA633" s="194">
        <f>IF(OR(Tabuľka2[[#This Row],[Stĺpec14]]="",Tabuľka2[[#This Row],[Stĺpec13]]=""),0,Tabuľka2[[#This Row],[Stĺpec13]]/Tabuľka2[[#This Row],[Stĺpec14]])</f>
        <v>0</v>
      </c>
      <c r="AB633" s="193">
        <f>COUNTIF(Tabuľka2[[#This Row],[Stĺpec16]:[Stĺpec23]],"&gt;0,1")</f>
        <v>0</v>
      </c>
      <c r="AC633" s="198">
        <f>IF(OR($F$13="vyberte",$F$13=""),0,Tabuľka2[[#This Row],[Stĺpec14]]-Tabuľka2[[#This Row],[Stĺpec26]])</f>
        <v>0</v>
      </c>
      <c r="AD6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3" s="206">
        <f>IF('Bodovacie kritéria'!$F$15="01 A - BORSKÁ NÍŽINA",Tabuľka2[[#This Row],[Stĺpec25]]/Tabuľka2[[#This Row],[Stĺpec5]],0)</f>
        <v>0</v>
      </c>
      <c r="AF6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3" s="206">
        <f>IFERROR((Tabuľka2[[#This Row],[Stĺpec28]]+Tabuľka2[[#This Row],[Stĺpec25]])/Tabuľka2[[#This Row],[Stĺpec14]],0)</f>
        <v>0</v>
      </c>
      <c r="AH633" s="199">
        <f>Tabuľka2[[#This Row],[Stĺpec28]]+Tabuľka2[[#This Row],[Stĺpec25]]</f>
        <v>0</v>
      </c>
      <c r="AI633" s="206">
        <f>IFERROR(Tabuľka2[[#This Row],[Stĺpec25]]/Tabuľka2[[#This Row],[Stĺpec30]],0)</f>
        <v>0</v>
      </c>
      <c r="AJ633" s="191">
        <f>IFERROR(Tabuľka2[[#This Row],[Stĺpec145]]/Tabuľka2[[#This Row],[Stĺpec14]],0)</f>
        <v>0</v>
      </c>
      <c r="AK633" s="191">
        <f>IFERROR(Tabuľka2[[#This Row],[Stĺpec144]]/Tabuľka2[[#This Row],[Stĺpec14]],0)</f>
        <v>0</v>
      </c>
    </row>
    <row r="634" spans="1:37" x14ac:dyDescent="0.25">
      <c r="A634" s="251"/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17">
        <f>SUM(Činnosti!$F634:$M634)</f>
        <v>0</v>
      </c>
      <c r="O634" s="261"/>
      <c r="P634" s="269"/>
      <c r="Q634" s="267">
        <f>IF(AND(Tabuľka2[[#This Row],[Stĺpec5]]&gt;0,Tabuľka2[[#This Row],[Stĺpec1]]=""),1,0)</f>
        <v>0</v>
      </c>
      <c r="R634" s="237">
        <f>IF(AND(Tabuľka2[[#This Row],[Stĺpec14]]=0,OR(Tabuľka2[[#This Row],[Stĺpec145]]&gt;0,Tabuľka2[[#This Row],[Stĺpec144]]&gt;0)),1,0)</f>
        <v>0</v>
      </c>
      <c r="S6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4" s="212">
        <f>IF(OR($T$13="vyberte",$T$13=""),0,IF(OR(Tabuľka2[[#This Row],[Stĺpec14]]="",Tabuľka2[[#This Row],[Stĺpec6]]=""),0,Tabuľka2[[#This Row],[Stĺpec6]]/Tabuľka2[[#This Row],[Stĺpec14]]))</f>
        <v>0</v>
      </c>
      <c r="U634" s="212">
        <f>IF(OR($U$13="vyberte",$U$13=""),0,IF(OR(Tabuľka2[[#This Row],[Stĺpec14]]="",Tabuľka2[[#This Row],[Stĺpec7]]=""),0,Tabuľka2[[#This Row],[Stĺpec7]]/Tabuľka2[[#This Row],[Stĺpec14]]))</f>
        <v>0</v>
      </c>
      <c r="V634" s="212">
        <f>IF(OR($V$13="vyberte",$V$13=""),0,IF(OR(Tabuľka2[[#This Row],[Stĺpec14]]="",Tabuľka2[[#This Row],[Stĺpec8]]=0),0,Tabuľka2[[#This Row],[Stĺpec8]]/Tabuľka2[[#This Row],[Stĺpec14]]))</f>
        <v>0</v>
      </c>
      <c r="W634" s="212">
        <f>IF(OR($W$13="vyberte",$W$13=""),0,IF(OR(Tabuľka2[[#This Row],[Stĺpec14]]="",Tabuľka2[[#This Row],[Stĺpec9]]=""),0,Tabuľka2[[#This Row],[Stĺpec9]]/Tabuľka2[[#This Row],[Stĺpec14]]))</f>
        <v>0</v>
      </c>
      <c r="X634" s="212">
        <f>IF(OR($X$13="vyberte",$X$13=""),0,IF(OR(Tabuľka2[[#This Row],[Stĺpec14]]="",Tabuľka2[[#This Row],[Stĺpec10]]=""),0,Tabuľka2[[#This Row],[Stĺpec10]]/Tabuľka2[[#This Row],[Stĺpec14]]))</f>
        <v>0</v>
      </c>
      <c r="Y634" s="212">
        <f>IF(OR($Y$13="vyberte",$Y$13=""),0,IF(OR(Tabuľka2[[#This Row],[Stĺpec14]]="",Tabuľka2[[#This Row],[Stĺpec11]]=""),0,Tabuľka2[[#This Row],[Stĺpec11]]/Tabuľka2[[#This Row],[Stĺpec14]]))</f>
        <v>0</v>
      </c>
      <c r="Z634" s="212">
        <f>IF(OR(Tabuľka2[[#This Row],[Stĺpec14]]="",Tabuľka2[[#This Row],[Stĺpec12]]=""),0,Tabuľka2[[#This Row],[Stĺpec12]]/Tabuľka2[[#This Row],[Stĺpec14]])</f>
        <v>0</v>
      </c>
      <c r="AA634" s="194">
        <f>IF(OR(Tabuľka2[[#This Row],[Stĺpec14]]="",Tabuľka2[[#This Row],[Stĺpec13]]=""),0,Tabuľka2[[#This Row],[Stĺpec13]]/Tabuľka2[[#This Row],[Stĺpec14]])</f>
        <v>0</v>
      </c>
      <c r="AB634" s="193">
        <f>COUNTIF(Tabuľka2[[#This Row],[Stĺpec16]:[Stĺpec23]],"&gt;0,1")</f>
        <v>0</v>
      </c>
      <c r="AC634" s="198">
        <f>IF(OR($F$13="vyberte",$F$13=""),0,Tabuľka2[[#This Row],[Stĺpec14]]-Tabuľka2[[#This Row],[Stĺpec26]])</f>
        <v>0</v>
      </c>
      <c r="AD6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4" s="206">
        <f>IF('Bodovacie kritéria'!$F$15="01 A - BORSKÁ NÍŽINA",Tabuľka2[[#This Row],[Stĺpec25]]/Tabuľka2[[#This Row],[Stĺpec5]],0)</f>
        <v>0</v>
      </c>
      <c r="AF6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4" s="206">
        <f>IFERROR((Tabuľka2[[#This Row],[Stĺpec28]]+Tabuľka2[[#This Row],[Stĺpec25]])/Tabuľka2[[#This Row],[Stĺpec14]],0)</f>
        <v>0</v>
      </c>
      <c r="AH634" s="199">
        <f>Tabuľka2[[#This Row],[Stĺpec28]]+Tabuľka2[[#This Row],[Stĺpec25]]</f>
        <v>0</v>
      </c>
      <c r="AI634" s="206">
        <f>IFERROR(Tabuľka2[[#This Row],[Stĺpec25]]/Tabuľka2[[#This Row],[Stĺpec30]],0)</f>
        <v>0</v>
      </c>
      <c r="AJ634" s="191">
        <f>IFERROR(Tabuľka2[[#This Row],[Stĺpec145]]/Tabuľka2[[#This Row],[Stĺpec14]],0)</f>
        <v>0</v>
      </c>
      <c r="AK634" s="191">
        <f>IFERROR(Tabuľka2[[#This Row],[Stĺpec144]]/Tabuľka2[[#This Row],[Stĺpec14]],0)</f>
        <v>0</v>
      </c>
    </row>
    <row r="635" spans="1:37" x14ac:dyDescent="0.25">
      <c r="A635" s="252"/>
      <c r="B635" s="257"/>
      <c r="C635" s="257"/>
      <c r="D635" s="257"/>
      <c r="E635" s="257"/>
      <c r="F635" s="257"/>
      <c r="G635" s="257"/>
      <c r="H635" s="257"/>
      <c r="I635" s="257"/>
      <c r="J635" s="257"/>
      <c r="K635" s="257"/>
      <c r="L635" s="257"/>
      <c r="M635" s="257"/>
      <c r="N635" s="218">
        <f>SUM(Činnosti!$F635:$M635)</f>
        <v>0</v>
      </c>
      <c r="O635" s="262"/>
      <c r="P635" s="269"/>
      <c r="Q635" s="267">
        <f>IF(AND(Tabuľka2[[#This Row],[Stĺpec5]]&gt;0,Tabuľka2[[#This Row],[Stĺpec1]]=""),1,0)</f>
        <v>0</v>
      </c>
      <c r="R635" s="237">
        <f>IF(AND(Tabuľka2[[#This Row],[Stĺpec14]]=0,OR(Tabuľka2[[#This Row],[Stĺpec145]]&gt;0,Tabuľka2[[#This Row],[Stĺpec144]]&gt;0)),1,0)</f>
        <v>0</v>
      </c>
      <c r="S6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5" s="212">
        <f>IF(OR($T$13="vyberte",$T$13=""),0,IF(OR(Tabuľka2[[#This Row],[Stĺpec14]]="",Tabuľka2[[#This Row],[Stĺpec6]]=""),0,Tabuľka2[[#This Row],[Stĺpec6]]/Tabuľka2[[#This Row],[Stĺpec14]]))</f>
        <v>0</v>
      </c>
      <c r="U635" s="212">
        <f>IF(OR($U$13="vyberte",$U$13=""),0,IF(OR(Tabuľka2[[#This Row],[Stĺpec14]]="",Tabuľka2[[#This Row],[Stĺpec7]]=""),0,Tabuľka2[[#This Row],[Stĺpec7]]/Tabuľka2[[#This Row],[Stĺpec14]]))</f>
        <v>0</v>
      </c>
      <c r="V635" s="212">
        <f>IF(OR($V$13="vyberte",$V$13=""),0,IF(OR(Tabuľka2[[#This Row],[Stĺpec14]]="",Tabuľka2[[#This Row],[Stĺpec8]]=0),0,Tabuľka2[[#This Row],[Stĺpec8]]/Tabuľka2[[#This Row],[Stĺpec14]]))</f>
        <v>0</v>
      </c>
      <c r="W635" s="212">
        <f>IF(OR($W$13="vyberte",$W$13=""),0,IF(OR(Tabuľka2[[#This Row],[Stĺpec14]]="",Tabuľka2[[#This Row],[Stĺpec9]]=""),0,Tabuľka2[[#This Row],[Stĺpec9]]/Tabuľka2[[#This Row],[Stĺpec14]]))</f>
        <v>0</v>
      </c>
      <c r="X635" s="212">
        <f>IF(OR($X$13="vyberte",$X$13=""),0,IF(OR(Tabuľka2[[#This Row],[Stĺpec14]]="",Tabuľka2[[#This Row],[Stĺpec10]]=""),0,Tabuľka2[[#This Row],[Stĺpec10]]/Tabuľka2[[#This Row],[Stĺpec14]]))</f>
        <v>0</v>
      </c>
      <c r="Y635" s="212">
        <f>IF(OR($Y$13="vyberte",$Y$13=""),0,IF(OR(Tabuľka2[[#This Row],[Stĺpec14]]="",Tabuľka2[[#This Row],[Stĺpec11]]=""),0,Tabuľka2[[#This Row],[Stĺpec11]]/Tabuľka2[[#This Row],[Stĺpec14]]))</f>
        <v>0</v>
      </c>
      <c r="Z635" s="212">
        <f>IF(OR(Tabuľka2[[#This Row],[Stĺpec14]]="",Tabuľka2[[#This Row],[Stĺpec12]]=""),0,Tabuľka2[[#This Row],[Stĺpec12]]/Tabuľka2[[#This Row],[Stĺpec14]])</f>
        <v>0</v>
      </c>
      <c r="AA635" s="194">
        <f>IF(OR(Tabuľka2[[#This Row],[Stĺpec14]]="",Tabuľka2[[#This Row],[Stĺpec13]]=""),0,Tabuľka2[[#This Row],[Stĺpec13]]/Tabuľka2[[#This Row],[Stĺpec14]])</f>
        <v>0</v>
      </c>
      <c r="AB635" s="193">
        <f>COUNTIF(Tabuľka2[[#This Row],[Stĺpec16]:[Stĺpec23]],"&gt;0,1")</f>
        <v>0</v>
      </c>
      <c r="AC635" s="198">
        <f>IF(OR($F$13="vyberte",$F$13=""),0,Tabuľka2[[#This Row],[Stĺpec14]]-Tabuľka2[[#This Row],[Stĺpec26]])</f>
        <v>0</v>
      </c>
      <c r="AD6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5" s="206">
        <f>IF('Bodovacie kritéria'!$F$15="01 A - BORSKÁ NÍŽINA",Tabuľka2[[#This Row],[Stĺpec25]]/Tabuľka2[[#This Row],[Stĺpec5]],0)</f>
        <v>0</v>
      </c>
      <c r="AF6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5" s="206">
        <f>IFERROR((Tabuľka2[[#This Row],[Stĺpec28]]+Tabuľka2[[#This Row],[Stĺpec25]])/Tabuľka2[[#This Row],[Stĺpec14]],0)</f>
        <v>0</v>
      </c>
      <c r="AH635" s="199">
        <f>Tabuľka2[[#This Row],[Stĺpec28]]+Tabuľka2[[#This Row],[Stĺpec25]]</f>
        <v>0</v>
      </c>
      <c r="AI635" s="206">
        <f>IFERROR(Tabuľka2[[#This Row],[Stĺpec25]]/Tabuľka2[[#This Row],[Stĺpec30]],0)</f>
        <v>0</v>
      </c>
      <c r="AJ635" s="191">
        <f>IFERROR(Tabuľka2[[#This Row],[Stĺpec145]]/Tabuľka2[[#This Row],[Stĺpec14]],0)</f>
        <v>0</v>
      </c>
      <c r="AK635" s="191">
        <f>IFERROR(Tabuľka2[[#This Row],[Stĺpec144]]/Tabuľka2[[#This Row],[Stĺpec14]],0)</f>
        <v>0</v>
      </c>
    </row>
    <row r="636" spans="1:37" x14ac:dyDescent="0.25">
      <c r="A636" s="251"/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17">
        <f>SUM(Činnosti!$F636:$M636)</f>
        <v>0</v>
      </c>
      <c r="O636" s="261"/>
      <c r="P636" s="269"/>
      <c r="Q636" s="267">
        <f>IF(AND(Tabuľka2[[#This Row],[Stĺpec5]]&gt;0,Tabuľka2[[#This Row],[Stĺpec1]]=""),1,0)</f>
        <v>0</v>
      </c>
      <c r="R636" s="237">
        <f>IF(AND(Tabuľka2[[#This Row],[Stĺpec14]]=0,OR(Tabuľka2[[#This Row],[Stĺpec145]]&gt;0,Tabuľka2[[#This Row],[Stĺpec144]]&gt;0)),1,0)</f>
        <v>0</v>
      </c>
      <c r="S6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6" s="212">
        <f>IF(OR($T$13="vyberte",$T$13=""),0,IF(OR(Tabuľka2[[#This Row],[Stĺpec14]]="",Tabuľka2[[#This Row],[Stĺpec6]]=""),0,Tabuľka2[[#This Row],[Stĺpec6]]/Tabuľka2[[#This Row],[Stĺpec14]]))</f>
        <v>0</v>
      </c>
      <c r="U636" s="212">
        <f>IF(OR($U$13="vyberte",$U$13=""),0,IF(OR(Tabuľka2[[#This Row],[Stĺpec14]]="",Tabuľka2[[#This Row],[Stĺpec7]]=""),0,Tabuľka2[[#This Row],[Stĺpec7]]/Tabuľka2[[#This Row],[Stĺpec14]]))</f>
        <v>0</v>
      </c>
      <c r="V636" s="212">
        <f>IF(OR($V$13="vyberte",$V$13=""),0,IF(OR(Tabuľka2[[#This Row],[Stĺpec14]]="",Tabuľka2[[#This Row],[Stĺpec8]]=0),0,Tabuľka2[[#This Row],[Stĺpec8]]/Tabuľka2[[#This Row],[Stĺpec14]]))</f>
        <v>0</v>
      </c>
      <c r="W636" s="212">
        <f>IF(OR($W$13="vyberte",$W$13=""),0,IF(OR(Tabuľka2[[#This Row],[Stĺpec14]]="",Tabuľka2[[#This Row],[Stĺpec9]]=""),0,Tabuľka2[[#This Row],[Stĺpec9]]/Tabuľka2[[#This Row],[Stĺpec14]]))</f>
        <v>0</v>
      </c>
      <c r="X636" s="212">
        <f>IF(OR($X$13="vyberte",$X$13=""),0,IF(OR(Tabuľka2[[#This Row],[Stĺpec14]]="",Tabuľka2[[#This Row],[Stĺpec10]]=""),0,Tabuľka2[[#This Row],[Stĺpec10]]/Tabuľka2[[#This Row],[Stĺpec14]]))</f>
        <v>0</v>
      </c>
      <c r="Y636" s="212">
        <f>IF(OR($Y$13="vyberte",$Y$13=""),0,IF(OR(Tabuľka2[[#This Row],[Stĺpec14]]="",Tabuľka2[[#This Row],[Stĺpec11]]=""),0,Tabuľka2[[#This Row],[Stĺpec11]]/Tabuľka2[[#This Row],[Stĺpec14]]))</f>
        <v>0</v>
      </c>
      <c r="Z636" s="212">
        <f>IF(OR(Tabuľka2[[#This Row],[Stĺpec14]]="",Tabuľka2[[#This Row],[Stĺpec12]]=""),0,Tabuľka2[[#This Row],[Stĺpec12]]/Tabuľka2[[#This Row],[Stĺpec14]])</f>
        <v>0</v>
      </c>
      <c r="AA636" s="194">
        <f>IF(OR(Tabuľka2[[#This Row],[Stĺpec14]]="",Tabuľka2[[#This Row],[Stĺpec13]]=""),0,Tabuľka2[[#This Row],[Stĺpec13]]/Tabuľka2[[#This Row],[Stĺpec14]])</f>
        <v>0</v>
      </c>
      <c r="AB636" s="193">
        <f>COUNTIF(Tabuľka2[[#This Row],[Stĺpec16]:[Stĺpec23]],"&gt;0,1")</f>
        <v>0</v>
      </c>
      <c r="AC636" s="198">
        <f>IF(OR($F$13="vyberte",$F$13=""),0,Tabuľka2[[#This Row],[Stĺpec14]]-Tabuľka2[[#This Row],[Stĺpec26]])</f>
        <v>0</v>
      </c>
      <c r="AD6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6" s="206">
        <f>IF('Bodovacie kritéria'!$F$15="01 A - BORSKÁ NÍŽINA",Tabuľka2[[#This Row],[Stĺpec25]]/Tabuľka2[[#This Row],[Stĺpec5]],0)</f>
        <v>0</v>
      </c>
      <c r="AF6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6" s="206">
        <f>IFERROR((Tabuľka2[[#This Row],[Stĺpec28]]+Tabuľka2[[#This Row],[Stĺpec25]])/Tabuľka2[[#This Row],[Stĺpec14]],0)</f>
        <v>0</v>
      </c>
      <c r="AH636" s="199">
        <f>Tabuľka2[[#This Row],[Stĺpec28]]+Tabuľka2[[#This Row],[Stĺpec25]]</f>
        <v>0</v>
      </c>
      <c r="AI636" s="206">
        <f>IFERROR(Tabuľka2[[#This Row],[Stĺpec25]]/Tabuľka2[[#This Row],[Stĺpec30]],0)</f>
        <v>0</v>
      </c>
      <c r="AJ636" s="191">
        <f>IFERROR(Tabuľka2[[#This Row],[Stĺpec145]]/Tabuľka2[[#This Row],[Stĺpec14]],0)</f>
        <v>0</v>
      </c>
      <c r="AK636" s="191">
        <f>IFERROR(Tabuľka2[[#This Row],[Stĺpec144]]/Tabuľka2[[#This Row],[Stĺpec14]],0)</f>
        <v>0</v>
      </c>
    </row>
    <row r="637" spans="1:37" x14ac:dyDescent="0.25">
      <c r="A637" s="252"/>
      <c r="B637" s="257"/>
      <c r="C637" s="257"/>
      <c r="D637" s="257"/>
      <c r="E637" s="257"/>
      <c r="F637" s="257"/>
      <c r="G637" s="257"/>
      <c r="H637" s="257"/>
      <c r="I637" s="257"/>
      <c r="J637" s="257"/>
      <c r="K637" s="257"/>
      <c r="L637" s="257"/>
      <c r="M637" s="257"/>
      <c r="N637" s="218">
        <f>SUM(Činnosti!$F637:$M637)</f>
        <v>0</v>
      </c>
      <c r="O637" s="262"/>
      <c r="P637" s="269"/>
      <c r="Q637" s="267">
        <f>IF(AND(Tabuľka2[[#This Row],[Stĺpec5]]&gt;0,Tabuľka2[[#This Row],[Stĺpec1]]=""),1,0)</f>
        <v>0</v>
      </c>
      <c r="R637" s="237">
        <f>IF(AND(Tabuľka2[[#This Row],[Stĺpec14]]=0,OR(Tabuľka2[[#This Row],[Stĺpec145]]&gt;0,Tabuľka2[[#This Row],[Stĺpec144]]&gt;0)),1,0)</f>
        <v>0</v>
      </c>
      <c r="S6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7" s="212">
        <f>IF(OR($T$13="vyberte",$T$13=""),0,IF(OR(Tabuľka2[[#This Row],[Stĺpec14]]="",Tabuľka2[[#This Row],[Stĺpec6]]=""),0,Tabuľka2[[#This Row],[Stĺpec6]]/Tabuľka2[[#This Row],[Stĺpec14]]))</f>
        <v>0</v>
      </c>
      <c r="U637" s="212">
        <f>IF(OR($U$13="vyberte",$U$13=""),0,IF(OR(Tabuľka2[[#This Row],[Stĺpec14]]="",Tabuľka2[[#This Row],[Stĺpec7]]=""),0,Tabuľka2[[#This Row],[Stĺpec7]]/Tabuľka2[[#This Row],[Stĺpec14]]))</f>
        <v>0</v>
      </c>
      <c r="V637" s="212">
        <f>IF(OR($V$13="vyberte",$V$13=""),0,IF(OR(Tabuľka2[[#This Row],[Stĺpec14]]="",Tabuľka2[[#This Row],[Stĺpec8]]=0),0,Tabuľka2[[#This Row],[Stĺpec8]]/Tabuľka2[[#This Row],[Stĺpec14]]))</f>
        <v>0</v>
      </c>
      <c r="W637" s="212">
        <f>IF(OR($W$13="vyberte",$W$13=""),0,IF(OR(Tabuľka2[[#This Row],[Stĺpec14]]="",Tabuľka2[[#This Row],[Stĺpec9]]=""),0,Tabuľka2[[#This Row],[Stĺpec9]]/Tabuľka2[[#This Row],[Stĺpec14]]))</f>
        <v>0</v>
      </c>
      <c r="X637" s="212">
        <f>IF(OR($X$13="vyberte",$X$13=""),0,IF(OR(Tabuľka2[[#This Row],[Stĺpec14]]="",Tabuľka2[[#This Row],[Stĺpec10]]=""),0,Tabuľka2[[#This Row],[Stĺpec10]]/Tabuľka2[[#This Row],[Stĺpec14]]))</f>
        <v>0</v>
      </c>
      <c r="Y637" s="212">
        <f>IF(OR($Y$13="vyberte",$Y$13=""),0,IF(OR(Tabuľka2[[#This Row],[Stĺpec14]]="",Tabuľka2[[#This Row],[Stĺpec11]]=""),0,Tabuľka2[[#This Row],[Stĺpec11]]/Tabuľka2[[#This Row],[Stĺpec14]]))</f>
        <v>0</v>
      </c>
      <c r="Z637" s="212">
        <f>IF(OR(Tabuľka2[[#This Row],[Stĺpec14]]="",Tabuľka2[[#This Row],[Stĺpec12]]=""),0,Tabuľka2[[#This Row],[Stĺpec12]]/Tabuľka2[[#This Row],[Stĺpec14]])</f>
        <v>0</v>
      </c>
      <c r="AA637" s="194">
        <f>IF(OR(Tabuľka2[[#This Row],[Stĺpec14]]="",Tabuľka2[[#This Row],[Stĺpec13]]=""),0,Tabuľka2[[#This Row],[Stĺpec13]]/Tabuľka2[[#This Row],[Stĺpec14]])</f>
        <v>0</v>
      </c>
      <c r="AB637" s="193">
        <f>COUNTIF(Tabuľka2[[#This Row],[Stĺpec16]:[Stĺpec23]],"&gt;0,1")</f>
        <v>0</v>
      </c>
      <c r="AC637" s="198">
        <f>IF(OR($F$13="vyberte",$F$13=""),0,Tabuľka2[[#This Row],[Stĺpec14]]-Tabuľka2[[#This Row],[Stĺpec26]])</f>
        <v>0</v>
      </c>
      <c r="AD6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7" s="206">
        <f>IF('Bodovacie kritéria'!$F$15="01 A - BORSKÁ NÍŽINA",Tabuľka2[[#This Row],[Stĺpec25]]/Tabuľka2[[#This Row],[Stĺpec5]],0)</f>
        <v>0</v>
      </c>
      <c r="AF6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7" s="206">
        <f>IFERROR((Tabuľka2[[#This Row],[Stĺpec28]]+Tabuľka2[[#This Row],[Stĺpec25]])/Tabuľka2[[#This Row],[Stĺpec14]],0)</f>
        <v>0</v>
      </c>
      <c r="AH637" s="199">
        <f>Tabuľka2[[#This Row],[Stĺpec28]]+Tabuľka2[[#This Row],[Stĺpec25]]</f>
        <v>0</v>
      </c>
      <c r="AI637" s="206">
        <f>IFERROR(Tabuľka2[[#This Row],[Stĺpec25]]/Tabuľka2[[#This Row],[Stĺpec30]],0)</f>
        <v>0</v>
      </c>
      <c r="AJ637" s="191">
        <f>IFERROR(Tabuľka2[[#This Row],[Stĺpec145]]/Tabuľka2[[#This Row],[Stĺpec14]],0)</f>
        <v>0</v>
      </c>
      <c r="AK637" s="191">
        <f>IFERROR(Tabuľka2[[#This Row],[Stĺpec144]]/Tabuľka2[[#This Row],[Stĺpec14]],0)</f>
        <v>0</v>
      </c>
    </row>
    <row r="638" spans="1:37" x14ac:dyDescent="0.25">
      <c r="A638" s="251"/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17">
        <f>SUM(Činnosti!$F638:$M638)</f>
        <v>0</v>
      </c>
      <c r="O638" s="261"/>
      <c r="P638" s="269"/>
      <c r="Q638" s="267">
        <f>IF(AND(Tabuľka2[[#This Row],[Stĺpec5]]&gt;0,Tabuľka2[[#This Row],[Stĺpec1]]=""),1,0)</f>
        <v>0</v>
      </c>
      <c r="R638" s="237">
        <f>IF(AND(Tabuľka2[[#This Row],[Stĺpec14]]=0,OR(Tabuľka2[[#This Row],[Stĺpec145]]&gt;0,Tabuľka2[[#This Row],[Stĺpec144]]&gt;0)),1,0)</f>
        <v>0</v>
      </c>
      <c r="S6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8" s="212">
        <f>IF(OR($T$13="vyberte",$T$13=""),0,IF(OR(Tabuľka2[[#This Row],[Stĺpec14]]="",Tabuľka2[[#This Row],[Stĺpec6]]=""),0,Tabuľka2[[#This Row],[Stĺpec6]]/Tabuľka2[[#This Row],[Stĺpec14]]))</f>
        <v>0</v>
      </c>
      <c r="U638" s="212">
        <f>IF(OR($U$13="vyberte",$U$13=""),0,IF(OR(Tabuľka2[[#This Row],[Stĺpec14]]="",Tabuľka2[[#This Row],[Stĺpec7]]=""),0,Tabuľka2[[#This Row],[Stĺpec7]]/Tabuľka2[[#This Row],[Stĺpec14]]))</f>
        <v>0</v>
      </c>
      <c r="V638" s="212">
        <f>IF(OR($V$13="vyberte",$V$13=""),0,IF(OR(Tabuľka2[[#This Row],[Stĺpec14]]="",Tabuľka2[[#This Row],[Stĺpec8]]=0),0,Tabuľka2[[#This Row],[Stĺpec8]]/Tabuľka2[[#This Row],[Stĺpec14]]))</f>
        <v>0</v>
      </c>
      <c r="W638" s="212">
        <f>IF(OR($W$13="vyberte",$W$13=""),0,IF(OR(Tabuľka2[[#This Row],[Stĺpec14]]="",Tabuľka2[[#This Row],[Stĺpec9]]=""),0,Tabuľka2[[#This Row],[Stĺpec9]]/Tabuľka2[[#This Row],[Stĺpec14]]))</f>
        <v>0</v>
      </c>
      <c r="X638" s="212">
        <f>IF(OR($X$13="vyberte",$X$13=""),0,IF(OR(Tabuľka2[[#This Row],[Stĺpec14]]="",Tabuľka2[[#This Row],[Stĺpec10]]=""),0,Tabuľka2[[#This Row],[Stĺpec10]]/Tabuľka2[[#This Row],[Stĺpec14]]))</f>
        <v>0</v>
      </c>
      <c r="Y638" s="212">
        <f>IF(OR($Y$13="vyberte",$Y$13=""),0,IF(OR(Tabuľka2[[#This Row],[Stĺpec14]]="",Tabuľka2[[#This Row],[Stĺpec11]]=""),0,Tabuľka2[[#This Row],[Stĺpec11]]/Tabuľka2[[#This Row],[Stĺpec14]]))</f>
        <v>0</v>
      </c>
      <c r="Z638" s="212">
        <f>IF(OR(Tabuľka2[[#This Row],[Stĺpec14]]="",Tabuľka2[[#This Row],[Stĺpec12]]=""),0,Tabuľka2[[#This Row],[Stĺpec12]]/Tabuľka2[[#This Row],[Stĺpec14]])</f>
        <v>0</v>
      </c>
      <c r="AA638" s="194">
        <f>IF(OR(Tabuľka2[[#This Row],[Stĺpec14]]="",Tabuľka2[[#This Row],[Stĺpec13]]=""),0,Tabuľka2[[#This Row],[Stĺpec13]]/Tabuľka2[[#This Row],[Stĺpec14]])</f>
        <v>0</v>
      </c>
      <c r="AB638" s="193">
        <f>COUNTIF(Tabuľka2[[#This Row],[Stĺpec16]:[Stĺpec23]],"&gt;0,1")</f>
        <v>0</v>
      </c>
      <c r="AC638" s="198">
        <f>IF(OR($F$13="vyberte",$F$13=""),0,Tabuľka2[[#This Row],[Stĺpec14]]-Tabuľka2[[#This Row],[Stĺpec26]])</f>
        <v>0</v>
      </c>
      <c r="AD6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8" s="206">
        <f>IF('Bodovacie kritéria'!$F$15="01 A - BORSKÁ NÍŽINA",Tabuľka2[[#This Row],[Stĺpec25]]/Tabuľka2[[#This Row],[Stĺpec5]],0)</f>
        <v>0</v>
      </c>
      <c r="AF6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8" s="206">
        <f>IFERROR((Tabuľka2[[#This Row],[Stĺpec28]]+Tabuľka2[[#This Row],[Stĺpec25]])/Tabuľka2[[#This Row],[Stĺpec14]],0)</f>
        <v>0</v>
      </c>
      <c r="AH638" s="199">
        <f>Tabuľka2[[#This Row],[Stĺpec28]]+Tabuľka2[[#This Row],[Stĺpec25]]</f>
        <v>0</v>
      </c>
      <c r="AI638" s="206">
        <f>IFERROR(Tabuľka2[[#This Row],[Stĺpec25]]/Tabuľka2[[#This Row],[Stĺpec30]],0)</f>
        <v>0</v>
      </c>
      <c r="AJ638" s="191">
        <f>IFERROR(Tabuľka2[[#This Row],[Stĺpec145]]/Tabuľka2[[#This Row],[Stĺpec14]],0)</f>
        <v>0</v>
      </c>
      <c r="AK638" s="191">
        <f>IFERROR(Tabuľka2[[#This Row],[Stĺpec144]]/Tabuľka2[[#This Row],[Stĺpec14]],0)</f>
        <v>0</v>
      </c>
    </row>
    <row r="639" spans="1:37" x14ac:dyDescent="0.25">
      <c r="A639" s="252"/>
      <c r="B639" s="257"/>
      <c r="C639" s="257"/>
      <c r="D639" s="257"/>
      <c r="E639" s="257"/>
      <c r="F639" s="257"/>
      <c r="G639" s="257"/>
      <c r="H639" s="257"/>
      <c r="I639" s="257"/>
      <c r="J639" s="257"/>
      <c r="K639" s="257"/>
      <c r="L639" s="257"/>
      <c r="M639" s="257"/>
      <c r="N639" s="218">
        <f>SUM(Činnosti!$F639:$M639)</f>
        <v>0</v>
      </c>
      <c r="O639" s="262"/>
      <c r="P639" s="269"/>
      <c r="Q639" s="267">
        <f>IF(AND(Tabuľka2[[#This Row],[Stĺpec5]]&gt;0,Tabuľka2[[#This Row],[Stĺpec1]]=""),1,0)</f>
        <v>0</v>
      </c>
      <c r="R639" s="237">
        <f>IF(AND(Tabuľka2[[#This Row],[Stĺpec14]]=0,OR(Tabuľka2[[#This Row],[Stĺpec145]]&gt;0,Tabuľka2[[#This Row],[Stĺpec144]]&gt;0)),1,0)</f>
        <v>0</v>
      </c>
      <c r="S6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39" s="212">
        <f>IF(OR($T$13="vyberte",$T$13=""),0,IF(OR(Tabuľka2[[#This Row],[Stĺpec14]]="",Tabuľka2[[#This Row],[Stĺpec6]]=""),0,Tabuľka2[[#This Row],[Stĺpec6]]/Tabuľka2[[#This Row],[Stĺpec14]]))</f>
        <v>0</v>
      </c>
      <c r="U639" s="212">
        <f>IF(OR($U$13="vyberte",$U$13=""),0,IF(OR(Tabuľka2[[#This Row],[Stĺpec14]]="",Tabuľka2[[#This Row],[Stĺpec7]]=""),0,Tabuľka2[[#This Row],[Stĺpec7]]/Tabuľka2[[#This Row],[Stĺpec14]]))</f>
        <v>0</v>
      </c>
      <c r="V639" s="212">
        <f>IF(OR($V$13="vyberte",$V$13=""),0,IF(OR(Tabuľka2[[#This Row],[Stĺpec14]]="",Tabuľka2[[#This Row],[Stĺpec8]]=0),0,Tabuľka2[[#This Row],[Stĺpec8]]/Tabuľka2[[#This Row],[Stĺpec14]]))</f>
        <v>0</v>
      </c>
      <c r="W639" s="212">
        <f>IF(OR($W$13="vyberte",$W$13=""),0,IF(OR(Tabuľka2[[#This Row],[Stĺpec14]]="",Tabuľka2[[#This Row],[Stĺpec9]]=""),0,Tabuľka2[[#This Row],[Stĺpec9]]/Tabuľka2[[#This Row],[Stĺpec14]]))</f>
        <v>0</v>
      </c>
      <c r="X639" s="212">
        <f>IF(OR($X$13="vyberte",$X$13=""),0,IF(OR(Tabuľka2[[#This Row],[Stĺpec14]]="",Tabuľka2[[#This Row],[Stĺpec10]]=""),0,Tabuľka2[[#This Row],[Stĺpec10]]/Tabuľka2[[#This Row],[Stĺpec14]]))</f>
        <v>0</v>
      </c>
      <c r="Y639" s="212">
        <f>IF(OR($Y$13="vyberte",$Y$13=""),0,IF(OR(Tabuľka2[[#This Row],[Stĺpec14]]="",Tabuľka2[[#This Row],[Stĺpec11]]=""),0,Tabuľka2[[#This Row],[Stĺpec11]]/Tabuľka2[[#This Row],[Stĺpec14]]))</f>
        <v>0</v>
      </c>
      <c r="Z639" s="212">
        <f>IF(OR(Tabuľka2[[#This Row],[Stĺpec14]]="",Tabuľka2[[#This Row],[Stĺpec12]]=""),0,Tabuľka2[[#This Row],[Stĺpec12]]/Tabuľka2[[#This Row],[Stĺpec14]])</f>
        <v>0</v>
      </c>
      <c r="AA639" s="194">
        <f>IF(OR(Tabuľka2[[#This Row],[Stĺpec14]]="",Tabuľka2[[#This Row],[Stĺpec13]]=""),0,Tabuľka2[[#This Row],[Stĺpec13]]/Tabuľka2[[#This Row],[Stĺpec14]])</f>
        <v>0</v>
      </c>
      <c r="AB639" s="193">
        <f>COUNTIF(Tabuľka2[[#This Row],[Stĺpec16]:[Stĺpec23]],"&gt;0,1")</f>
        <v>0</v>
      </c>
      <c r="AC639" s="198">
        <f>IF(OR($F$13="vyberte",$F$13=""),0,Tabuľka2[[#This Row],[Stĺpec14]]-Tabuľka2[[#This Row],[Stĺpec26]])</f>
        <v>0</v>
      </c>
      <c r="AD6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39" s="206">
        <f>IF('Bodovacie kritéria'!$F$15="01 A - BORSKÁ NÍŽINA",Tabuľka2[[#This Row],[Stĺpec25]]/Tabuľka2[[#This Row],[Stĺpec5]],0)</f>
        <v>0</v>
      </c>
      <c r="AF6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39" s="206">
        <f>IFERROR((Tabuľka2[[#This Row],[Stĺpec28]]+Tabuľka2[[#This Row],[Stĺpec25]])/Tabuľka2[[#This Row],[Stĺpec14]],0)</f>
        <v>0</v>
      </c>
      <c r="AH639" s="199">
        <f>Tabuľka2[[#This Row],[Stĺpec28]]+Tabuľka2[[#This Row],[Stĺpec25]]</f>
        <v>0</v>
      </c>
      <c r="AI639" s="206">
        <f>IFERROR(Tabuľka2[[#This Row],[Stĺpec25]]/Tabuľka2[[#This Row],[Stĺpec30]],0)</f>
        <v>0</v>
      </c>
      <c r="AJ639" s="191">
        <f>IFERROR(Tabuľka2[[#This Row],[Stĺpec145]]/Tabuľka2[[#This Row],[Stĺpec14]],0)</f>
        <v>0</v>
      </c>
      <c r="AK639" s="191">
        <f>IFERROR(Tabuľka2[[#This Row],[Stĺpec144]]/Tabuľka2[[#This Row],[Stĺpec14]],0)</f>
        <v>0</v>
      </c>
    </row>
    <row r="640" spans="1:37" x14ac:dyDescent="0.25">
      <c r="A640" s="251"/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17">
        <f>SUM(Činnosti!$F640:$M640)</f>
        <v>0</v>
      </c>
      <c r="O640" s="261"/>
      <c r="P640" s="269"/>
      <c r="Q640" s="267">
        <f>IF(AND(Tabuľka2[[#This Row],[Stĺpec5]]&gt;0,Tabuľka2[[#This Row],[Stĺpec1]]=""),1,0)</f>
        <v>0</v>
      </c>
      <c r="R640" s="237">
        <f>IF(AND(Tabuľka2[[#This Row],[Stĺpec14]]=0,OR(Tabuľka2[[#This Row],[Stĺpec145]]&gt;0,Tabuľka2[[#This Row],[Stĺpec144]]&gt;0)),1,0)</f>
        <v>0</v>
      </c>
      <c r="S6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0" s="212">
        <f>IF(OR($T$13="vyberte",$T$13=""),0,IF(OR(Tabuľka2[[#This Row],[Stĺpec14]]="",Tabuľka2[[#This Row],[Stĺpec6]]=""),0,Tabuľka2[[#This Row],[Stĺpec6]]/Tabuľka2[[#This Row],[Stĺpec14]]))</f>
        <v>0</v>
      </c>
      <c r="U640" s="212">
        <f>IF(OR($U$13="vyberte",$U$13=""),0,IF(OR(Tabuľka2[[#This Row],[Stĺpec14]]="",Tabuľka2[[#This Row],[Stĺpec7]]=""),0,Tabuľka2[[#This Row],[Stĺpec7]]/Tabuľka2[[#This Row],[Stĺpec14]]))</f>
        <v>0</v>
      </c>
      <c r="V640" s="212">
        <f>IF(OR($V$13="vyberte",$V$13=""),0,IF(OR(Tabuľka2[[#This Row],[Stĺpec14]]="",Tabuľka2[[#This Row],[Stĺpec8]]=0),0,Tabuľka2[[#This Row],[Stĺpec8]]/Tabuľka2[[#This Row],[Stĺpec14]]))</f>
        <v>0</v>
      </c>
      <c r="W640" s="212">
        <f>IF(OR($W$13="vyberte",$W$13=""),0,IF(OR(Tabuľka2[[#This Row],[Stĺpec14]]="",Tabuľka2[[#This Row],[Stĺpec9]]=""),0,Tabuľka2[[#This Row],[Stĺpec9]]/Tabuľka2[[#This Row],[Stĺpec14]]))</f>
        <v>0</v>
      </c>
      <c r="X640" s="212">
        <f>IF(OR($X$13="vyberte",$X$13=""),0,IF(OR(Tabuľka2[[#This Row],[Stĺpec14]]="",Tabuľka2[[#This Row],[Stĺpec10]]=""),0,Tabuľka2[[#This Row],[Stĺpec10]]/Tabuľka2[[#This Row],[Stĺpec14]]))</f>
        <v>0</v>
      </c>
      <c r="Y640" s="212">
        <f>IF(OR($Y$13="vyberte",$Y$13=""),0,IF(OR(Tabuľka2[[#This Row],[Stĺpec14]]="",Tabuľka2[[#This Row],[Stĺpec11]]=""),0,Tabuľka2[[#This Row],[Stĺpec11]]/Tabuľka2[[#This Row],[Stĺpec14]]))</f>
        <v>0</v>
      </c>
      <c r="Z640" s="212">
        <f>IF(OR(Tabuľka2[[#This Row],[Stĺpec14]]="",Tabuľka2[[#This Row],[Stĺpec12]]=""),0,Tabuľka2[[#This Row],[Stĺpec12]]/Tabuľka2[[#This Row],[Stĺpec14]])</f>
        <v>0</v>
      </c>
      <c r="AA640" s="194">
        <f>IF(OR(Tabuľka2[[#This Row],[Stĺpec14]]="",Tabuľka2[[#This Row],[Stĺpec13]]=""),0,Tabuľka2[[#This Row],[Stĺpec13]]/Tabuľka2[[#This Row],[Stĺpec14]])</f>
        <v>0</v>
      </c>
      <c r="AB640" s="193">
        <f>COUNTIF(Tabuľka2[[#This Row],[Stĺpec16]:[Stĺpec23]],"&gt;0,1")</f>
        <v>0</v>
      </c>
      <c r="AC640" s="198">
        <f>IF(OR($F$13="vyberte",$F$13=""),0,Tabuľka2[[#This Row],[Stĺpec14]]-Tabuľka2[[#This Row],[Stĺpec26]])</f>
        <v>0</v>
      </c>
      <c r="AD6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0" s="206">
        <f>IF('Bodovacie kritéria'!$F$15="01 A - BORSKÁ NÍŽINA",Tabuľka2[[#This Row],[Stĺpec25]]/Tabuľka2[[#This Row],[Stĺpec5]],0)</f>
        <v>0</v>
      </c>
      <c r="AF6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0" s="206">
        <f>IFERROR((Tabuľka2[[#This Row],[Stĺpec28]]+Tabuľka2[[#This Row],[Stĺpec25]])/Tabuľka2[[#This Row],[Stĺpec14]],0)</f>
        <v>0</v>
      </c>
      <c r="AH640" s="199">
        <f>Tabuľka2[[#This Row],[Stĺpec28]]+Tabuľka2[[#This Row],[Stĺpec25]]</f>
        <v>0</v>
      </c>
      <c r="AI640" s="206">
        <f>IFERROR(Tabuľka2[[#This Row],[Stĺpec25]]/Tabuľka2[[#This Row],[Stĺpec30]],0)</f>
        <v>0</v>
      </c>
      <c r="AJ640" s="191">
        <f>IFERROR(Tabuľka2[[#This Row],[Stĺpec145]]/Tabuľka2[[#This Row],[Stĺpec14]],0)</f>
        <v>0</v>
      </c>
      <c r="AK640" s="191">
        <f>IFERROR(Tabuľka2[[#This Row],[Stĺpec144]]/Tabuľka2[[#This Row],[Stĺpec14]],0)</f>
        <v>0</v>
      </c>
    </row>
    <row r="641" spans="1:37" x14ac:dyDescent="0.25">
      <c r="A641" s="252"/>
      <c r="B641" s="257"/>
      <c r="C641" s="257"/>
      <c r="D641" s="257"/>
      <c r="E641" s="257"/>
      <c r="F641" s="257"/>
      <c r="G641" s="257"/>
      <c r="H641" s="257"/>
      <c r="I641" s="257"/>
      <c r="J641" s="257"/>
      <c r="K641" s="257"/>
      <c r="L641" s="257"/>
      <c r="M641" s="257"/>
      <c r="N641" s="218">
        <f>SUM(Činnosti!$F641:$M641)</f>
        <v>0</v>
      </c>
      <c r="O641" s="262"/>
      <c r="P641" s="269"/>
      <c r="Q641" s="267">
        <f>IF(AND(Tabuľka2[[#This Row],[Stĺpec5]]&gt;0,Tabuľka2[[#This Row],[Stĺpec1]]=""),1,0)</f>
        <v>0</v>
      </c>
      <c r="R641" s="237">
        <f>IF(AND(Tabuľka2[[#This Row],[Stĺpec14]]=0,OR(Tabuľka2[[#This Row],[Stĺpec145]]&gt;0,Tabuľka2[[#This Row],[Stĺpec144]]&gt;0)),1,0)</f>
        <v>0</v>
      </c>
      <c r="S6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1" s="212">
        <f>IF(OR($T$13="vyberte",$T$13=""),0,IF(OR(Tabuľka2[[#This Row],[Stĺpec14]]="",Tabuľka2[[#This Row],[Stĺpec6]]=""),0,Tabuľka2[[#This Row],[Stĺpec6]]/Tabuľka2[[#This Row],[Stĺpec14]]))</f>
        <v>0</v>
      </c>
      <c r="U641" s="212">
        <f>IF(OR($U$13="vyberte",$U$13=""),0,IF(OR(Tabuľka2[[#This Row],[Stĺpec14]]="",Tabuľka2[[#This Row],[Stĺpec7]]=""),0,Tabuľka2[[#This Row],[Stĺpec7]]/Tabuľka2[[#This Row],[Stĺpec14]]))</f>
        <v>0</v>
      </c>
      <c r="V641" s="212">
        <f>IF(OR($V$13="vyberte",$V$13=""),0,IF(OR(Tabuľka2[[#This Row],[Stĺpec14]]="",Tabuľka2[[#This Row],[Stĺpec8]]=0),0,Tabuľka2[[#This Row],[Stĺpec8]]/Tabuľka2[[#This Row],[Stĺpec14]]))</f>
        <v>0</v>
      </c>
      <c r="W641" s="212">
        <f>IF(OR($W$13="vyberte",$W$13=""),0,IF(OR(Tabuľka2[[#This Row],[Stĺpec14]]="",Tabuľka2[[#This Row],[Stĺpec9]]=""),0,Tabuľka2[[#This Row],[Stĺpec9]]/Tabuľka2[[#This Row],[Stĺpec14]]))</f>
        <v>0</v>
      </c>
      <c r="X641" s="212">
        <f>IF(OR($X$13="vyberte",$X$13=""),0,IF(OR(Tabuľka2[[#This Row],[Stĺpec14]]="",Tabuľka2[[#This Row],[Stĺpec10]]=""),0,Tabuľka2[[#This Row],[Stĺpec10]]/Tabuľka2[[#This Row],[Stĺpec14]]))</f>
        <v>0</v>
      </c>
      <c r="Y641" s="212">
        <f>IF(OR($Y$13="vyberte",$Y$13=""),0,IF(OR(Tabuľka2[[#This Row],[Stĺpec14]]="",Tabuľka2[[#This Row],[Stĺpec11]]=""),0,Tabuľka2[[#This Row],[Stĺpec11]]/Tabuľka2[[#This Row],[Stĺpec14]]))</f>
        <v>0</v>
      </c>
      <c r="Z641" s="212">
        <f>IF(OR(Tabuľka2[[#This Row],[Stĺpec14]]="",Tabuľka2[[#This Row],[Stĺpec12]]=""),0,Tabuľka2[[#This Row],[Stĺpec12]]/Tabuľka2[[#This Row],[Stĺpec14]])</f>
        <v>0</v>
      </c>
      <c r="AA641" s="194">
        <f>IF(OR(Tabuľka2[[#This Row],[Stĺpec14]]="",Tabuľka2[[#This Row],[Stĺpec13]]=""),0,Tabuľka2[[#This Row],[Stĺpec13]]/Tabuľka2[[#This Row],[Stĺpec14]])</f>
        <v>0</v>
      </c>
      <c r="AB641" s="193">
        <f>COUNTIF(Tabuľka2[[#This Row],[Stĺpec16]:[Stĺpec23]],"&gt;0,1")</f>
        <v>0</v>
      </c>
      <c r="AC641" s="198">
        <f>IF(OR($F$13="vyberte",$F$13=""),0,Tabuľka2[[#This Row],[Stĺpec14]]-Tabuľka2[[#This Row],[Stĺpec26]])</f>
        <v>0</v>
      </c>
      <c r="AD6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1" s="206">
        <f>IF('Bodovacie kritéria'!$F$15="01 A - BORSKÁ NÍŽINA",Tabuľka2[[#This Row],[Stĺpec25]]/Tabuľka2[[#This Row],[Stĺpec5]],0)</f>
        <v>0</v>
      </c>
      <c r="AF6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1" s="206">
        <f>IFERROR((Tabuľka2[[#This Row],[Stĺpec28]]+Tabuľka2[[#This Row],[Stĺpec25]])/Tabuľka2[[#This Row],[Stĺpec14]],0)</f>
        <v>0</v>
      </c>
      <c r="AH641" s="199">
        <f>Tabuľka2[[#This Row],[Stĺpec28]]+Tabuľka2[[#This Row],[Stĺpec25]]</f>
        <v>0</v>
      </c>
      <c r="AI641" s="206">
        <f>IFERROR(Tabuľka2[[#This Row],[Stĺpec25]]/Tabuľka2[[#This Row],[Stĺpec30]],0)</f>
        <v>0</v>
      </c>
      <c r="AJ641" s="191">
        <f>IFERROR(Tabuľka2[[#This Row],[Stĺpec145]]/Tabuľka2[[#This Row],[Stĺpec14]],0)</f>
        <v>0</v>
      </c>
      <c r="AK641" s="191">
        <f>IFERROR(Tabuľka2[[#This Row],[Stĺpec144]]/Tabuľka2[[#This Row],[Stĺpec14]],0)</f>
        <v>0</v>
      </c>
    </row>
    <row r="642" spans="1:37" x14ac:dyDescent="0.25">
      <c r="A642" s="251"/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17">
        <f>SUM(Činnosti!$F642:$M642)</f>
        <v>0</v>
      </c>
      <c r="O642" s="261"/>
      <c r="P642" s="269"/>
      <c r="Q642" s="267">
        <f>IF(AND(Tabuľka2[[#This Row],[Stĺpec5]]&gt;0,Tabuľka2[[#This Row],[Stĺpec1]]=""),1,0)</f>
        <v>0</v>
      </c>
      <c r="R642" s="237">
        <f>IF(AND(Tabuľka2[[#This Row],[Stĺpec14]]=0,OR(Tabuľka2[[#This Row],[Stĺpec145]]&gt;0,Tabuľka2[[#This Row],[Stĺpec144]]&gt;0)),1,0)</f>
        <v>0</v>
      </c>
      <c r="S6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2" s="212">
        <f>IF(OR($T$13="vyberte",$T$13=""),0,IF(OR(Tabuľka2[[#This Row],[Stĺpec14]]="",Tabuľka2[[#This Row],[Stĺpec6]]=""),0,Tabuľka2[[#This Row],[Stĺpec6]]/Tabuľka2[[#This Row],[Stĺpec14]]))</f>
        <v>0</v>
      </c>
      <c r="U642" s="212">
        <f>IF(OR($U$13="vyberte",$U$13=""),0,IF(OR(Tabuľka2[[#This Row],[Stĺpec14]]="",Tabuľka2[[#This Row],[Stĺpec7]]=""),0,Tabuľka2[[#This Row],[Stĺpec7]]/Tabuľka2[[#This Row],[Stĺpec14]]))</f>
        <v>0</v>
      </c>
      <c r="V642" s="212">
        <f>IF(OR($V$13="vyberte",$V$13=""),0,IF(OR(Tabuľka2[[#This Row],[Stĺpec14]]="",Tabuľka2[[#This Row],[Stĺpec8]]=0),0,Tabuľka2[[#This Row],[Stĺpec8]]/Tabuľka2[[#This Row],[Stĺpec14]]))</f>
        <v>0</v>
      </c>
      <c r="W642" s="212">
        <f>IF(OR($W$13="vyberte",$W$13=""),0,IF(OR(Tabuľka2[[#This Row],[Stĺpec14]]="",Tabuľka2[[#This Row],[Stĺpec9]]=""),0,Tabuľka2[[#This Row],[Stĺpec9]]/Tabuľka2[[#This Row],[Stĺpec14]]))</f>
        <v>0</v>
      </c>
      <c r="X642" s="212">
        <f>IF(OR($X$13="vyberte",$X$13=""),0,IF(OR(Tabuľka2[[#This Row],[Stĺpec14]]="",Tabuľka2[[#This Row],[Stĺpec10]]=""),0,Tabuľka2[[#This Row],[Stĺpec10]]/Tabuľka2[[#This Row],[Stĺpec14]]))</f>
        <v>0</v>
      </c>
      <c r="Y642" s="212">
        <f>IF(OR($Y$13="vyberte",$Y$13=""),0,IF(OR(Tabuľka2[[#This Row],[Stĺpec14]]="",Tabuľka2[[#This Row],[Stĺpec11]]=""),0,Tabuľka2[[#This Row],[Stĺpec11]]/Tabuľka2[[#This Row],[Stĺpec14]]))</f>
        <v>0</v>
      </c>
      <c r="Z642" s="212">
        <f>IF(OR(Tabuľka2[[#This Row],[Stĺpec14]]="",Tabuľka2[[#This Row],[Stĺpec12]]=""),0,Tabuľka2[[#This Row],[Stĺpec12]]/Tabuľka2[[#This Row],[Stĺpec14]])</f>
        <v>0</v>
      </c>
      <c r="AA642" s="194">
        <f>IF(OR(Tabuľka2[[#This Row],[Stĺpec14]]="",Tabuľka2[[#This Row],[Stĺpec13]]=""),0,Tabuľka2[[#This Row],[Stĺpec13]]/Tabuľka2[[#This Row],[Stĺpec14]])</f>
        <v>0</v>
      </c>
      <c r="AB642" s="193">
        <f>COUNTIF(Tabuľka2[[#This Row],[Stĺpec16]:[Stĺpec23]],"&gt;0,1")</f>
        <v>0</v>
      </c>
      <c r="AC642" s="198">
        <f>IF(OR($F$13="vyberte",$F$13=""),0,Tabuľka2[[#This Row],[Stĺpec14]]-Tabuľka2[[#This Row],[Stĺpec26]])</f>
        <v>0</v>
      </c>
      <c r="AD6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2" s="206">
        <f>IF('Bodovacie kritéria'!$F$15="01 A - BORSKÁ NÍŽINA",Tabuľka2[[#This Row],[Stĺpec25]]/Tabuľka2[[#This Row],[Stĺpec5]],0)</f>
        <v>0</v>
      </c>
      <c r="AF6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2" s="206">
        <f>IFERROR((Tabuľka2[[#This Row],[Stĺpec28]]+Tabuľka2[[#This Row],[Stĺpec25]])/Tabuľka2[[#This Row],[Stĺpec14]],0)</f>
        <v>0</v>
      </c>
      <c r="AH642" s="199">
        <f>Tabuľka2[[#This Row],[Stĺpec28]]+Tabuľka2[[#This Row],[Stĺpec25]]</f>
        <v>0</v>
      </c>
      <c r="AI642" s="206">
        <f>IFERROR(Tabuľka2[[#This Row],[Stĺpec25]]/Tabuľka2[[#This Row],[Stĺpec30]],0)</f>
        <v>0</v>
      </c>
      <c r="AJ642" s="191">
        <f>IFERROR(Tabuľka2[[#This Row],[Stĺpec145]]/Tabuľka2[[#This Row],[Stĺpec14]],0)</f>
        <v>0</v>
      </c>
      <c r="AK642" s="191">
        <f>IFERROR(Tabuľka2[[#This Row],[Stĺpec144]]/Tabuľka2[[#This Row],[Stĺpec14]],0)</f>
        <v>0</v>
      </c>
    </row>
    <row r="643" spans="1:37" x14ac:dyDescent="0.25">
      <c r="A643" s="252"/>
      <c r="B643" s="257"/>
      <c r="C643" s="257"/>
      <c r="D643" s="257"/>
      <c r="E643" s="257"/>
      <c r="F643" s="257"/>
      <c r="G643" s="257"/>
      <c r="H643" s="257"/>
      <c r="I643" s="257"/>
      <c r="J643" s="257"/>
      <c r="K643" s="257"/>
      <c r="L643" s="257"/>
      <c r="M643" s="257"/>
      <c r="N643" s="218">
        <f>SUM(Činnosti!$F643:$M643)</f>
        <v>0</v>
      </c>
      <c r="O643" s="262"/>
      <c r="P643" s="269"/>
      <c r="Q643" s="267">
        <f>IF(AND(Tabuľka2[[#This Row],[Stĺpec5]]&gt;0,Tabuľka2[[#This Row],[Stĺpec1]]=""),1,0)</f>
        <v>0</v>
      </c>
      <c r="R643" s="237">
        <f>IF(AND(Tabuľka2[[#This Row],[Stĺpec14]]=0,OR(Tabuľka2[[#This Row],[Stĺpec145]]&gt;0,Tabuľka2[[#This Row],[Stĺpec144]]&gt;0)),1,0)</f>
        <v>0</v>
      </c>
      <c r="S6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3" s="212">
        <f>IF(OR($T$13="vyberte",$T$13=""),0,IF(OR(Tabuľka2[[#This Row],[Stĺpec14]]="",Tabuľka2[[#This Row],[Stĺpec6]]=""),0,Tabuľka2[[#This Row],[Stĺpec6]]/Tabuľka2[[#This Row],[Stĺpec14]]))</f>
        <v>0</v>
      </c>
      <c r="U643" s="212">
        <f>IF(OR($U$13="vyberte",$U$13=""),0,IF(OR(Tabuľka2[[#This Row],[Stĺpec14]]="",Tabuľka2[[#This Row],[Stĺpec7]]=""),0,Tabuľka2[[#This Row],[Stĺpec7]]/Tabuľka2[[#This Row],[Stĺpec14]]))</f>
        <v>0</v>
      </c>
      <c r="V643" s="212">
        <f>IF(OR($V$13="vyberte",$V$13=""),0,IF(OR(Tabuľka2[[#This Row],[Stĺpec14]]="",Tabuľka2[[#This Row],[Stĺpec8]]=0),0,Tabuľka2[[#This Row],[Stĺpec8]]/Tabuľka2[[#This Row],[Stĺpec14]]))</f>
        <v>0</v>
      </c>
      <c r="W643" s="212">
        <f>IF(OR($W$13="vyberte",$W$13=""),0,IF(OR(Tabuľka2[[#This Row],[Stĺpec14]]="",Tabuľka2[[#This Row],[Stĺpec9]]=""),0,Tabuľka2[[#This Row],[Stĺpec9]]/Tabuľka2[[#This Row],[Stĺpec14]]))</f>
        <v>0</v>
      </c>
      <c r="X643" s="212">
        <f>IF(OR($X$13="vyberte",$X$13=""),0,IF(OR(Tabuľka2[[#This Row],[Stĺpec14]]="",Tabuľka2[[#This Row],[Stĺpec10]]=""),0,Tabuľka2[[#This Row],[Stĺpec10]]/Tabuľka2[[#This Row],[Stĺpec14]]))</f>
        <v>0</v>
      </c>
      <c r="Y643" s="212">
        <f>IF(OR($Y$13="vyberte",$Y$13=""),0,IF(OR(Tabuľka2[[#This Row],[Stĺpec14]]="",Tabuľka2[[#This Row],[Stĺpec11]]=""),0,Tabuľka2[[#This Row],[Stĺpec11]]/Tabuľka2[[#This Row],[Stĺpec14]]))</f>
        <v>0</v>
      </c>
      <c r="Z643" s="212">
        <f>IF(OR(Tabuľka2[[#This Row],[Stĺpec14]]="",Tabuľka2[[#This Row],[Stĺpec12]]=""),0,Tabuľka2[[#This Row],[Stĺpec12]]/Tabuľka2[[#This Row],[Stĺpec14]])</f>
        <v>0</v>
      </c>
      <c r="AA643" s="194">
        <f>IF(OR(Tabuľka2[[#This Row],[Stĺpec14]]="",Tabuľka2[[#This Row],[Stĺpec13]]=""),0,Tabuľka2[[#This Row],[Stĺpec13]]/Tabuľka2[[#This Row],[Stĺpec14]])</f>
        <v>0</v>
      </c>
      <c r="AB643" s="193">
        <f>COUNTIF(Tabuľka2[[#This Row],[Stĺpec16]:[Stĺpec23]],"&gt;0,1")</f>
        <v>0</v>
      </c>
      <c r="AC643" s="198">
        <f>IF(OR($F$13="vyberte",$F$13=""),0,Tabuľka2[[#This Row],[Stĺpec14]]-Tabuľka2[[#This Row],[Stĺpec26]])</f>
        <v>0</v>
      </c>
      <c r="AD6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3" s="206">
        <f>IF('Bodovacie kritéria'!$F$15="01 A - BORSKÁ NÍŽINA",Tabuľka2[[#This Row],[Stĺpec25]]/Tabuľka2[[#This Row],[Stĺpec5]],0)</f>
        <v>0</v>
      </c>
      <c r="AF6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3" s="206">
        <f>IFERROR((Tabuľka2[[#This Row],[Stĺpec28]]+Tabuľka2[[#This Row],[Stĺpec25]])/Tabuľka2[[#This Row],[Stĺpec14]],0)</f>
        <v>0</v>
      </c>
      <c r="AH643" s="199">
        <f>Tabuľka2[[#This Row],[Stĺpec28]]+Tabuľka2[[#This Row],[Stĺpec25]]</f>
        <v>0</v>
      </c>
      <c r="AI643" s="206">
        <f>IFERROR(Tabuľka2[[#This Row],[Stĺpec25]]/Tabuľka2[[#This Row],[Stĺpec30]],0)</f>
        <v>0</v>
      </c>
      <c r="AJ643" s="191">
        <f>IFERROR(Tabuľka2[[#This Row],[Stĺpec145]]/Tabuľka2[[#This Row],[Stĺpec14]],0)</f>
        <v>0</v>
      </c>
      <c r="AK643" s="191">
        <f>IFERROR(Tabuľka2[[#This Row],[Stĺpec144]]/Tabuľka2[[#This Row],[Stĺpec14]],0)</f>
        <v>0</v>
      </c>
    </row>
    <row r="644" spans="1:37" x14ac:dyDescent="0.25">
      <c r="A644" s="251"/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17">
        <f>SUM(Činnosti!$F644:$M644)</f>
        <v>0</v>
      </c>
      <c r="O644" s="261"/>
      <c r="P644" s="269"/>
      <c r="Q644" s="267">
        <f>IF(AND(Tabuľka2[[#This Row],[Stĺpec5]]&gt;0,Tabuľka2[[#This Row],[Stĺpec1]]=""),1,0)</f>
        <v>0</v>
      </c>
      <c r="R644" s="237">
        <f>IF(AND(Tabuľka2[[#This Row],[Stĺpec14]]=0,OR(Tabuľka2[[#This Row],[Stĺpec145]]&gt;0,Tabuľka2[[#This Row],[Stĺpec144]]&gt;0)),1,0)</f>
        <v>0</v>
      </c>
      <c r="S6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4" s="212">
        <f>IF(OR($T$13="vyberte",$T$13=""),0,IF(OR(Tabuľka2[[#This Row],[Stĺpec14]]="",Tabuľka2[[#This Row],[Stĺpec6]]=""),0,Tabuľka2[[#This Row],[Stĺpec6]]/Tabuľka2[[#This Row],[Stĺpec14]]))</f>
        <v>0</v>
      </c>
      <c r="U644" s="212">
        <f>IF(OR($U$13="vyberte",$U$13=""),0,IF(OR(Tabuľka2[[#This Row],[Stĺpec14]]="",Tabuľka2[[#This Row],[Stĺpec7]]=""),0,Tabuľka2[[#This Row],[Stĺpec7]]/Tabuľka2[[#This Row],[Stĺpec14]]))</f>
        <v>0</v>
      </c>
      <c r="V644" s="212">
        <f>IF(OR($V$13="vyberte",$V$13=""),0,IF(OR(Tabuľka2[[#This Row],[Stĺpec14]]="",Tabuľka2[[#This Row],[Stĺpec8]]=0),0,Tabuľka2[[#This Row],[Stĺpec8]]/Tabuľka2[[#This Row],[Stĺpec14]]))</f>
        <v>0</v>
      </c>
      <c r="W644" s="212">
        <f>IF(OR($W$13="vyberte",$W$13=""),0,IF(OR(Tabuľka2[[#This Row],[Stĺpec14]]="",Tabuľka2[[#This Row],[Stĺpec9]]=""),0,Tabuľka2[[#This Row],[Stĺpec9]]/Tabuľka2[[#This Row],[Stĺpec14]]))</f>
        <v>0</v>
      </c>
      <c r="X644" s="212">
        <f>IF(OR($X$13="vyberte",$X$13=""),0,IF(OR(Tabuľka2[[#This Row],[Stĺpec14]]="",Tabuľka2[[#This Row],[Stĺpec10]]=""),0,Tabuľka2[[#This Row],[Stĺpec10]]/Tabuľka2[[#This Row],[Stĺpec14]]))</f>
        <v>0</v>
      </c>
      <c r="Y644" s="212">
        <f>IF(OR($Y$13="vyberte",$Y$13=""),0,IF(OR(Tabuľka2[[#This Row],[Stĺpec14]]="",Tabuľka2[[#This Row],[Stĺpec11]]=""),0,Tabuľka2[[#This Row],[Stĺpec11]]/Tabuľka2[[#This Row],[Stĺpec14]]))</f>
        <v>0</v>
      </c>
      <c r="Z644" s="212">
        <f>IF(OR(Tabuľka2[[#This Row],[Stĺpec14]]="",Tabuľka2[[#This Row],[Stĺpec12]]=""),0,Tabuľka2[[#This Row],[Stĺpec12]]/Tabuľka2[[#This Row],[Stĺpec14]])</f>
        <v>0</v>
      </c>
      <c r="AA644" s="194">
        <f>IF(OR(Tabuľka2[[#This Row],[Stĺpec14]]="",Tabuľka2[[#This Row],[Stĺpec13]]=""),0,Tabuľka2[[#This Row],[Stĺpec13]]/Tabuľka2[[#This Row],[Stĺpec14]])</f>
        <v>0</v>
      </c>
      <c r="AB644" s="193">
        <f>COUNTIF(Tabuľka2[[#This Row],[Stĺpec16]:[Stĺpec23]],"&gt;0,1")</f>
        <v>0</v>
      </c>
      <c r="AC644" s="198">
        <f>IF(OR($F$13="vyberte",$F$13=""),0,Tabuľka2[[#This Row],[Stĺpec14]]-Tabuľka2[[#This Row],[Stĺpec26]])</f>
        <v>0</v>
      </c>
      <c r="AD6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4" s="206">
        <f>IF('Bodovacie kritéria'!$F$15="01 A - BORSKÁ NÍŽINA",Tabuľka2[[#This Row],[Stĺpec25]]/Tabuľka2[[#This Row],[Stĺpec5]],0)</f>
        <v>0</v>
      </c>
      <c r="AF6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4" s="206">
        <f>IFERROR((Tabuľka2[[#This Row],[Stĺpec28]]+Tabuľka2[[#This Row],[Stĺpec25]])/Tabuľka2[[#This Row],[Stĺpec14]],0)</f>
        <v>0</v>
      </c>
      <c r="AH644" s="199">
        <f>Tabuľka2[[#This Row],[Stĺpec28]]+Tabuľka2[[#This Row],[Stĺpec25]]</f>
        <v>0</v>
      </c>
      <c r="AI644" s="206">
        <f>IFERROR(Tabuľka2[[#This Row],[Stĺpec25]]/Tabuľka2[[#This Row],[Stĺpec30]],0)</f>
        <v>0</v>
      </c>
      <c r="AJ644" s="191">
        <f>IFERROR(Tabuľka2[[#This Row],[Stĺpec145]]/Tabuľka2[[#This Row],[Stĺpec14]],0)</f>
        <v>0</v>
      </c>
      <c r="AK644" s="191">
        <f>IFERROR(Tabuľka2[[#This Row],[Stĺpec144]]/Tabuľka2[[#This Row],[Stĺpec14]],0)</f>
        <v>0</v>
      </c>
    </row>
    <row r="645" spans="1:37" x14ac:dyDescent="0.25">
      <c r="A645" s="252"/>
      <c r="B645" s="257"/>
      <c r="C645" s="257"/>
      <c r="D645" s="257"/>
      <c r="E645" s="257"/>
      <c r="F645" s="257"/>
      <c r="G645" s="257"/>
      <c r="H645" s="257"/>
      <c r="I645" s="257"/>
      <c r="J645" s="257"/>
      <c r="K645" s="257"/>
      <c r="L645" s="257"/>
      <c r="M645" s="257"/>
      <c r="N645" s="218">
        <f>SUM(Činnosti!$F645:$M645)</f>
        <v>0</v>
      </c>
      <c r="O645" s="262"/>
      <c r="P645" s="269"/>
      <c r="Q645" s="267">
        <f>IF(AND(Tabuľka2[[#This Row],[Stĺpec5]]&gt;0,Tabuľka2[[#This Row],[Stĺpec1]]=""),1,0)</f>
        <v>0</v>
      </c>
      <c r="R645" s="237">
        <f>IF(AND(Tabuľka2[[#This Row],[Stĺpec14]]=0,OR(Tabuľka2[[#This Row],[Stĺpec145]]&gt;0,Tabuľka2[[#This Row],[Stĺpec144]]&gt;0)),1,0)</f>
        <v>0</v>
      </c>
      <c r="S6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5" s="212">
        <f>IF(OR($T$13="vyberte",$T$13=""),0,IF(OR(Tabuľka2[[#This Row],[Stĺpec14]]="",Tabuľka2[[#This Row],[Stĺpec6]]=""),0,Tabuľka2[[#This Row],[Stĺpec6]]/Tabuľka2[[#This Row],[Stĺpec14]]))</f>
        <v>0</v>
      </c>
      <c r="U645" s="212">
        <f>IF(OR($U$13="vyberte",$U$13=""),0,IF(OR(Tabuľka2[[#This Row],[Stĺpec14]]="",Tabuľka2[[#This Row],[Stĺpec7]]=""),0,Tabuľka2[[#This Row],[Stĺpec7]]/Tabuľka2[[#This Row],[Stĺpec14]]))</f>
        <v>0</v>
      </c>
      <c r="V645" s="212">
        <f>IF(OR($V$13="vyberte",$V$13=""),0,IF(OR(Tabuľka2[[#This Row],[Stĺpec14]]="",Tabuľka2[[#This Row],[Stĺpec8]]=0),0,Tabuľka2[[#This Row],[Stĺpec8]]/Tabuľka2[[#This Row],[Stĺpec14]]))</f>
        <v>0</v>
      </c>
      <c r="W645" s="212">
        <f>IF(OR($W$13="vyberte",$W$13=""),0,IF(OR(Tabuľka2[[#This Row],[Stĺpec14]]="",Tabuľka2[[#This Row],[Stĺpec9]]=""),0,Tabuľka2[[#This Row],[Stĺpec9]]/Tabuľka2[[#This Row],[Stĺpec14]]))</f>
        <v>0</v>
      </c>
      <c r="X645" s="212">
        <f>IF(OR($X$13="vyberte",$X$13=""),0,IF(OR(Tabuľka2[[#This Row],[Stĺpec14]]="",Tabuľka2[[#This Row],[Stĺpec10]]=""),0,Tabuľka2[[#This Row],[Stĺpec10]]/Tabuľka2[[#This Row],[Stĺpec14]]))</f>
        <v>0</v>
      </c>
      <c r="Y645" s="212">
        <f>IF(OR($Y$13="vyberte",$Y$13=""),0,IF(OR(Tabuľka2[[#This Row],[Stĺpec14]]="",Tabuľka2[[#This Row],[Stĺpec11]]=""),0,Tabuľka2[[#This Row],[Stĺpec11]]/Tabuľka2[[#This Row],[Stĺpec14]]))</f>
        <v>0</v>
      </c>
      <c r="Z645" s="212">
        <f>IF(OR(Tabuľka2[[#This Row],[Stĺpec14]]="",Tabuľka2[[#This Row],[Stĺpec12]]=""),0,Tabuľka2[[#This Row],[Stĺpec12]]/Tabuľka2[[#This Row],[Stĺpec14]])</f>
        <v>0</v>
      </c>
      <c r="AA645" s="194">
        <f>IF(OR(Tabuľka2[[#This Row],[Stĺpec14]]="",Tabuľka2[[#This Row],[Stĺpec13]]=""),0,Tabuľka2[[#This Row],[Stĺpec13]]/Tabuľka2[[#This Row],[Stĺpec14]])</f>
        <v>0</v>
      </c>
      <c r="AB645" s="193">
        <f>COUNTIF(Tabuľka2[[#This Row],[Stĺpec16]:[Stĺpec23]],"&gt;0,1")</f>
        <v>0</v>
      </c>
      <c r="AC645" s="198">
        <f>IF(OR($F$13="vyberte",$F$13=""),0,Tabuľka2[[#This Row],[Stĺpec14]]-Tabuľka2[[#This Row],[Stĺpec26]])</f>
        <v>0</v>
      </c>
      <c r="AD6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5" s="206">
        <f>IF('Bodovacie kritéria'!$F$15="01 A - BORSKÁ NÍŽINA",Tabuľka2[[#This Row],[Stĺpec25]]/Tabuľka2[[#This Row],[Stĺpec5]],0)</f>
        <v>0</v>
      </c>
      <c r="AF6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5" s="206">
        <f>IFERROR((Tabuľka2[[#This Row],[Stĺpec28]]+Tabuľka2[[#This Row],[Stĺpec25]])/Tabuľka2[[#This Row],[Stĺpec14]],0)</f>
        <v>0</v>
      </c>
      <c r="AH645" s="199">
        <f>Tabuľka2[[#This Row],[Stĺpec28]]+Tabuľka2[[#This Row],[Stĺpec25]]</f>
        <v>0</v>
      </c>
      <c r="AI645" s="206">
        <f>IFERROR(Tabuľka2[[#This Row],[Stĺpec25]]/Tabuľka2[[#This Row],[Stĺpec30]],0)</f>
        <v>0</v>
      </c>
      <c r="AJ645" s="191">
        <f>IFERROR(Tabuľka2[[#This Row],[Stĺpec145]]/Tabuľka2[[#This Row],[Stĺpec14]],0)</f>
        <v>0</v>
      </c>
      <c r="AK645" s="191">
        <f>IFERROR(Tabuľka2[[#This Row],[Stĺpec144]]/Tabuľka2[[#This Row],[Stĺpec14]],0)</f>
        <v>0</v>
      </c>
    </row>
    <row r="646" spans="1:37" x14ac:dyDescent="0.25">
      <c r="A646" s="251"/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17">
        <f>SUM(Činnosti!$F646:$M646)</f>
        <v>0</v>
      </c>
      <c r="O646" s="261"/>
      <c r="P646" s="269"/>
      <c r="Q646" s="267">
        <f>IF(AND(Tabuľka2[[#This Row],[Stĺpec5]]&gt;0,Tabuľka2[[#This Row],[Stĺpec1]]=""),1,0)</f>
        <v>0</v>
      </c>
      <c r="R646" s="237">
        <f>IF(AND(Tabuľka2[[#This Row],[Stĺpec14]]=0,OR(Tabuľka2[[#This Row],[Stĺpec145]]&gt;0,Tabuľka2[[#This Row],[Stĺpec144]]&gt;0)),1,0)</f>
        <v>0</v>
      </c>
      <c r="S6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6" s="212">
        <f>IF(OR($T$13="vyberte",$T$13=""),0,IF(OR(Tabuľka2[[#This Row],[Stĺpec14]]="",Tabuľka2[[#This Row],[Stĺpec6]]=""),0,Tabuľka2[[#This Row],[Stĺpec6]]/Tabuľka2[[#This Row],[Stĺpec14]]))</f>
        <v>0</v>
      </c>
      <c r="U646" s="212">
        <f>IF(OR($U$13="vyberte",$U$13=""),0,IF(OR(Tabuľka2[[#This Row],[Stĺpec14]]="",Tabuľka2[[#This Row],[Stĺpec7]]=""),0,Tabuľka2[[#This Row],[Stĺpec7]]/Tabuľka2[[#This Row],[Stĺpec14]]))</f>
        <v>0</v>
      </c>
      <c r="V646" s="212">
        <f>IF(OR($V$13="vyberte",$V$13=""),0,IF(OR(Tabuľka2[[#This Row],[Stĺpec14]]="",Tabuľka2[[#This Row],[Stĺpec8]]=0),0,Tabuľka2[[#This Row],[Stĺpec8]]/Tabuľka2[[#This Row],[Stĺpec14]]))</f>
        <v>0</v>
      </c>
      <c r="W646" s="212">
        <f>IF(OR($W$13="vyberte",$W$13=""),0,IF(OR(Tabuľka2[[#This Row],[Stĺpec14]]="",Tabuľka2[[#This Row],[Stĺpec9]]=""),0,Tabuľka2[[#This Row],[Stĺpec9]]/Tabuľka2[[#This Row],[Stĺpec14]]))</f>
        <v>0</v>
      </c>
      <c r="X646" s="212">
        <f>IF(OR($X$13="vyberte",$X$13=""),0,IF(OR(Tabuľka2[[#This Row],[Stĺpec14]]="",Tabuľka2[[#This Row],[Stĺpec10]]=""),0,Tabuľka2[[#This Row],[Stĺpec10]]/Tabuľka2[[#This Row],[Stĺpec14]]))</f>
        <v>0</v>
      </c>
      <c r="Y646" s="212">
        <f>IF(OR($Y$13="vyberte",$Y$13=""),0,IF(OR(Tabuľka2[[#This Row],[Stĺpec14]]="",Tabuľka2[[#This Row],[Stĺpec11]]=""),0,Tabuľka2[[#This Row],[Stĺpec11]]/Tabuľka2[[#This Row],[Stĺpec14]]))</f>
        <v>0</v>
      </c>
      <c r="Z646" s="212">
        <f>IF(OR(Tabuľka2[[#This Row],[Stĺpec14]]="",Tabuľka2[[#This Row],[Stĺpec12]]=""),0,Tabuľka2[[#This Row],[Stĺpec12]]/Tabuľka2[[#This Row],[Stĺpec14]])</f>
        <v>0</v>
      </c>
      <c r="AA646" s="194">
        <f>IF(OR(Tabuľka2[[#This Row],[Stĺpec14]]="",Tabuľka2[[#This Row],[Stĺpec13]]=""),0,Tabuľka2[[#This Row],[Stĺpec13]]/Tabuľka2[[#This Row],[Stĺpec14]])</f>
        <v>0</v>
      </c>
      <c r="AB646" s="193">
        <f>COUNTIF(Tabuľka2[[#This Row],[Stĺpec16]:[Stĺpec23]],"&gt;0,1")</f>
        <v>0</v>
      </c>
      <c r="AC646" s="198">
        <f>IF(OR($F$13="vyberte",$F$13=""),0,Tabuľka2[[#This Row],[Stĺpec14]]-Tabuľka2[[#This Row],[Stĺpec26]])</f>
        <v>0</v>
      </c>
      <c r="AD6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6" s="206">
        <f>IF('Bodovacie kritéria'!$F$15="01 A - BORSKÁ NÍŽINA",Tabuľka2[[#This Row],[Stĺpec25]]/Tabuľka2[[#This Row],[Stĺpec5]],0)</f>
        <v>0</v>
      </c>
      <c r="AF6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6" s="206">
        <f>IFERROR((Tabuľka2[[#This Row],[Stĺpec28]]+Tabuľka2[[#This Row],[Stĺpec25]])/Tabuľka2[[#This Row],[Stĺpec14]],0)</f>
        <v>0</v>
      </c>
      <c r="AH646" s="199">
        <f>Tabuľka2[[#This Row],[Stĺpec28]]+Tabuľka2[[#This Row],[Stĺpec25]]</f>
        <v>0</v>
      </c>
      <c r="AI646" s="206">
        <f>IFERROR(Tabuľka2[[#This Row],[Stĺpec25]]/Tabuľka2[[#This Row],[Stĺpec30]],0)</f>
        <v>0</v>
      </c>
      <c r="AJ646" s="191">
        <f>IFERROR(Tabuľka2[[#This Row],[Stĺpec145]]/Tabuľka2[[#This Row],[Stĺpec14]],0)</f>
        <v>0</v>
      </c>
      <c r="AK646" s="191">
        <f>IFERROR(Tabuľka2[[#This Row],[Stĺpec144]]/Tabuľka2[[#This Row],[Stĺpec14]],0)</f>
        <v>0</v>
      </c>
    </row>
    <row r="647" spans="1:37" x14ac:dyDescent="0.25">
      <c r="A647" s="252"/>
      <c r="B647" s="257"/>
      <c r="C647" s="257"/>
      <c r="D647" s="257"/>
      <c r="E647" s="257"/>
      <c r="F647" s="257"/>
      <c r="G647" s="257"/>
      <c r="H647" s="257"/>
      <c r="I647" s="257"/>
      <c r="J647" s="257"/>
      <c r="K647" s="257"/>
      <c r="L647" s="257"/>
      <c r="M647" s="257"/>
      <c r="N647" s="218">
        <f>SUM(Činnosti!$F647:$M647)</f>
        <v>0</v>
      </c>
      <c r="O647" s="262"/>
      <c r="P647" s="269"/>
      <c r="Q647" s="267">
        <f>IF(AND(Tabuľka2[[#This Row],[Stĺpec5]]&gt;0,Tabuľka2[[#This Row],[Stĺpec1]]=""),1,0)</f>
        <v>0</v>
      </c>
      <c r="R647" s="237">
        <f>IF(AND(Tabuľka2[[#This Row],[Stĺpec14]]=0,OR(Tabuľka2[[#This Row],[Stĺpec145]]&gt;0,Tabuľka2[[#This Row],[Stĺpec144]]&gt;0)),1,0)</f>
        <v>0</v>
      </c>
      <c r="S6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7" s="212">
        <f>IF(OR($T$13="vyberte",$T$13=""),0,IF(OR(Tabuľka2[[#This Row],[Stĺpec14]]="",Tabuľka2[[#This Row],[Stĺpec6]]=""),0,Tabuľka2[[#This Row],[Stĺpec6]]/Tabuľka2[[#This Row],[Stĺpec14]]))</f>
        <v>0</v>
      </c>
      <c r="U647" s="212">
        <f>IF(OR($U$13="vyberte",$U$13=""),0,IF(OR(Tabuľka2[[#This Row],[Stĺpec14]]="",Tabuľka2[[#This Row],[Stĺpec7]]=""),0,Tabuľka2[[#This Row],[Stĺpec7]]/Tabuľka2[[#This Row],[Stĺpec14]]))</f>
        <v>0</v>
      </c>
      <c r="V647" s="212">
        <f>IF(OR($V$13="vyberte",$V$13=""),0,IF(OR(Tabuľka2[[#This Row],[Stĺpec14]]="",Tabuľka2[[#This Row],[Stĺpec8]]=0),0,Tabuľka2[[#This Row],[Stĺpec8]]/Tabuľka2[[#This Row],[Stĺpec14]]))</f>
        <v>0</v>
      </c>
      <c r="W647" s="212">
        <f>IF(OR($W$13="vyberte",$W$13=""),0,IF(OR(Tabuľka2[[#This Row],[Stĺpec14]]="",Tabuľka2[[#This Row],[Stĺpec9]]=""),0,Tabuľka2[[#This Row],[Stĺpec9]]/Tabuľka2[[#This Row],[Stĺpec14]]))</f>
        <v>0</v>
      </c>
      <c r="X647" s="212">
        <f>IF(OR($X$13="vyberte",$X$13=""),0,IF(OR(Tabuľka2[[#This Row],[Stĺpec14]]="",Tabuľka2[[#This Row],[Stĺpec10]]=""),0,Tabuľka2[[#This Row],[Stĺpec10]]/Tabuľka2[[#This Row],[Stĺpec14]]))</f>
        <v>0</v>
      </c>
      <c r="Y647" s="212">
        <f>IF(OR($Y$13="vyberte",$Y$13=""),0,IF(OR(Tabuľka2[[#This Row],[Stĺpec14]]="",Tabuľka2[[#This Row],[Stĺpec11]]=""),0,Tabuľka2[[#This Row],[Stĺpec11]]/Tabuľka2[[#This Row],[Stĺpec14]]))</f>
        <v>0</v>
      </c>
      <c r="Z647" s="212">
        <f>IF(OR(Tabuľka2[[#This Row],[Stĺpec14]]="",Tabuľka2[[#This Row],[Stĺpec12]]=""),0,Tabuľka2[[#This Row],[Stĺpec12]]/Tabuľka2[[#This Row],[Stĺpec14]])</f>
        <v>0</v>
      </c>
      <c r="AA647" s="194">
        <f>IF(OR(Tabuľka2[[#This Row],[Stĺpec14]]="",Tabuľka2[[#This Row],[Stĺpec13]]=""),0,Tabuľka2[[#This Row],[Stĺpec13]]/Tabuľka2[[#This Row],[Stĺpec14]])</f>
        <v>0</v>
      </c>
      <c r="AB647" s="193">
        <f>COUNTIF(Tabuľka2[[#This Row],[Stĺpec16]:[Stĺpec23]],"&gt;0,1")</f>
        <v>0</v>
      </c>
      <c r="AC647" s="198">
        <f>IF(OR($F$13="vyberte",$F$13=""),0,Tabuľka2[[#This Row],[Stĺpec14]]-Tabuľka2[[#This Row],[Stĺpec26]])</f>
        <v>0</v>
      </c>
      <c r="AD6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7" s="206">
        <f>IF('Bodovacie kritéria'!$F$15="01 A - BORSKÁ NÍŽINA",Tabuľka2[[#This Row],[Stĺpec25]]/Tabuľka2[[#This Row],[Stĺpec5]],0)</f>
        <v>0</v>
      </c>
      <c r="AF6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7" s="206">
        <f>IFERROR((Tabuľka2[[#This Row],[Stĺpec28]]+Tabuľka2[[#This Row],[Stĺpec25]])/Tabuľka2[[#This Row],[Stĺpec14]],0)</f>
        <v>0</v>
      </c>
      <c r="AH647" s="199">
        <f>Tabuľka2[[#This Row],[Stĺpec28]]+Tabuľka2[[#This Row],[Stĺpec25]]</f>
        <v>0</v>
      </c>
      <c r="AI647" s="206">
        <f>IFERROR(Tabuľka2[[#This Row],[Stĺpec25]]/Tabuľka2[[#This Row],[Stĺpec30]],0)</f>
        <v>0</v>
      </c>
      <c r="AJ647" s="191">
        <f>IFERROR(Tabuľka2[[#This Row],[Stĺpec145]]/Tabuľka2[[#This Row],[Stĺpec14]],0)</f>
        <v>0</v>
      </c>
      <c r="AK647" s="191">
        <f>IFERROR(Tabuľka2[[#This Row],[Stĺpec144]]/Tabuľka2[[#This Row],[Stĺpec14]],0)</f>
        <v>0</v>
      </c>
    </row>
    <row r="648" spans="1:37" x14ac:dyDescent="0.25">
      <c r="A648" s="251"/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17">
        <f>SUM(Činnosti!$F648:$M648)</f>
        <v>0</v>
      </c>
      <c r="O648" s="261"/>
      <c r="P648" s="269"/>
      <c r="Q648" s="267">
        <f>IF(AND(Tabuľka2[[#This Row],[Stĺpec5]]&gt;0,Tabuľka2[[#This Row],[Stĺpec1]]=""),1,0)</f>
        <v>0</v>
      </c>
      <c r="R648" s="237">
        <f>IF(AND(Tabuľka2[[#This Row],[Stĺpec14]]=0,OR(Tabuľka2[[#This Row],[Stĺpec145]]&gt;0,Tabuľka2[[#This Row],[Stĺpec144]]&gt;0)),1,0)</f>
        <v>0</v>
      </c>
      <c r="S6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8" s="212">
        <f>IF(OR($T$13="vyberte",$T$13=""),0,IF(OR(Tabuľka2[[#This Row],[Stĺpec14]]="",Tabuľka2[[#This Row],[Stĺpec6]]=""),0,Tabuľka2[[#This Row],[Stĺpec6]]/Tabuľka2[[#This Row],[Stĺpec14]]))</f>
        <v>0</v>
      </c>
      <c r="U648" s="212">
        <f>IF(OR($U$13="vyberte",$U$13=""),0,IF(OR(Tabuľka2[[#This Row],[Stĺpec14]]="",Tabuľka2[[#This Row],[Stĺpec7]]=""),0,Tabuľka2[[#This Row],[Stĺpec7]]/Tabuľka2[[#This Row],[Stĺpec14]]))</f>
        <v>0</v>
      </c>
      <c r="V648" s="212">
        <f>IF(OR($V$13="vyberte",$V$13=""),0,IF(OR(Tabuľka2[[#This Row],[Stĺpec14]]="",Tabuľka2[[#This Row],[Stĺpec8]]=0),0,Tabuľka2[[#This Row],[Stĺpec8]]/Tabuľka2[[#This Row],[Stĺpec14]]))</f>
        <v>0</v>
      </c>
      <c r="W648" s="212">
        <f>IF(OR($W$13="vyberte",$W$13=""),0,IF(OR(Tabuľka2[[#This Row],[Stĺpec14]]="",Tabuľka2[[#This Row],[Stĺpec9]]=""),0,Tabuľka2[[#This Row],[Stĺpec9]]/Tabuľka2[[#This Row],[Stĺpec14]]))</f>
        <v>0</v>
      </c>
      <c r="X648" s="212">
        <f>IF(OR($X$13="vyberte",$X$13=""),0,IF(OR(Tabuľka2[[#This Row],[Stĺpec14]]="",Tabuľka2[[#This Row],[Stĺpec10]]=""),0,Tabuľka2[[#This Row],[Stĺpec10]]/Tabuľka2[[#This Row],[Stĺpec14]]))</f>
        <v>0</v>
      </c>
      <c r="Y648" s="212">
        <f>IF(OR($Y$13="vyberte",$Y$13=""),0,IF(OR(Tabuľka2[[#This Row],[Stĺpec14]]="",Tabuľka2[[#This Row],[Stĺpec11]]=""),0,Tabuľka2[[#This Row],[Stĺpec11]]/Tabuľka2[[#This Row],[Stĺpec14]]))</f>
        <v>0</v>
      </c>
      <c r="Z648" s="212">
        <f>IF(OR(Tabuľka2[[#This Row],[Stĺpec14]]="",Tabuľka2[[#This Row],[Stĺpec12]]=""),0,Tabuľka2[[#This Row],[Stĺpec12]]/Tabuľka2[[#This Row],[Stĺpec14]])</f>
        <v>0</v>
      </c>
      <c r="AA648" s="194">
        <f>IF(OR(Tabuľka2[[#This Row],[Stĺpec14]]="",Tabuľka2[[#This Row],[Stĺpec13]]=""),0,Tabuľka2[[#This Row],[Stĺpec13]]/Tabuľka2[[#This Row],[Stĺpec14]])</f>
        <v>0</v>
      </c>
      <c r="AB648" s="193">
        <f>COUNTIF(Tabuľka2[[#This Row],[Stĺpec16]:[Stĺpec23]],"&gt;0,1")</f>
        <v>0</v>
      </c>
      <c r="AC648" s="198">
        <f>IF(OR($F$13="vyberte",$F$13=""),0,Tabuľka2[[#This Row],[Stĺpec14]]-Tabuľka2[[#This Row],[Stĺpec26]])</f>
        <v>0</v>
      </c>
      <c r="AD6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8" s="206">
        <f>IF('Bodovacie kritéria'!$F$15="01 A - BORSKÁ NÍŽINA",Tabuľka2[[#This Row],[Stĺpec25]]/Tabuľka2[[#This Row],[Stĺpec5]],0)</f>
        <v>0</v>
      </c>
      <c r="AF6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8" s="206">
        <f>IFERROR((Tabuľka2[[#This Row],[Stĺpec28]]+Tabuľka2[[#This Row],[Stĺpec25]])/Tabuľka2[[#This Row],[Stĺpec14]],0)</f>
        <v>0</v>
      </c>
      <c r="AH648" s="199">
        <f>Tabuľka2[[#This Row],[Stĺpec28]]+Tabuľka2[[#This Row],[Stĺpec25]]</f>
        <v>0</v>
      </c>
      <c r="AI648" s="206">
        <f>IFERROR(Tabuľka2[[#This Row],[Stĺpec25]]/Tabuľka2[[#This Row],[Stĺpec30]],0)</f>
        <v>0</v>
      </c>
      <c r="AJ648" s="191">
        <f>IFERROR(Tabuľka2[[#This Row],[Stĺpec145]]/Tabuľka2[[#This Row],[Stĺpec14]],0)</f>
        <v>0</v>
      </c>
      <c r="AK648" s="191">
        <f>IFERROR(Tabuľka2[[#This Row],[Stĺpec144]]/Tabuľka2[[#This Row],[Stĺpec14]],0)</f>
        <v>0</v>
      </c>
    </row>
    <row r="649" spans="1:37" x14ac:dyDescent="0.25">
      <c r="A649" s="252"/>
      <c r="B649" s="257"/>
      <c r="C649" s="257"/>
      <c r="D649" s="257"/>
      <c r="E649" s="257"/>
      <c r="F649" s="257"/>
      <c r="G649" s="257"/>
      <c r="H649" s="257"/>
      <c r="I649" s="257"/>
      <c r="J649" s="257"/>
      <c r="K649" s="257"/>
      <c r="L649" s="257"/>
      <c r="M649" s="257"/>
      <c r="N649" s="218">
        <f>SUM(Činnosti!$F649:$M649)</f>
        <v>0</v>
      </c>
      <c r="O649" s="262"/>
      <c r="P649" s="269"/>
      <c r="Q649" s="267">
        <f>IF(AND(Tabuľka2[[#This Row],[Stĺpec5]]&gt;0,Tabuľka2[[#This Row],[Stĺpec1]]=""),1,0)</f>
        <v>0</v>
      </c>
      <c r="R649" s="237">
        <f>IF(AND(Tabuľka2[[#This Row],[Stĺpec14]]=0,OR(Tabuľka2[[#This Row],[Stĺpec145]]&gt;0,Tabuľka2[[#This Row],[Stĺpec144]]&gt;0)),1,0)</f>
        <v>0</v>
      </c>
      <c r="S6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49" s="212">
        <f>IF(OR($T$13="vyberte",$T$13=""),0,IF(OR(Tabuľka2[[#This Row],[Stĺpec14]]="",Tabuľka2[[#This Row],[Stĺpec6]]=""),0,Tabuľka2[[#This Row],[Stĺpec6]]/Tabuľka2[[#This Row],[Stĺpec14]]))</f>
        <v>0</v>
      </c>
      <c r="U649" s="212">
        <f>IF(OR($U$13="vyberte",$U$13=""),0,IF(OR(Tabuľka2[[#This Row],[Stĺpec14]]="",Tabuľka2[[#This Row],[Stĺpec7]]=""),0,Tabuľka2[[#This Row],[Stĺpec7]]/Tabuľka2[[#This Row],[Stĺpec14]]))</f>
        <v>0</v>
      </c>
      <c r="V649" s="212">
        <f>IF(OR($V$13="vyberte",$V$13=""),0,IF(OR(Tabuľka2[[#This Row],[Stĺpec14]]="",Tabuľka2[[#This Row],[Stĺpec8]]=0),0,Tabuľka2[[#This Row],[Stĺpec8]]/Tabuľka2[[#This Row],[Stĺpec14]]))</f>
        <v>0</v>
      </c>
      <c r="W649" s="212">
        <f>IF(OR($W$13="vyberte",$W$13=""),0,IF(OR(Tabuľka2[[#This Row],[Stĺpec14]]="",Tabuľka2[[#This Row],[Stĺpec9]]=""),0,Tabuľka2[[#This Row],[Stĺpec9]]/Tabuľka2[[#This Row],[Stĺpec14]]))</f>
        <v>0</v>
      </c>
      <c r="X649" s="212">
        <f>IF(OR($X$13="vyberte",$X$13=""),0,IF(OR(Tabuľka2[[#This Row],[Stĺpec14]]="",Tabuľka2[[#This Row],[Stĺpec10]]=""),0,Tabuľka2[[#This Row],[Stĺpec10]]/Tabuľka2[[#This Row],[Stĺpec14]]))</f>
        <v>0</v>
      </c>
      <c r="Y649" s="212">
        <f>IF(OR($Y$13="vyberte",$Y$13=""),0,IF(OR(Tabuľka2[[#This Row],[Stĺpec14]]="",Tabuľka2[[#This Row],[Stĺpec11]]=""),0,Tabuľka2[[#This Row],[Stĺpec11]]/Tabuľka2[[#This Row],[Stĺpec14]]))</f>
        <v>0</v>
      </c>
      <c r="Z649" s="212">
        <f>IF(OR(Tabuľka2[[#This Row],[Stĺpec14]]="",Tabuľka2[[#This Row],[Stĺpec12]]=""),0,Tabuľka2[[#This Row],[Stĺpec12]]/Tabuľka2[[#This Row],[Stĺpec14]])</f>
        <v>0</v>
      </c>
      <c r="AA649" s="194">
        <f>IF(OR(Tabuľka2[[#This Row],[Stĺpec14]]="",Tabuľka2[[#This Row],[Stĺpec13]]=""),0,Tabuľka2[[#This Row],[Stĺpec13]]/Tabuľka2[[#This Row],[Stĺpec14]])</f>
        <v>0</v>
      </c>
      <c r="AB649" s="193">
        <f>COUNTIF(Tabuľka2[[#This Row],[Stĺpec16]:[Stĺpec23]],"&gt;0,1")</f>
        <v>0</v>
      </c>
      <c r="AC649" s="198">
        <f>IF(OR($F$13="vyberte",$F$13=""),0,Tabuľka2[[#This Row],[Stĺpec14]]-Tabuľka2[[#This Row],[Stĺpec26]])</f>
        <v>0</v>
      </c>
      <c r="AD6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49" s="206">
        <f>IF('Bodovacie kritéria'!$F$15="01 A - BORSKÁ NÍŽINA",Tabuľka2[[#This Row],[Stĺpec25]]/Tabuľka2[[#This Row],[Stĺpec5]],0)</f>
        <v>0</v>
      </c>
      <c r="AF6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49" s="206">
        <f>IFERROR((Tabuľka2[[#This Row],[Stĺpec28]]+Tabuľka2[[#This Row],[Stĺpec25]])/Tabuľka2[[#This Row],[Stĺpec14]],0)</f>
        <v>0</v>
      </c>
      <c r="AH649" s="199">
        <f>Tabuľka2[[#This Row],[Stĺpec28]]+Tabuľka2[[#This Row],[Stĺpec25]]</f>
        <v>0</v>
      </c>
      <c r="AI649" s="206">
        <f>IFERROR(Tabuľka2[[#This Row],[Stĺpec25]]/Tabuľka2[[#This Row],[Stĺpec30]],0)</f>
        <v>0</v>
      </c>
      <c r="AJ649" s="191">
        <f>IFERROR(Tabuľka2[[#This Row],[Stĺpec145]]/Tabuľka2[[#This Row],[Stĺpec14]],0)</f>
        <v>0</v>
      </c>
      <c r="AK649" s="191">
        <f>IFERROR(Tabuľka2[[#This Row],[Stĺpec144]]/Tabuľka2[[#This Row],[Stĺpec14]],0)</f>
        <v>0</v>
      </c>
    </row>
    <row r="650" spans="1:37" x14ac:dyDescent="0.25">
      <c r="A650" s="251"/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17">
        <f>SUM(Činnosti!$F650:$M650)</f>
        <v>0</v>
      </c>
      <c r="O650" s="261"/>
      <c r="P650" s="269"/>
      <c r="Q650" s="267">
        <f>IF(AND(Tabuľka2[[#This Row],[Stĺpec5]]&gt;0,Tabuľka2[[#This Row],[Stĺpec1]]=""),1,0)</f>
        <v>0</v>
      </c>
      <c r="R650" s="237">
        <f>IF(AND(Tabuľka2[[#This Row],[Stĺpec14]]=0,OR(Tabuľka2[[#This Row],[Stĺpec145]]&gt;0,Tabuľka2[[#This Row],[Stĺpec144]]&gt;0)),1,0)</f>
        <v>0</v>
      </c>
      <c r="S6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0" s="212">
        <f>IF(OR($T$13="vyberte",$T$13=""),0,IF(OR(Tabuľka2[[#This Row],[Stĺpec14]]="",Tabuľka2[[#This Row],[Stĺpec6]]=""),0,Tabuľka2[[#This Row],[Stĺpec6]]/Tabuľka2[[#This Row],[Stĺpec14]]))</f>
        <v>0</v>
      </c>
      <c r="U650" s="212">
        <f>IF(OR($U$13="vyberte",$U$13=""),0,IF(OR(Tabuľka2[[#This Row],[Stĺpec14]]="",Tabuľka2[[#This Row],[Stĺpec7]]=""),0,Tabuľka2[[#This Row],[Stĺpec7]]/Tabuľka2[[#This Row],[Stĺpec14]]))</f>
        <v>0</v>
      </c>
      <c r="V650" s="212">
        <f>IF(OR($V$13="vyberte",$V$13=""),0,IF(OR(Tabuľka2[[#This Row],[Stĺpec14]]="",Tabuľka2[[#This Row],[Stĺpec8]]=0),0,Tabuľka2[[#This Row],[Stĺpec8]]/Tabuľka2[[#This Row],[Stĺpec14]]))</f>
        <v>0</v>
      </c>
      <c r="W650" s="212">
        <f>IF(OR($W$13="vyberte",$W$13=""),0,IF(OR(Tabuľka2[[#This Row],[Stĺpec14]]="",Tabuľka2[[#This Row],[Stĺpec9]]=""),0,Tabuľka2[[#This Row],[Stĺpec9]]/Tabuľka2[[#This Row],[Stĺpec14]]))</f>
        <v>0</v>
      </c>
      <c r="X650" s="212">
        <f>IF(OR($X$13="vyberte",$X$13=""),0,IF(OR(Tabuľka2[[#This Row],[Stĺpec14]]="",Tabuľka2[[#This Row],[Stĺpec10]]=""),0,Tabuľka2[[#This Row],[Stĺpec10]]/Tabuľka2[[#This Row],[Stĺpec14]]))</f>
        <v>0</v>
      </c>
      <c r="Y650" s="212">
        <f>IF(OR($Y$13="vyberte",$Y$13=""),0,IF(OR(Tabuľka2[[#This Row],[Stĺpec14]]="",Tabuľka2[[#This Row],[Stĺpec11]]=""),0,Tabuľka2[[#This Row],[Stĺpec11]]/Tabuľka2[[#This Row],[Stĺpec14]]))</f>
        <v>0</v>
      </c>
      <c r="Z650" s="212">
        <f>IF(OR(Tabuľka2[[#This Row],[Stĺpec14]]="",Tabuľka2[[#This Row],[Stĺpec12]]=""),0,Tabuľka2[[#This Row],[Stĺpec12]]/Tabuľka2[[#This Row],[Stĺpec14]])</f>
        <v>0</v>
      </c>
      <c r="AA650" s="194">
        <f>IF(OR(Tabuľka2[[#This Row],[Stĺpec14]]="",Tabuľka2[[#This Row],[Stĺpec13]]=""),0,Tabuľka2[[#This Row],[Stĺpec13]]/Tabuľka2[[#This Row],[Stĺpec14]])</f>
        <v>0</v>
      </c>
      <c r="AB650" s="193">
        <f>COUNTIF(Tabuľka2[[#This Row],[Stĺpec16]:[Stĺpec23]],"&gt;0,1")</f>
        <v>0</v>
      </c>
      <c r="AC650" s="198">
        <f>IF(OR($F$13="vyberte",$F$13=""),0,Tabuľka2[[#This Row],[Stĺpec14]]-Tabuľka2[[#This Row],[Stĺpec26]])</f>
        <v>0</v>
      </c>
      <c r="AD6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0" s="206">
        <f>IF('Bodovacie kritéria'!$F$15="01 A - BORSKÁ NÍŽINA",Tabuľka2[[#This Row],[Stĺpec25]]/Tabuľka2[[#This Row],[Stĺpec5]],0)</f>
        <v>0</v>
      </c>
      <c r="AF6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0" s="206">
        <f>IFERROR((Tabuľka2[[#This Row],[Stĺpec28]]+Tabuľka2[[#This Row],[Stĺpec25]])/Tabuľka2[[#This Row],[Stĺpec14]],0)</f>
        <v>0</v>
      </c>
      <c r="AH650" s="199">
        <f>Tabuľka2[[#This Row],[Stĺpec28]]+Tabuľka2[[#This Row],[Stĺpec25]]</f>
        <v>0</v>
      </c>
      <c r="AI650" s="206">
        <f>IFERROR(Tabuľka2[[#This Row],[Stĺpec25]]/Tabuľka2[[#This Row],[Stĺpec30]],0)</f>
        <v>0</v>
      </c>
      <c r="AJ650" s="191">
        <f>IFERROR(Tabuľka2[[#This Row],[Stĺpec145]]/Tabuľka2[[#This Row],[Stĺpec14]],0)</f>
        <v>0</v>
      </c>
      <c r="AK650" s="191">
        <f>IFERROR(Tabuľka2[[#This Row],[Stĺpec144]]/Tabuľka2[[#This Row],[Stĺpec14]],0)</f>
        <v>0</v>
      </c>
    </row>
    <row r="651" spans="1:37" x14ac:dyDescent="0.25">
      <c r="A651" s="252"/>
      <c r="B651" s="257"/>
      <c r="C651" s="257"/>
      <c r="D651" s="257"/>
      <c r="E651" s="257"/>
      <c r="F651" s="257"/>
      <c r="G651" s="257"/>
      <c r="H651" s="257"/>
      <c r="I651" s="257"/>
      <c r="J651" s="257"/>
      <c r="K651" s="257"/>
      <c r="L651" s="257"/>
      <c r="M651" s="257"/>
      <c r="N651" s="218">
        <f>SUM(Činnosti!$F651:$M651)</f>
        <v>0</v>
      </c>
      <c r="O651" s="262"/>
      <c r="P651" s="269"/>
      <c r="Q651" s="267">
        <f>IF(AND(Tabuľka2[[#This Row],[Stĺpec5]]&gt;0,Tabuľka2[[#This Row],[Stĺpec1]]=""),1,0)</f>
        <v>0</v>
      </c>
      <c r="R651" s="237">
        <f>IF(AND(Tabuľka2[[#This Row],[Stĺpec14]]=0,OR(Tabuľka2[[#This Row],[Stĺpec145]]&gt;0,Tabuľka2[[#This Row],[Stĺpec144]]&gt;0)),1,0)</f>
        <v>0</v>
      </c>
      <c r="S6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1" s="212">
        <f>IF(OR($T$13="vyberte",$T$13=""),0,IF(OR(Tabuľka2[[#This Row],[Stĺpec14]]="",Tabuľka2[[#This Row],[Stĺpec6]]=""),0,Tabuľka2[[#This Row],[Stĺpec6]]/Tabuľka2[[#This Row],[Stĺpec14]]))</f>
        <v>0</v>
      </c>
      <c r="U651" s="212">
        <f>IF(OR($U$13="vyberte",$U$13=""),0,IF(OR(Tabuľka2[[#This Row],[Stĺpec14]]="",Tabuľka2[[#This Row],[Stĺpec7]]=""),0,Tabuľka2[[#This Row],[Stĺpec7]]/Tabuľka2[[#This Row],[Stĺpec14]]))</f>
        <v>0</v>
      </c>
      <c r="V651" s="212">
        <f>IF(OR($V$13="vyberte",$V$13=""),0,IF(OR(Tabuľka2[[#This Row],[Stĺpec14]]="",Tabuľka2[[#This Row],[Stĺpec8]]=0),0,Tabuľka2[[#This Row],[Stĺpec8]]/Tabuľka2[[#This Row],[Stĺpec14]]))</f>
        <v>0</v>
      </c>
      <c r="W651" s="212">
        <f>IF(OR($W$13="vyberte",$W$13=""),0,IF(OR(Tabuľka2[[#This Row],[Stĺpec14]]="",Tabuľka2[[#This Row],[Stĺpec9]]=""),0,Tabuľka2[[#This Row],[Stĺpec9]]/Tabuľka2[[#This Row],[Stĺpec14]]))</f>
        <v>0</v>
      </c>
      <c r="X651" s="212">
        <f>IF(OR($X$13="vyberte",$X$13=""),0,IF(OR(Tabuľka2[[#This Row],[Stĺpec14]]="",Tabuľka2[[#This Row],[Stĺpec10]]=""),0,Tabuľka2[[#This Row],[Stĺpec10]]/Tabuľka2[[#This Row],[Stĺpec14]]))</f>
        <v>0</v>
      </c>
      <c r="Y651" s="212">
        <f>IF(OR($Y$13="vyberte",$Y$13=""),0,IF(OR(Tabuľka2[[#This Row],[Stĺpec14]]="",Tabuľka2[[#This Row],[Stĺpec11]]=""),0,Tabuľka2[[#This Row],[Stĺpec11]]/Tabuľka2[[#This Row],[Stĺpec14]]))</f>
        <v>0</v>
      </c>
      <c r="Z651" s="212">
        <f>IF(OR(Tabuľka2[[#This Row],[Stĺpec14]]="",Tabuľka2[[#This Row],[Stĺpec12]]=""),0,Tabuľka2[[#This Row],[Stĺpec12]]/Tabuľka2[[#This Row],[Stĺpec14]])</f>
        <v>0</v>
      </c>
      <c r="AA651" s="194">
        <f>IF(OR(Tabuľka2[[#This Row],[Stĺpec14]]="",Tabuľka2[[#This Row],[Stĺpec13]]=""),0,Tabuľka2[[#This Row],[Stĺpec13]]/Tabuľka2[[#This Row],[Stĺpec14]])</f>
        <v>0</v>
      </c>
      <c r="AB651" s="193">
        <f>COUNTIF(Tabuľka2[[#This Row],[Stĺpec16]:[Stĺpec23]],"&gt;0,1")</f>
        <v>0</v>
      </c>
      <c r="AC651" s="198">
        <f>IF(OR($F$13="vyberte",$F$13=""),0,Tabuľka2[[#This Row],[Stĺpec14]]-Tabuľka2[[#This Row],[Stĺpec26]])</f>
        <v>0</v>
      </c>
      <c r="AD6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1" s="206">
        <f>IF('Bodovacie kritéria'!$F$15="01 A - BORSKÁ NÍŽINA",Tabuľka2[[#This Row],[Stĺpec25]]/Tabuľka2[[#This Row],[Stĺpec5]],0)</f>
        <v>0</v>
      </c>
      <c r="AF6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1" s="206">
        <f>IFERROR((Tabuľka2[[#This Row],[Stĺpec28]]+Tabuľka2[[#This Row],[Stĺpec25]])/Tabuľka2[[#This Row],[Stĺpec14]],0)</f>
        <v>0</v>
      </c>
      <c r="AH651" s="199">
        <f>Tabuľka2[[#This Row],[Stĺpec28]]+Tabuľka2[[#This Row],[Stĺpec25]]</f>
        <v>0</v>
      </c>
      <c r="AI651" s="206">
        <f>IFERROR(Tabuľka2[[#This Row],[Stĺpec25]]/Tabuľka2[[#This Row],[Stĺpec30]],0)</f>
        <v>0</v>
      </c>
      <c r="AJ651" s="191">
        <f>IFERROR(Tabuľka2[[#This Row],[Stĺpec145]]/Tabuľka2[[#This Row],[Stĺpec14]],0)</f>
        <v>0</v>
      </c>
      <c r="AK651" s="191">
        <f>IFERROR(Tabuľka2[[#This Row],[Stĺpec144]]/Tabuľka2[[#This Row],[Stĺpec14]],0)</f>
        <v>0</v>
      </c>
    </row>
    <row r="652" spans="1:37" x14ac:dyDescent="0.25">
      <c r="A652" s="251"/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17">
        <f>SUM(Činnosti!$F652:$M652)</f>
        <v>0</v>
      </c>
      <c r="O652" s="261"/>
      <c r="P652" s="269"/>
      <c r="Q652" s="267">
        <f>IF(AND(Tabuľka2[[#This Row],[Stĺpec5]]&gt;0,Tabuľka2[[#This Row],[Stĺpec1]]=""),1,0)</f>
        <v>0</v>
      </c>
      <c r="R652" s="237">
        <f>IF(AND(Tabuľka2[[#This Row],[Stĺpec14]]=0,OR(Tabuľka2[[#This Row],[Stĺpec145]]&gt;0,Tabuľka2[[#This Row],[Stĺpec144]]&gt;0)),1,0)</f>
        <v>0</v>
      </c>
      <c r="S6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2" s="212">
        <f>IF(OR($T$13="vyberte",$T$13=""),0,IF(OR(Tabuľka2[[#This Row],[Stĺpec14]]="",Tabuľka2[[#This Row],[Stĺpec6]]=""),0,Tabuľka2[[#This Row],[Stĺpec6]]/Tabuľka2[[#This Row],[Stĺpec14]]))</f>
        <v>0</v>
      </c>
      <c r="U652" s="212">
        <f>IF(OR($U$13="vyberte",$U$13=""),0,IF(OR(Tabuľka2[[#This Row],[Stĺpec14]]="",Tabuľka2[[#This Row],[Stĺpec7]]=""),0,Tabuľka2[[#This Row],[Stĺpec7]]/Tabuľka2[[#This Row],[Stĺpec14]]))</f>
        <v>0</v>
      </c>
      <c r="V652" s="212">
        <f>IF(OR($V$13="vyberte",$V$13=""),0,IF(OR(Tabuľka2[[#This Row],[Stĺpec14]]="",Tabuľka2[[#This Row],[Stĺpec8]]=0),0,Tabuľka2[[#This Row],[Stĺpec8]]/Tabuľka2[[#This Row],[Stĺpec14]]))</f>
        <v>0</v>
      </c>
      <c r="W652" s="212">
        <f>IF(OR($W$13="vyberte",$W$13=""),0,IF(OR(Tabuľka2[[#This Row],[Stĺpec14]]="",Tabuľka2[[#This Row],[Stĺpec9]]=""),0,Tabuľka2[[#This Row],[Stĺpec9]]/Tabuľka2[[#This Row],[Stĺpec14]]))</f>
        <v>0</v>
      </c>
      <c r="X652" s="212">
        <f>IF(OR($X$13="vyberte",$X$13=""),0,IF(OR(Tabuľka2[[#This Row],[Stĺpec14]]="",Tabuľka2[[#This Row],[Stĺpec10]]=""),0,Tabuľka2[[#This Row],[Stĺpec10]]/Tabuľka2[[#This Row],[Stĺpec14]]))</f>
        <v>0</v>
      </c>
      <c r="Y652" s="212">
        <f>IF(OR($Y$13="vyberte",$Y$13=""),0,IF(OR(Tabuľka2[[#This Row],[Stĺpec14]]="",Tabuľka2[[#This Row],[Stĺpec11]]=""),0,Tabuľka2[[#This Row],[Stĺpec11]]/Tabuľka2[[#This Row],[Stĺpec14]]))</f>
        <v>0</v>
      </c>
      <c r="Z652" s="212">
        <f>IF(OR(Tabuľka2[[#This Row],[Stĺpec14]]="",Tabuľka2[[#This Row],[Stĺpec12]]=""),0,Tabuľka2[[#This Row],[Stĺpec12]]/Tabuľka2[[#This Row],[Stĺpec14]])</f>
        <v>0</v>
      </c>
      <c r="AA652" s="194">
        <f>IF(OR(Tabuľka2[[#This Row],[Stĺpec14]]="",Tabuľka2[[#This Row],[Stĺpec13]]=""),0,Tabuľka2[[#This Row],[Stĺpec13]]/Tabuľka2[[#This Row],[Stĺpec14]])</f>
        <v>0</v>
      </c>
      <c r="AB652" s="193">
        <f>COUNTIF(Tabuľka2[[#This Row],[Stĺpec16]:[Stĺpec23]],"&gt;0,1")</f>
        <v>0</v>
      </c>
      <c r="AC652" s="198">
        <f>IF(OR($F$13="vyberte",$F$13=""),0,Tabuľka2[[#This Row],[Stĺpec14]]-Tabuľka2[[#This Row],[Stĺpec26]])</f>
        <v>0</v>
      </c>
      <c r="AD6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2" s="206">
        <f>IF('Bodovacie kritéria'!$F$15="01 A - BORSKÁ NÍŽINA",Tabuľka2[[#This Row],[Stĺpec25]]/Tabuľka2[[#This Row],[Stĺpec5]],0)</f>
        <v>0</v>
      </c>
      <c r="AF6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2" s="206">
        <f>IFERROR((Tabuľka2[[#This Row],[Stĺpec28]]+Tabuľka2[[#This Row],[Stĺpec25]])/Tabuľka2[[#This Row],[Stĺpec14]],0)</f>
        <v>0</v>
      </c>
      <c r="AH652" s="199">
        <f>Tabuľka2[[#This Row],[Stĺpec28]]+Tabuľka2[[#This Row],[Stĺpec25]]</f>
        <v>0</v>
      </c>
      <c r="AI652" s="206">
        <f>IFERROR(Tabuľka2[[#This Row],[Stĺpec25]]/Tabuľka2[[#This Row],[Stĺpec30]],0)</f>
        <v>0</v>
      </c>
      <c r="AJ652" s="191">
        <f>IFERROR(Tabuľka2[[#This Row],[Stĺpec145]]/Tabuľka2[[#This Row],[Stĺpec14]],0)</f>
        <v>0</v>
      </c>
      <c r="AK652" s="191">
        <f>IFERROR(Tabuľka2[[#This Row],[Stĺpec144]]/Tabuľka2[[#This Row],[Stĺpec14]],0)</f>
        <v>0</v>
      </c>
    </row>
    <row r="653" spans="1:37" x14ac:dyDescent="0.25">
      <c r="A653" s="252"/>
      <c r="B653" s="257"/>
      <c r="C653" s="257"/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18">
        <f>SUM(Činnosti!$F653:$M653)</f>
        <v>0</v>
      </c>
      <c r="O653" s="262"/>
      <c r="P653" s="269"/>
      <c r="Q653" s="267">
        <f>IF(AND(Tabuľka2[[#This Row],[Stĺpec5]]&gt;0,Tabuľka2[[#This Row],[Stĺpec1]]=""),1,0)</f>
        <v>0</v>
      </c>
      <c r="R653" s="237">
        <f>IF(AND(Tabuľka2[[#This Row],[Stĺpec14]]=0,OR(Tabuľka2[[#This Row],[Stĺpec145]]&gt;0,Tabuľka2[[#This Row],[Stĺpec144]]&gt;0)),1,0)</f>
        <v>0</v>
      </c>
      <c r="S6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3" s="212">
        <f>IF(OR($T$13="vyberte",$T$13=""),0,IF(OR(Tabuľka2[[#This Row],[Stĺpec14]]="",Tabuľka2[[#This Row],[Stĺpec6]]=""),0,Tabuľka2[[#This Row],[Stĺpec6]]/Tabuľka2[[#This Row],[Stĺpec14]]))</f>
        <v>0</v>
      </c>
      <c r="U653" s="212">
        <f>IF(OR($U$13="vyberte",$U$13=""),0,IF(OR(Tabuľka2[[#This Row],[Stĺpec14]]="",Tabuľka2[[#This Row],[Stĺpec7]]=""),0,Tabuľka2[[#This Row],[Stĺpec7]]/Tabuľka2[[#This Row],[Stĺpec14]]))</f>
        <v>0</v>
      </c>
      <c r="V653" s="212">
        <f>IF(OR($V$13="vyberte",$V$13=""),0,IF(OR(Tabuľka2[[#This Row],[Stĺpec14]]="",Tabuľka2[[#This Row],[Stĺpec8]]=0),0,Tabuľka2[[#This Row],[Stĺpec8]]/Tabuľka2[[#This Row],[Stĺpec14]]))</f>
        <v>0</v>
      </c>
      <c r="W653" s="212">
        <f>IF(OR($W$13="vyberte",$W$13=""),0,IF(OR(Tabuľka2[[#This Row],[Stĺpec14]]="",Tabuľka2[[#This Row],[Stĺpec9]]=""),0,Tabuľka2[[#This Row],[Stĺpec9]]/Tabuľka2[[#This Row],[Stĺpec14]]))</f>
        <v>0</v>
      </c>
      <c r="X653" s="212">
        <f>IF(OR($X$13="vyberte",$X$13=""),0,IF(OR(Tabuľka2[[#This Row],[Stĺpec14]]="",Tabuľka2[[#This Row],[Stĺpec10]]=""),0,Tabuľka2[[#This Row],[Stĺpec10]]/Tabuľka2[[#This Row],[Stĺpec14]]))</f>
        <v>0</v>
      </c>
      <c r="Y653" s="212">
        <f>IF(OR($Y$13="vyberte",$Y$13=""),0,IF(OR(Tabuľka2[[#This Row],[Stĺpec14]]="",Tabuľka2[[#This Row],[Stĺpec11]]=""),0,Tabuľka2[[#This Row],[Stĺpec11]]/Tabuľka2[[#This Row],[Stĺpec14]]))</f>
        <v>0</v>
      </c>
      <c r="Z653" s="212">
        <f>IF(OR(Tabuľka2[[#This Row],[Stĺpec14]]="",Tabuľka2[[#This Row],[Stĺpec12]]=""),0,Tabuľka2[[#This Row],[Stĺpec12]]/Tabuľka2[[#This Row],[Stĺpec14]])</f>
        <v>0</v>
      </c>
      <c r="AA653" s="194">
        <f>IF(OR(Tabuľka2[[#This Row],[Stĺpec14]]="",Tabuľka2[[#This Row],[Stĺpec13]]=""),0,Tabuľka2[[#This Row],[Stĺpec13]]/Tabuľka2[[#This Row],[Stĺpec14]])</f>
        <v>0</v>
      </c>
      <c r="AB653" s="193">
        <f>COUNTIF(Tabuľka2[[#This Row],[Stĺpec16]:[Stĺpec23]],"&gt;0,1")</f>
        <v>0</v>
      </c>
      <c r="AC653" s="198">
        <f>IF(OR($F$13="vyberte",$F$13=""),0,Tabuľka2[[#This Row],[Stĺpec14]]-Tabuľka2[[#This Row],[Stĺpec26]])</f>
        <v>0</v>
      </c>
      <c r="AD6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3" s="206">
        <f>IF('Bodovacie kritéria'!$F$15="01 A - BORSKÁ NÍŽINA",Tabuľka2[[#This Row],[Stĺpec25]]/Tabuľka2[[#This Row],[Stĺpec5]],0)</f>
        <v>0</v>
      </c>
      <c r="AF6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3" s="206">
        <f>IFERROR((Tabuľka2[[#This Row],[Stĺpec28]]+Tabuľka2[[#This Row],[Stĺpec25]])/Tabuľka2[[#This Row],[Stĺpec14]],0)</f>
        <v>0</v>
      </c>
      <c r="AH653" s="199">
        <f>Tabuľka2[[#This Row],[Stĺpec28]]+Tabuľka2[[#This Row],[Stĺpec25]]</f>
        <v>0</v>
      </c>
      <c r="AI653" s="206">
        <f>IFERROR(Tabuľka2[[#This Row],[Stĺpec25]]/Tabuľka2[[#This Row],[Stĺpec30]],0)</f>
        <v>0</v>
      </c>
      <c r="AJ653" s="191">
        <f>IFERROR(Tabuľka2[[#This Row],[Stĺpec145]]/Tabuľka2[[#This Row],[Stĺpec14]],0)</f>
        <v>0</v>
      </c>
      <c r="AK653" s="191">
        <f>IFERROR(Tabuľka2[[#This Row],[Stĺpec144]]/Tabuľka2[[#This Row],[Stĺpec14]],0)</f>
        <v>0</v>
      </c>
    </row>
    <row r="654" spans="1:37" x14ac:dyDescent="0.25">
      <c r="A654" s="251"/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17">
        <f>SUM(Činnosti!$F654:$M654)</f>
        <v>0</v>
      </c>
      <c r="O654" s="261"/>
      <c r="P654" s="269"/>
      <c r="Q654" s="267">
        <f>IF(AND(Tabuľka2[[#This Row],[Stĺpec5]]&gt;0,Tabuľka2[[#This Row],[Stĺpec1]]=""),1,0)</f>
        <v>0</v>
      </c>
      <c r="R654" s="237">
        <f>IF(AND(Tabuľka2[[#This Row],[Stĺpec14]]=0,OR(Tabuľka2[[#This Row],[Stĺpec145]]&gt;0,Tabuľka2[[#This Row],[Stĺpec144]]&gt;0)),1,0)</f>
        <v>0</v>
      </c>
      <c r="S6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4" s="212">
        <f>IF(OR($T$13="vyberte",$T$13=""),0,IF(OR(Tabuľka2[[#This Row],[Stĺpec14]]="",Tabuľka2[[#This Row],[Stĺpec6]]=""),0,Tabuľka2[[#This Row],[Stĺpec6]]/Tabuľka2[[#This Row],[Stĺpec14]]))</f>
        <v>0</v>
      </c>
      <c r="U654" s="212">
        <f>IF(OR($U$13="vyberte",$U$13=""),0,IF(OR(Tabuľka2[[#This Row],[Stĺpec14]]="",Tabuľka2[[#This Row],[Stĺpec7]]=""),0,Tabuľka2[[#This Row],[Stĺpec7]]/Tabuľka2[[#This Row],[Stĺpec14]]))</f>
        <v>0</v>
      </c>
      <c r="V654" s="212">
        <f>IF(OR($V$13="vyberte",$V$13=""),0,IF(OR(Tabuľka2[[#This Row],[Stĺpec14]]="",Tabuľka2[[#This Row],[Stĺpec8]]=0),0,Tabuľka2[[#This Row],[Stĺpec8]]/Tabuľka2[[#This Row],[Stĺpec14]]))</f>
        <v>0</v>
      </c>
      <c r="W654" s="212">
        <f>IF(OR($W$13="vyberte",$W$13=""),0,IF(OR(Tabuľka2[[#This Row],[Stĺpec14]]="",Tabuľka2[[#This Row],[Stĺpec9]]=""),0,Tabuľka2[[#This Row],[Stĺpec9]]/Tabuľka2[[#This Row],[Stĺpec14]]))</f>
        <v>0</v>
      </c>
      <c r="X654" s="212">
        <f>IF(OR($X$13="vyberte",$X$13=""),0,IF(OR(Tabuľka2[[#This Row],[Stĺpec14]]="",Tabuľka2[[#This Row],[Stĺpec10]]=""),0,Tabuľka2[[#This Row],[Stĺpec10]]/Tabuľka2[[#This Row],[Stĺpec14]]))</f>
        <v>0</v>
      </c>
      <c r="Y654" s="212">
        <f>IF(OR($Y$13="vyberte",$Y$13=""),0,IF(OR(Tabuľka2[[#This Row],[Stĺpec14]]="",Tabuľka2[[#This Row],[Stĺpec11]]=""),0,Tabuľka2[[#This Row],[Stĺpec11]]/Tabuľka2[[#This Row],[Stĺpec14]]))</f>
        <v>0</v>
      </c>
      <c r="Z654" s="212">
        <f>IF(OR(Tabuľka2[[#This Row],[Stĺpec14]]="",Tabuľka2[[#This Row],[Stĺpec12]]=""),0,Tabuľka2[[#This Row],[Stĺpec12]]/Tabuľka2[[#This Row],[Stĺpec14]])</f>
        <v>0</v>
      </c>
      <c r="AA654" s="194">
        <f>IF(OR(Tabuľka2[[#This Row],[Stĺpec14]]="",Tabuľka2[[#This Row],[Stĺpec13]]=""),0,Tabuľka2[[#This Row],[Stĺpec13]]/Tabuľka2[[#This Row],[Stĺpec14]])</f>
        <v>0</v>
      </c>
      <c r="AB654" s="193">
        <f>COUNTIF(Tabuľka2[[#This Row],[Stĺpec16]:[Stĺpec23]],"&gt;0,1")</f>
        <v>0</v>
      </c>
      <c r="AC654" s="198">
        <f>IF(OR($F$13="vyberte",$F$13=""),0,Tabuľka2[[#This Row],[Stĺpec14]]-Tabuľka2[[#This Row],[Stĺpec26]])</f>
        <v>0</v>
      </c>
      <c r="AD6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4" s="206">
        <f>IF('Bodovacie kritéria'!$F$15="01 A - BORSKÁ NÍŽINA",Tabuľka2[[#This Row],[Stĺpec25]]/Tabuľka2[[#This Row],[Stĺpec5]],0)</f>
        <v>0</v>
      </c>
      <c r="AF6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4" s="206">
        <f>IFERROR((Tabuľka2[[#This Row],[Stĺpec28]]+Tabuľka2[[#This Row],[Stĺpec25]])/Tabuľka2[[#This Row],[Stĺpec14]],0)</f>
        <v>0</v>
      </c>
      <c r="AH654" s="199">
        <f>Tabuľka2[[#This Row],[Stĺpec28]]+Tabuľka2[[#This Row],[Stĺpec25]]</f>
        <v>0</v>
      </c>
      <c r="AI654" s="206">
        <f>IFERROR(Tabuľka2[[#This Row],[Stĺpec25]]/Tabuľka2[[#This Row],[Stĺpec30]],0)</f>
        <v>0</v>
      </c>
      <c r="AJ654" s="191">
        <f>IFERROR(Tabuľka2[[#This Row],[Stĺpec145]]/Tabuľka2[[#This Row],[Stĺpec14]],0)</f>
        <v>0</v>
      </c>
      <c r="AK654" s="191">
        <f>IFERROR(Tabuľka2[[#This Row],[Stĺpec144]]/Tabuľka2[[#This Row],[Stĺpec14]],0)</f>
        <v>0</v>
      </c>
    </row>
    <row r="655" spans="1:37" x14ac:dyDescent="0.25">
      <c r="A655" s="252"/>
      <c r="B655" s="257"/>
      <c r="C655" s="257"/>
      <c r="D655" s="257"/>
      <c r="E655" s="257"/>
      <c r="F655" s="257"/>
      <c r="G655" s="257"/>
      <c r="H655" s="257"/>
      <c r="I655" s="257"/>
      <c r="J655" s="257"/>
      <c r="K655" s="257"/>
      <c r="L655" s="257"/>
      <c r="M655" s="257"/>
      <c r="N655" s="218">
        <f>SUM(Činnosti!$F655:$M655)</f>
        <v>0</v>
      </c>
      <c r="O655" s="262"/>
      <c r="P655" s="269"/>
      <c r="Q655" s="267">
        <f>IF(AND(Tabuľka2[[#This Row],[Stĺpec5]]&gt;0,Tabuľka2[[#This Row],[Stĺpec1]]=""),1,0)</f>
        <v>0</v>
      </c>
      <c r="R655" s="237">
        <f>IF(AND(Tabuľka2[[#This Row],[Stĺpec14]]=0,OR(Tabuľka2[[#This Row],[Stĺpec145]]&gt;0,Tabuľka2[[#This Row],[Stĺpec144]]&gt;0)),1,0)</f>
        <v>0</v>
      </c>
      <c r="S6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5" s="212">
        <f>IF(OR($T$13="vyberte",$T$13=""),0,IF(OR(Tabuľka2[[#This Row],[Stĺpec14]]="",Tabuľka2[[#This Row],[Stĺpec6]]=""),0,Tabuľka2[[#This Row],[Stĺpec6]]/Tabuľka2[[#This Row],[Stĺpec14]]))</f>
        <v>0</v>
      </c>
      <c r="U655" s="212">
        <f>IF(OR($U$13="vyberte",$U$13=""),0,IF(OR(Tabuľka2[[#This Row],[Stĺpec14]]="",Tabuľka2[[#This Row],[Stĺpec7]]=""),0,Tabuľka2[[#This Row],[Stĺpec7]]/Tabuľka2[[#This Row],[Stĺpec14]]))</f>
        <v>0</v>
      </c>
      <c r="V655" s="212">
        <f>IF(OR($V$13="vyberte",$V$13=""),0,IF(OR(Tabuľka2[[#This Row],[Stĺpec14]]="",Tabuľka2[[#This Row],[Stĺpec8]]=0),0,Tabuľka2[[#This Row],[Stĺpec8]]/Tabuľka2[[#This Row],[Stĺpec14]]))</f>
        <v>0</v>
      </c>
      <c r="W655" s="212">
        <f>IF(OR($W$13="vyberte",$W$13=""),0,IF(OR(Tabuľka2[[#This Row],[Stĺpec14]]="",Tabuľka2[[#This Row],[Stĺpec9]]=""),0,Tabuľka2[[#This Row],[Stĺpec9]]/Tabuľka2[[#This Row],[Stĺpec14]]))</f>
        <v>0</v>
      </c>
      <c r="X655" s="212">
        <f>IF(OR($X$13="vyberte",$X$13=""),0,IF(OR(Tabuľka2[[#This Row],[Stĺpec14]]="",Tabuľka2[[#This Row],[Stĺpec10]]=""),0,Tabuľka2[[#This Row],[Stĺpec10]]/Tabuľka2[[#This Row],[Stĺpec14]]))</f>
        <v>0</v>
      </c>
      <c r="Y655" s="212">
        <f>IF(OR($Y$13="vyberte",$Y$13=""),0,IF(OR(Tabuľka2[[#This Row],[Stĺpec14]]="",Tabuľka2[[#This Row],[Stĺpec11]]=""),0,Tabuľka2[[#This Row],[Stĺpec11]]/Tabuľka2[[#This Row],[Stĺpec14]]))</f>
        <v>0</v>
      </c>
      <c r="Z655" s="212">
        <f>IF(OR(Tabuľka2[[#This Row],[Stĺpec14]]="",Tabuľka2[[#This Row],[Stĺpec12]]=""),0,Tabuľka2[[#This Row],[Stĺpec12]]/Tabuľka2[[#This Row],[Stĺpec14]])</f>
        <v>0</v>
      </c>
      <c r="AA655" s="194">
        <f>IF(OR(Tabuľka2[[#This Row],[Stĺpec14]]="",Tabuľka2[[#This Row],[Stĺpec13]]=""),0,Tabuľka2[[#This Row],[Stĺpec13]]/Tabuľka2[[#This Row],[Stĺpec14]])</f>
        <v>0</v>
      </c>
      <c r="AB655" s="193">
        <f>COUNTIF(Tabuľka2[[#This Row],[Stĺpec16]:[Stĺpec23]],"&gt;0,1")</f>
        <v>0</v>
      </c>
      <c r="AC655" s="198">
        <f>IF(OR($F$13="vyberte",$F$13=""),0,Tabuľka2[[#This Row],[Stĺpec14]]-Tabuľka2[[#This Row],[Stĺpec26]])</f>
        <v>0</v>
      </c>
      <c r="AD6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5" s="206">
        <f>IF('Bodovacie kritéria'!$F$15="01 A - BORSKÁ NÍŽINA",Tabuľka2[[#This Row],[Stĺpec25]]/Tabuľka2[[#This Row],[Stĺpec5]],0)</f>
        <v>0</v>
      </c>
      <c r="AF6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5" s="206">
        <f>IFERROR((Tabuľka2[[#This Row],[Stĺpec28]]+Tabuľka2[[#This Row],[Stĺpec25]])/Tabuľka2[[#This Row],[Stĺpec14]],0)</f>
        <v>0</v>
      </c>
      <c r="AH655" s="199">
        <f>Tabuľka2[[#This Row],[Stĺpec28]]+Tabuľka2[[#This Row],[Stĺpec25]]</f>
        <v>0</v>
      </c>
      <c r="AI655" s="206">
        <f>IFERROR(Tabuľka2[[#This Row],[Stĺpec25]]/Tabuľka2[[#This Row],[Stĺpec30]],0)</f>
        <v>0</v>
      </c>
      <c r="AJ655" s="191">
        <f>IFERROR(Tabuľka2[[#This Row],[Stĺpec145]]/Tabuľka2[[#This Row],[Stĺpec14]],0)</f>
        <v>0</v>
      </c>
      <c r="AK655" s="191">
        <f>IFERROR(Tabuľka2[[#This Row],[Stĺpec144]]/Tabuľka2[[#This Row],[Stĺpec14]],0)</f>
        <v>0</v>
      </c>
    </row>
    <row r="656" spans="1:37" x14ac:dyDescent="0.25">
      <c r="A656" s="251"/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17">
        <f>SUM(Činnosti!$F656:$M656)</f>
        <v>0</v>
      </c>
      <c r="O656" s="261"/>
      <c r="P656" s="269"/>
      <c r="Q656" s="267">
        <f>IF(AND(Tabuľka2[[#This Row],[Stĺpec5]]&gt;0,Tabuľka2[[#This Row],[Stĺpec1]]=""),1,0)</f>
        <v>0</v>
      </c>
      <c r="R656" s="237">
        <f>IF(AND(Tabuľka2[[#This Row],[Stĺpec14]]=0,OR(Tabuľka2[[#This Row],[Stĺpec145]]&gt;0,Tabuľka2[[#This Row],[Stĺpec144]]&gt;0)),1,0)</f>
        <v>0</v>
      </c>
      <c r="S6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6" s="212">
        <f>IF(OR($T$13="vyberte",$T$13=""),0,IF(OR(Tabuľka2[[#This Row],[Stĺpec14]]="",Tabuľka2[[#This Row],[Stĺpec6]]=""),0,Tabuľka2[[#This Row],[Stĺpec6]]/Tabuľka2[[#This Row],[Stĺpec14]]))</f>
        <v>0</v>
      </c>
      <c r="U656" s="212">
        <f>IF(OR($U$13="vyberte",$U$13=""),0,IF(OR(Tabuľka2[[#This Row],[Stĺpec14]]="",Tabuľka2[[#This Row],[Stĺpec7]]=""),0,Tabuľka2[[#This Row],[Stĺpec7]]/Tabuľka2[[#This Row],[Stĺpec14]]))</f>
        <v>0</v>
      </c>
      <c r="V656" s="212">
        <f>IF(OR($V$13="vyberte",$V$13=""),0,IF(OR(Tabuľka2[[#This Row],[Stĺpec14]]="",Tabuľka2[[#This Row],[Stĺpec8]]=0),0,Tabuľka2[[#This Row],[Stĺpec8]]/Tabuľka2[[#This Row],[Stĺpec14]]))</f>
        <v>0</v>
      </c>
      <c r="W656" s="212">
        <f>IF(OR($W$13="vyberte",$W$13=""),0,IF(OR(Tabuľka2[[#This Row],[Stĺpec14]]="",Tabuľka2[[#This Row],[Stĺpec9]]=""),0,Tabuľka2[[#This Row],[Stĺpec9]]/Tabuľka2[[#This Row],[Stĺpec14]]))</f>
        <v>0</v>
      </c>
      <c r="X656" s="212">
        <f>IF(OR($X$13="vyberte",$X$13=""),0,IF(OR(Tabuľka2[[#This Row],[Stĺpec14]]="",Tabuľka2[[#This Row],[Stĺpec10]]=""),0,Tabuľka2[[#This Row],[Stĺpec10]]/Tabuľka2[[#This Row],[Stĺpec14]]))</f>
        <v>0</v>
      </c>
      <c r="Y656" s="212">
        <f>IF(OR($Y$13="vyberte",$Y$13=""),0,IF(OR(Tabuľka2[[#This Row],[Stĺpec14]]="",Tabuľka2[[#This Row],[Stĺpec11]]=""),0,Tabuľka2[[#This Row],[Stĺpec11]]/Tabuľka2[[#This Row],[Stĺpec14]]))</f>
        <v>0</v>
      </c>
      <c r="Z656" s="212">
        <f>IF(OR(Tabuľka2[[#This Row],[Stĺpec14]]="",Tabuľka2[[#This Row],[Stĺpec12]]=""),0,Tabuľka2[[#This Row],[Stĺpec12]]/Tabuľka2[[#This Row],[Stĺpec14]])</f>
        <v>0</v>
      </c>
      <c r="AA656" s="194">
        <f>IF(OR(Tabuľka2[[#This Row],[Stĺpec14]]="",Tabuľka2[[#This Row],[Stĺpec13]]=""),0,Tabuľka2[[#This Row],[Stĺpec13]]/Tabuľka2[[#This Row],[Stĺpec14]])</f>
        <v>0</v>
      </c>
      <c r="AB656" s="193">
        <f>COUNTIF(Tabuľka2[[#This Row],[Stĺpec16]:[Stĺpec23]],"&gt;0,1")</f>
        <v>0</v>
      </c>
      <c r="AC656" s="198">
        <f>IF(OR($F$13="vyberte",$F$13=""),0,Tabuľka2[[#This Row],[Stĺpec14]]-Tabuľka2[[#This Row],[Stĺpec26]])</f>
        <v>0</v>
      </c>
      <c r="AD6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6" s="206">
        <f>IF('Bodovacie kritéria'!$F$15="01 A - BORSKÁ NÍŽINA",Tabuľka2[[#This Row],[Stĺpec25]]/Tabuľka2[[#This Row],[Stĺpec5]],0)</f>
        <v>0</v>
      </c>
      <c r="AF6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6" s="206">
        <f>IFERROR((Tabuľka2[[#This Row],[Stĺpec28]]+Tabuľka2[[#This Row],[Stĺpec25]])/Tabuľka2[[#This Row],[Stĺpec14]],0)</f>
        <v>0</v>
      </c>
      <c r="AH656" s="199">
        <f>Tabuľka2[[#This Row],[Stĺpec28]]+Tabuľka2[[#This Row],[Stĺpec25]]</f>
        <v>0</v>
      </c>
      <c r="AI656" s="206">
        <f>IFERROR(Tabuľka2[[#This Row],[Stĺpec25]]/Tabuľka2[[#This Row],[Stĺpec30]],0)</f>
        <v>0</v>
      </c>
      <c r="AJ656" s="191">
        <f>IFERROR(Tabuľka2[[#This Row],[Stĺpec145]]/Tabuľka2[[#This Row],[Stĺpec14]],0)</f>
        <v>0</v>
      </c>
      <c r="AK656" s="191">
        <f>IFERROR(Tabuľka2[[#This Row],[Stĺpec144]]/Tabuľka2[[#This Row],[Stĺpec14]],0)</f>
        <v>0</v>
      </c>
    </row>
    <row r="657" spans="1:37" x14ac:dyDescent="0.25">
      <c r="A657" s="252"/>
      <c r="B657" s="257"/>
      <c r="C657" s="257"/>
      <c r="D657" s="257"/>
      <c r="E657" s="257"/>
      <c r="F657" s="257"/>
      <c r="G657" s="257"/>
      <c r="H657" s="257"/>
      <c r="I657" s="257"/>
      <c r="J657" s="257"/>
      <c r="K657" s="257"/>
      <c r="L657" s="257"/>
      <c r="M657" s="257"/>
      <c r="N657" s="218">
        <f>SUM(Činnosti!$F657:$M657)</f>
        <v>0</v>
      </c>
      <c r="O657" s="262"/>
      <c r="P657" s="269"/>
      <c r="Q657" s="267">
        <f>IF(AND(Tabuľka2[[#This Row],[Stĺpec5]]&gt;0,Tabuľka2[[#This Row],[Stĺpec1]]=""),1,0)</f>
        <v>0</v>
      </c>
      <c r="R657" s="237">
        <f>IF(AND(Tabuľka2[[#This Row],[Stĺpec14]]=0,OR(Tabuľka2[[#This Row],[Stĺpec145]]&gt;0,Tabuľka2[[#This Row],[Stĺpec144]]&gt;0)),1,0)</f>
        <v>0</v>
      </c>
      <c r="S6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7" s="212">
        <f>IF(OR($T$13="vyberte",$T$13=""),0,IF(OR(Tabuľka2[[#This Row],[Stĺpec14]]="",Tabuľka2[[#This Row],[Stĺpec6]]=""),0,Tabuľka2[[#This Row],[Stĺpec6]]/Tabuľka2[[#This Row],[Stĺpec14]]))</f>
        <v>0</v>
      </c>
      <c r="U657" s="212">
        <f>IF(OR($U$13="vyberte",$U$13=""),0,IF(OR(Tabuľka2[[#This Row],[Stĺpec14]]="",Tabuľka2[[#This Row],[Stĺpec7]]=""),0,Tabuľka2[[#This Row],[Stĺpec7]]/Tabuľka2[[#This Row],[Stĺpec14]]))</f>
        <v>0</v>
      </c>
      <c r="V657" s="212">
        <f>IF(OR($V$13="vyberte",$V$13=""),0,IF(OR(Tabuľka2[[#This Row],[Stĺpec14]]="",Tabuľka2[[#This Row],[Stĺpec8]]=0),0,Tabuľka2[[#This Row],[Stĺpec8]]/Tabuľka2[[#This Row],[Stĺpec14]]))</f>
        <v>0</v>
      </c>
      <c r="W657" s="212">
        <f>IF(OR($W$13="vyberte",$W$13=""),0,IF(OR(Tabuľka2[[#This Row],[Stĺpec14]]="",Tabuľka2[[#This Row],[Stĺpec9]]=""),0,Tabuľka2[[#This Row],[Stĺpec9]]/Tabuľka2[[#This Row],[Stĺpec14]]))</f>
        <v>0</v>
      </c>
      <c r="X657" s="212">
        <f>IF(OR($X$13="vyberte",$X$13=""),0,IF(OR(Tabuľka2[[#This Row],[Stĺpec14]]="",Tabuľka2[[#This Row],[Stĺpec10]]=""),0,Tabuľka2[[#This Row],[Stĺpec10]]/Tabuľka2[[#This Row],[Stĺpec14]]))</f>
        <v>0</v>
      </c>
      <c r="Y657" s="212">
        <f>IF(OR($Y$13="vyberte",$Y$13=""),0,IF(OR(Tabuľka2[[#This Row],[Stĺpec14]]="",Tabuľka2[[#This Row],[Stĺpec11]]=""),0,Tabuľka2[[#This Row],[Stĺpec11]]/Tabuľka2[[#This Row],[Stĺpec14]]))</f>
        <v>0</v>
      </c>
      <c r="Z657" s="212">
        <f>IF(OR(Tabuľka2[[#This Row],[Stĺpec14]]="",Tabuľka2[[#This Row],[Stĺpec12]]=""),0,Tabuľka2[[#This Row],[Stĺpec12]]/Tabuľka2[[#This Row],[Stĺpec14]])</f>
        <v>0</v>
      </c>
      <c r="AA657" s="194">
        <f>IF(OR(Tabuľka2[[#This Row],[Stĺpec14]]="",Tabuľka2[[#This Row],[Stĺpec13]]=""),0,Tabuľka2[[#This Row],[Stĺpec13]]/Tabuľka2[[#This Row],[Stĺpec14]])</f>
        <v>0</v>
      </c>
      <c r="AB657" s="193">
        <f>COUNTIF(Tabuľka2[[#This Row],[Stĺpec16]:[Stĺpec23]],"&gt;0,1")</f>
        <v>0</v>
      </c>
      <c r="AC657" s="198">
        <f>IF(OR($F$13="vyberte",$F$13=""),0,Tabuľka2[[#This Row],[Stĺpec14]]-Tabuľka2[[#This Row],[Stĺpec26]])</f>
        <v>0</v>
      </c>
      <c r="AD6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7" s="206">
        <f>IF('Bodovacie kritéria'!$F$15="01 A - BORSKÁ NÍŽINA",Tabuľka2[[#This Row],[Stĺpec25]]/Tabuľka2[[#This Row],[Stĺpec5]],0)</f>
        <v>0</v>
      </c>
      <c r="AF6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7" s="206">
        <f>IFERROR((Tabuľka2[[#This Row],[Stĺpec28]]+Tabuľka2[[#This Row],[Stĺpec25]])/Tabuľka2[[#This Row],[Stĺpec14]],0)</f>
        <v>0</v>
      </c>
      <c r="AH657" s="199">
        <f>Tabuľka2[[#This Row],[Stĺpec28]]+Tabuľka2[[#This Row],[Stĺpec25]]</f>
        <v>0</v>
      </c>
      <c r="AI657" s="206">
        <f>IFERROR(Tabuľka2[[#This Row],[Stĺpec25]]/Tabuľka2[[#This Row],[Stĺpec30]],0)</f>
        <v>0</v>
      </c>
      <c r="AJ657" s="191">
        <f>IFERROR(Tabuľka2[[#This Row],[Stĺpec145]]/Tabuľka2[[#This Row],[Stĺpec14]],0)</f>
        <v>0</v>
      </c>
      <c r="AK657" s="191">
        <f>IFERROR(Tabuľka2[[#This Row],[Stĺpec144]]/Tabuľka2[[#This Row],[Stĺpec14]],0)</f>
        <v>0</v>
      </c>
    </row>
    <row r="658" spans="1:37" x14ac:dyDescent="0.25">
      <c r="A658" s="251"/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17">
        <f>SUM(Činnosti!$F658:$M658)</f>
        <v>0</v>
      </c>
      <c r="O658" s="261"/>
      <c r="P658" s="269"/>
      <c r="Q658" s="267">
        <f>IF(AND(Tabuľka2[[#This Row],[Stĺpec5]]&gt;0,Tabuľka2[[#This Row],[Stĺpec1]]=""),1,0)</f>
        <v>0</v>
      </c>
      <c r="R658" s="237">
        <f>IF(AND(Tabuľka2[[#This Row],[Stĺpec14]]=0,OR(Tabuľka2[[#This Row],[Stĺpec145]]&gt;0,Tabuľka2[[#This Row],[Stĺpec144]]&gt;0)),1,0)</f>
        <v>0</v>
      </c>
      <c r="S6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8" s="212">
        <f>IF(OR($T$13="vyberte",$T$13=""),0,IF(OR(Tabuľka2[[#This Row],[Stĺpec14]]="",Tabuľka2[[#This Row],[Stĺpec6]]=""),0,Tabuľka2[[#This Row],[Stĺpec6]]/Tabuľka2[[#This Row],[Stĺpec14]]))</f>
        <v>0</v>
      </c>
      <c r="U658" s="212">
        <f>IF(OR($U$13="vyberte",$U$13=""),0,IF(OR(Tabuľka2[[#This Row],[Stĺpec14]]="",Tabuľka2[[#This Row],[Stĺpec7]]=""),0,Tabuľka2[[#This Row],[Stĺpec7]]/Tabuľka2[[#This Row],[Stĺpec14]]))</f>
        <v>0</v>
      </c>
      <c r="V658" s="212">
        <f>IF(OR($V$13="vyberte",$V$13=""),0,IF(OR(Tabuľka2[[#This Row],[Stĺpec14]]="",Tabuľka2[[#This Row],[Stĺpec8]]=0),0,Tabuľka2[[#This Row],[Stĺpec8]]/Tabuľka2[[#This Row],[Stĺpec14]]))</f>
        <v>0</v>
      </c>
      <c r="W658" s="212">
        <f>IF(OR($W$13="vyberte",$W$13=""),0,IF(OR(Tabuľka2[[#This Row],[Stĺpec14]]="",Tabuľka2[[#This Row],[Stĺpec9]]=""),0,Tabuľka2[[#This Row],[Stĺpec9]]/Tabuľka2[[#This Row],[Stĺpec14]]))</f>
        <v>0</v>
      </c>
      <c r="X658" s="212">
        <f>IF(OR($X$13="vyberte",$X$13=""),0,IF(OR(Tabuľka2[[#This Row],[Stĺpec14]]="",Tabuľka2[[#This Row],[Stĺpec10]]=""),0,Tabuľka2[[#This Row],[Stĺpec10]]/Tabuľka2[[#This Row],[Stĺpec14]]))</f>
        <v>0</v>
      </c>
      <c r="Y658" s="212">
        <f>IF(OR($Y$13="vyberte",$Y$13=""),0,IF(OR(Tabuľka2[[#This Row],[Stĺpec14]]="",Tabuľka2[[#This Row],[Stĺpec11]]=""),0,Tabuľka2[[#This Row],[Stĺpec11]]/Tabuľka2[[#This Row],[Stĺpec14]]))</f>
        <v>0</v>
      </c>
      <c r="Z658" s="212">
        <f>IF(OR(Tabuľka2[[#This Row],[Stĺpec14]]="",Tabuľka2[[#This Row],[Stĺpec12]]=""),0,Tabuľka2[[#This Row],[Stĺpec12]]/Tabuľka2[[#This Row],[Stĺpec14]])</f>
        <v>0</v>
      </c>
      <c r="AA658" s="194">
        <f>IF(OR(Tabuľka2[[#This Row],[Stĺpec14]]="",Tabuľka2[[#This Row],[Stĺpec13]]=""),0,Tabuľka2[[#This Row],[Stĺpec13]]/Tabuľka2[[#This Row],[Stĺpec14]])</f>
        <v>0</v>
      </c>
      <c r="AB658" s="193">
        <f>COUNTIF(Tabuľka2[[#This Row],[Stĺpec16]:[Stĺpec23]],"&gt;0,1")</f>
        <v>0</v>
      </c>
      <c r="AC658" s="198">
        <f>IF(OR($F$13="vyberte",$F$13=""),0,Tabuľka2[[#This Row],[Stĺpec14]]-Tabuľka2[[#This Row],[Stĺpec26]])</f>
        <v>0</v>
      </c>
      <c r="AD6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8" s="206">
        <f>IF('Bodovacie kritéria'!$F$15="01 A - BORSKÁ NÍŽINA",Tabuľka2[[#This Row],[Stĺpec25]]/Tabuľka2[[#This Row],[Stĺpec5]],0)</f>
        <v>0</v>
      </c>
      <c r="AF6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8" s="206">
        <f>IFERROR((Tabuľka2[[#This Row],[Stĺpec28]]+Tabuľka2[[#This Row],[Stĺpec25]])/Tabuľka2[[#This Row],[Stĺpec14]],0)</f>
        <v>0</v>
      </c>
      <c r="AH658" s="199">
        <f>Tabuľka2[[#This Row],[Stĺpec28]]+Tabuľka2[[#This Row],[Stĺpec25]]</f>
        <v>0</v>
      </c>
      <c r="AI658" s="206">
        <f>IFERROR(Tabuľka2[[#This Row],[Stĺpec25]]/Tabuľka2[[#This Row],[Stĺpec30]],0)</f>
        <v>0</v>
      </c>
      <c r="AJ658" s="191">
        <f>IFERROR(Tabuľka2[[#This Row],[Stĺpec145]]/Tabuľka2[[#This Row],[Stĺpec14]],0)</f>
        <v>0</v>
      </c>
      <c r="AK658" s="191">
        <f>IFERROR(Tabuľka2[[#This Row],[Stĺpec144]]/Tabuľka2[[#This Row],[Stĺpec14]],0)</f>
        <v>0</v>
      </c>
    </row>
    <row r="659" spans="1:37" x14ac:dyDescent="0.25">
      <c r="A659" s="252"/>
      <c r="B659" s="257"/>
      <c r="C659" s="257"/>
      <c r="D659" s="257"/>
      <c r="E659" s="257"/>
      <c r="F659" s="257"/>
      <c r="G659" s="257"/>
      <c r="H659" s="257"/>
      <c r="I659" s="257"/>
      <c r="J659" s="257"/>
      <c r="K659" s="257"/>
      <c r="L659" s="257"/>
      <c r="M659" s="257"/>
      <c r="N659" s="218">
        <f>SUM(Činnosti!$F659:$M659)</f>
        <v>0</v>
      </c>
      <c r="O659" s="262"/>
      <c r="P659" s="269"/>
      <c r="Q659" s="267">
        <f>IF(AND(Tabuľka2[[#This Row],[Stĺpec5]]&gt;0,Tabuľka2[[#This Row],[Stĺpec1]]=""),1,0)</f>
        <v>0</v>
      </c>
      <c r="R659" s="237">
        <f>IF(AND(Tabuľka2[[#This Row],[Stĺpec14]]=0,OR(Tabuľka2[[#This Row],[Stĺpec145]]&gt;0,Tabuľka2[[#This Row],[Stĺpec144]]&gt;0)),1,0)</f>
        <v>0</v>
      </c>
      <c r="S65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59" s="212">
        <f>IF(OR($T$13="vyberte",$T$13=""),0,IF(OR(Tabuľka2[[#This Row],[Stĺpec14]]="",Tabuľka2[[#This Row],[Stĺpec6]]=""),0,Tabuľka2[[#This Row],[Stĺpec6]]/Tabuľka2[[#This Row],[Stĺpec14]]))</f>
        <v>0</v>
      </c>
      <c r="U659" s="212">
        <f>IF(OR($U$13="vyberte",$U$13=""),0,IF(OR(Tabuľka2[[#This Row],[Stĺpec14]]="",Tabuľka2[[#This Row],[Stĺpec7]]=""),0,Tabuľka2[[#This Row],[Stĺpec7]]/Tabuľka2[[#This Row],[Stĺpec14]]))</f>
        <v>0</v>
      </c>
      <c r="V659" s="212">
        <f>IF(OR($V$13="vyberte",$V$13=""),0,IF(OR(Tabuľka2[[#This Row],[Stĺpec14]]="",Tabuľka2[[#This Row],[Stĺpec8]]=0),0,Tabuľka2[[#This Row],[Stĺpec8]]/Tabuľka2[[#This Row],[Stĺpec14]]))</f>
        <v>0</v>
      </c>
      <c r="W659" s="212">
        <f>IF(OR($W$13="vyberte",$W$13=""),0,IF(OR(Tabuľka2[[#This Row],[Stĺpec14]]="",Tabuľka2[[#This Row],[Stĺpec9]]=""),0,Tabuľka2[[#This Row],[Stĺpec9]]/Tabuľka2[[#This Row],[Stĺpec14]]))</f>
        <v>0</v>
      </c>
      <c r="X659" s="212">
        <f>IF(OR($X$13="vyberte",$X$13=""),0,IF(OR(Tabuľka2[[#This Row],[Stĺpec14]]="",Tabuľka2[[#This Row],[Stĺpec10]]=""),0,Tabuľka2[[#This Row],[Stĺpec10]]/Tabuľka2[[#This Row],[Stĺpec14]]))</f>
        <v>0</v>
      </c>
      <c r="Y659" s="212">
        <f>IF(OR($Y$13="vyberte",$Y$13=""),0,IF(OR(Tabuľka2[[#This Row],[Stĺpec14]]="",Tabuľka2[[#This Row],[Stĺpec11]]=""),0,Tabuľka2[[#This Row],[Stĺpec11]]/Tabuľka2[[#This Row],[Stĺpec14]]))</f>
        <v>0</v>
      </c>
      <c r="Z659" s="212">
        <f>IF(OR(Tabuľka2[[#This Row],[Stĺpec14]]="",Tabuľka2[[#This Row],[Stĺpec12]]=""),0,Tabuľka2[[#This Row],[Stĺpec12]]/Tabuľka2[[#This Row],[Stĺpec14]])</f>
        <v>0</v>
      </c>
      <c r="AA659" s="194">
        <f>IF(OR(Tabuľka2[[#This Row],[Stĺpec14]]="",Tabuľka2[[#This Row],[Stĺpec13]]=""),0,Tabuľka2[[#This Row],[Stĺpec13]]/Tabuľka2[[#This Row],[Stĺpec14]])</f>
        <v>0</v>
      </c>
      <c r="AB659" s="193">
        <f>COUNTIF(Tabuľka2[[#This Row],[Stĺpec16]:[Stĺpec23]],"&gt;0,1")</f>
        <v>0</v>
      </c>
      <c r="AC659" s="198">
        <f>IF(OR($F$13="vyberte",$F$13=""),0,Tabuľka2[[#This Row],[Stĺpec14]]-Tabuľka2[[#This Row],[Stĺpec26]])</f>
        <v>0</v>
      </c>
      <c r="AD65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59" s="206">
        <f>IF('Bodovacie kritéria'!$F$15="01 A - BORSKÁ NÍŽINA",Tabuľka2[[#This Row],[Stĺpec25]]/Tabuľka2[[#This Row],[Stĺpec5]],0)</f>
        <v>0</v>
      </c>
      <c r="AF65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59" s="206">
        <f>IFERROR((Tabuľka2[[#This Row],[Stĺpec28]]+Tabuľka2[[#This Row],[Stĺpec25]])/Tabuľka2[[#This Row],[Stĺpec14]],0)</f>
        <v>0</v>
      </c>
      <c r="AH659" s="199">
        <f>Tabuľka2[[#This Row],[Stĺpec28]]+Tabuľka2[[#This Row],[Stĺpec25]]</f>
        <v>0</v>
      </c>
      <c r="AI659" s="206">
        <f>IFERROR(Tabuľka2[[#This Row],[Stĺpec25]]/Tabuľka2[[#This Row],[Stĺpec30]],0)</f>
        <v>0</v>
      </c>
      <c r="AJ659" s="191">
        <f>IFERROR(Tabuľka2[[#This Row],[Stĺpec145]]/Tabuľka2[[#This Row],[Stĺpec14]],0)</f>
        <v>0</v>
      </c>
      <c r="AK659" s="191">
        <f>IFERROR(Tabuľka2[[#This Row],[Stĺpec144]]/Tabuľka2[[#This Row],[Stĺpec14]],0)</f>
        <v>0</v>
      </c>
    </row>
    <row r="660" spans="1:37" x14ac:dyDescent="0.25">
      <c r="A660" s="251"/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17">
        <f>SUM(Činnosti!$F660:$M660)</f>
        <v>0</v>
      </c>
      <c r="O660" s="261"/>
      <c r="P660" s="269"/>
      <c r="Q660" s="267">
        <f>IF(AND(Tabuľka2[[#This Row],[Stĺpec5]]&gt;0,Tabuľka2[[#This Row],[Stĺpec1]]=""),1,0)</f>
        <v>0</v>
      </c>
      <c r="R660" s="237">
        <f>IF(AND(Tabuľka2[[#This Row],[Stĺpec14]]=0,OR(Tabuľka2[[#This Row],[Stĺpec145]]&gt;0,Tabuľka2[[#This Row],[Stĺpec144]]&gt;0)),1,0)</f>
        <v>0</v>
      </c>
      <c r="S66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0" s="212">
        <f>IF(OR($T$13="vyberte",$T$13=""),0,IF(OR(Tabuľka2[[#This Row],[Stĺpec14]]="",Tabuľka2[[#This Row],[Stĺpec6]]=""),0,Tabuľka2[[#This Row],[Stĺpec6]]/Tabuľka2[[#This Row],[Stĺpec14]]))</f>
        <v>0</v>
      </c>
      <c r="U660" s="212">
        <f>IF(OR($U$13="vyberte",$U$13=""),0,IF(OR(Tabuľka2[[#This Row],[Stĺpec14]]="",Tabuľka2[[#This Row],[Stĺpec7]]=""),0,Tabuľka2[[#This Row],[Stĺpec7]]/Tabuľka2[[#This Row],[Stĺpec14]]))</f>
        <v>0</v>
      </c>
      <c r="V660" s="212">
        <f>IF(OR($V$13="vyberte",$V$13=""),0,IF(OR(Tabuľka2[[#This Row],[Stĺpec14]]="",Tabuľka2[[#This Row],[Stĺpec8]]=0),0,Tabuľka2[[#This Row],[Stĺpec8]]/Tabuľka2[[#This Row],[Stĺpec14]]))</f>
        <v>0</v>
      </c>
      <c r="W660" s="212">
        <f>IF(OR($W$13="vyberte",$W$13=""),0,IF(OR(Tabuľka2[[#This Row],[Stĺpec14]]="",Tabuľka2[[#This Row],[Stĺpec9]]=""),0,Tabuľka2[[#This Row],[Stĺpec9]]/Tabuľka2[[#This Row],[Stĺpec14]]))</f>
        <v>0</v>
      </c>
      <c r="X660" s="212">
        <f>IF(OR($X$13="vyberte",$X$13=""),0,IF(OR(Tabuľka2[[#This Row],[Stĺpec14]]="",Tabuľka2[[#This Row],[Stĺpec10]]=""),0,Tabuľka2[[#This Row],[Stĺpec10]]/Tabuľka2[[#This Row],[Stĺpec14]]))</f>
        <v>0</v>
      </c>
      <c r="Y660" s="212">
        <f>IF(OR($Y$13="vyberte",$Y$13=""),0,IF(OR(Tabuľka2[[#This Row],[Stĺpec14]]="",Tabuľka2[[#This Row],[Stĺpec11]]=""),0,Tabuľka2[[#This Row],[Stĺpec11]]/Tabuľka2[[#This Row],[Stĺpec14]]))</f>
        <v>0</v>
      </c>
      <c r="Z660" s="212">
        <f>IF(OR(Tabuľka2[[#This Row],[Stĺpec14]]="",Tabuľka2[[#This Row],[Stĺpec12]]=""),0,Tabuľka2[[#This Row],[Stĺpec12]]/Tabuľka2[[#This Row],[Stĺpec14]])</f>
        <v>0</v>
      </c>
      <c r="AA660" s="194">
        <f>IF(OR(Tabuľka2[[#This Row],[Stĺpec14]]="",Tabuľka2[[#This Row],[Stĺpec13]]=""),0,Tabuľka2[[#This Row],[Stĺpec13]]/Tabuľka2[[#This Row],[Stĺpec14]])</f>
        <v>0</v>
      </c>
      <c r="AB660" s="193">
        <f>COUNTIF(Tabuľka2[[#This Row],[Stĺpec16]:[Stĺpec23]],"&gt;0,1")</f>
        <v>0</v>
      </c>
      <c r="AC660" s="198">
        <f>IF(OR($F$13="vyberte",$F$13=""),0,Tabuľka2[[#This Row],[Stĺpec14]]-Tabuľka2[[#This Row],[Stĺpec26]])</f>
        <v>0</v>
      </c>
      <c r="AD66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0" s="206">
        <f>IF('Bodovacie kritéria'!$F$15="01 A - BORSKÁ NÍŽINA",Tabuľka2[[#This Row],[Stĺpec25]]/Tabuľka2[[#This Row],[Stĺpec5]],0)</f>
        <v>0</v>
      </c>
      <c r="AF66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0" s="206">
        <f>IFERROR((Tabuľka2[[#This Row],[Stĺpec28]]+Tabuľka2[[#This Row],[Stĺpec25]])/Tabuľka2[[#This Row],[Stĺpec14]],0)</f>
        <v>0</v>
      </c>
      <c r="AH660" s="199">
        <f>Tabuľka2[[#This Row],[Stĺpec28]]+Tabuľka2[[#This Row],[Stĺpec25]]</f>
        <v>0</v>
      </c>
      <c r="AI660" s="206">
        <f>IFERROR(Tabuľka2[[#This Row],[Stĺpec25]]/Tabuľka2[[#This Row],[Stĺpec30]],0)</f>
        <v>0</v>
      </c>
      <c r="AJ660" s="191">
        <f>IFERROR(Tabuľka2[[#This Row],[Stĺpec145]]/Tabuľka2[[#This Row],[Stĺpec14]],0)</f>
        <v>0</v>
      </c>
      <c r="AK660" s="191">
        <f>IFERROR(Tabuľka2[[#This Row],[Stĺpec144]]/Tabuľka2[[#This Row],[Stĺpec14]],0)</f>
        <v>0</v>
      </c>
    </row>
    <row r="661" spans="1:37" x14ac:dyDescent="0.25">
      <c r="A661" s="252"/>
      <c r="B661" s="257"/>
      <c r="C661" s="257"/>
      <c r="D661" s="257"/>
      <c r="E661" s="257"/>
      <c r="F661" s="257"/>
      <c r="G661" s="257"/>
      <c r="H661" s="257"/>
      <c r="I661" s="257"/>
      <c r="J661" s="257"/>
      <c r="K661" s="257"/>
      <c r="L661" s="257"/>
      <c r="M661" s="257"/>
      <c r="N661" s="218">
        <f>SUM(Činnosti!$F661:$M661)</f>
        <v>0</v>
      </c>
      <c r="O661" s="262"/>
      <c r="P661" s="269"/>
      <c r="Q661" s="267">
        <f>IF(AND(Tabuľka2[[#This Row],[Stĺpec5]]&gt;0,Tabuľka2[[#This Row],[Stĺpec1]]=""),1,0)</f>
        <v>0</v>
      </c>
      <c r="R661" s="237">
        <f>IF(AND(Tabuľka2[[#This Row],[Stĺpec14]]=0,OR(Tabuľka2[[#This Row],[Stĺpec145]]&gt;0,Tabuľka2[[#This Row],[Stĺpec144]]&gt;0)),1,0)</f>
        <v>0</v>
      </c>
      <c r="S66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1" s="212">
        <f>IF(OR($T$13="vyberte",$T$13=""),0,IF(OR(Tabuľka2[[#This Row],[Stĺpec14]]="",Tabuľka2[[#This Row],[Stĺpec6]]=""),0,Tabuľka2[[#This Row],[Stĺpec6]]/Tabuľka2[[#This Row],[Stĺpec14]]))</f>
        <v>0</v>
      </c>
      <c r="U661" s="212">
        <f>IF(OR($U$13="vyberte",$U$13=""),0,IF(OR(Tabuľka2[[#This Row],[Stĺpec14]]="",Tabuľka2[[#This Row],[Stĺpec7]]=""),0,Tabuľka2[[#This Row],[Stĺpec7]]/Tabuľka2[[#This Row],[Stĺpec14]]))</f>
        <v>0</v>
      </c>
      <c r="V661" s="212">
        <f>IF(OR($V$13="vyberte",$V$13=""),0,IF(OR(Tabuľka2[[#This Row],[Stĺpec14]]="",Tabuľka2[[#This Row],[Stĺpec8]]=0),0,Tabuľka2[[#This Row],[Stĺpec8]]/Tabuľka2[[#This Row],[Stĺpec14]]))</f>
        <v>0</v>
      </c>
      <c r="W661" s="212">
        <f>IF(OR($W$13="vyberte",$W$13=""),0,IF(OR(Tabuľka2[[#This Row],[Stĺpec14]]="",Tabuľka2[[#This Row],[Stĺpec9]]=""),0,Tabuľka2[[#This Row],[Stĺpec9]]/Tabuľka2[[#This Row],[Stĺpec14]]))</f>
        <v>0</v>
      </c>
      <c r="X661" s="212">
        <f>IF(OR($X$13="vyberte",$X$13=""),0,IF(OR(Tabuľka2[[#This Row],[Stĺpec14]]="",Tabuľka2[[#This Row],[Stĺpec10]]=""),0,Tabuľka2[[#This Row],[Stĺpec10]]/Tabuľka2[[#This Row],[Stĺpec14]]))</f>
        <v>0</v>
      </c>
      <c r="Y661" s="212">
        <f>IF(OR($Y$13="vyberte",$Y$13=""),0,IF(OR(Tabuľka2[[#This Row],[Stĺpec14]]="",Tabuľka2[[#This Row],[Stĺpec11]]=""),0,Tabuľka2[[#This Row],[Stĺpec11]]/Tabuľka2[[#This Row],[Stĺpec14]]))</f>
        <v>0</v>
      </c>
      <c r="Z661" s="212">
        <f>IF(OR(Tabuľka2[[#This Row],[Stĺpec14]]="",Tabuľka2[[#This Row],[Stĺpec12]]=""),0,Tabuľka2[[#This Row],[Stĺpec12]]/Tabuľka2[[#This Row],[Stĺpec14]])</f>
        <v>0</v>
      </c>
      <c r="AA661" s="194">
        <f>IF(OR(Tabuľka2[[#This Row],[Stĺpec14]]="",Tabuľka2[[#This Row],[Stĺpec13]]=""),0,Tabuľka2[[#This Row],[Stĺpec13]]/Tabuľka2[[#This Row],[Stĺpec14]])</f>
        <v>0</v>
      </c>
      <c r="AB661" s="193">
        <f>COUNTIF(Tabuľka2[[#This Row],[Stĺpec16]:[Stĺpec23]],"&gt;0,1")</f>
        <v>0</v>
      </c>
      <c r="AC661" s="198">
        <f>IF(OR($F$13="vyberte",$F$13=""),0,Tabuľka2[[#This Row],[Stĺpec14]]-Tabuľka2[[#This Row],[Stĺpec26]])</f>
        <v>0</v>
      </c>
      <c r="AD66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1" s="206">
        <f>IF('Bodovacie kritéria'!$F$15="01 A - BORSKÁ NÍŽINA",Tabuľka2[[#This Row],[Stĺpec25]]/Tabuľka2[[#This Row],[Stĺpec5]],0)</f>
        <v>0</v>
      </c>
      <c r="AF66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1" s="206">
        <f>IFERROR((Tabuľka2[[#This Row],[Stĺpec28]]+Tabuľka2[[#This Row],[Stĺpec25]])/Tabuľka2[[#This Row],[Stĺpec14]],0)</f>
        <v>0</v>
      </c>
      <c r="AH661" s="199">
        <f>Tabuľka2[[#This Row],[Stĺpec28]]+Tabuľka2[[#This Row],[Stĺpec25]]</f>
        <v>0</v>
      </c>
      <c r="AI661" s="206">
        <f>IFERROR(Tabuľka2[[#This Row],[Stĺpec25]]/Tabuľka2[[#This Row],[Stĺpec30]],0)</f>
        <v>0</v>
      </c>
      <c r="AJ661" s="191">
        <f>IFERROR(Tabuľka2[[#This Row],[Stĺpec145]]/Tabuľka2[[#This Row],[Stĺpec14]],0)</f>
        <v>0</v>
      </c>
      <c r="AK661" s="191">
        <f>IFERROR(Tabuľka2[[#This Row],[Stĺpec144]]/Tabuľka2[[#This Row],[Stĺpec14]],0)</f>
        <v>0</v>
      </c>
    </row>
    <row r="662" spans="1:37" x14ac:dyDescent="0.25">
      <c r="A662" s="251"/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17">
        <f>SUM(Činnosti!$F662:$M662)</f>
        <v>0</v>
      </c>
      <c r="O662" s="261"/>
      <c r="P662" s="269"/>
      <c r="Q662" s="267">
        <f>IF(AND(Tabuľka2[[#This Row],[Stĺpec5]]&gt;0,Tabuľka2[[#This Row],[Stĺpec1]]=""),1,0)</f>
        <v>0</v>
      </c>
      <c r="R662" s="237">
        <f>IF(AND(Tabuľka2[[#This Row],[Stĺpec14]]=0,OR(Tabuľka2[[#This Row],[Stĺpec145]]&gt;0,Tabuľka2[[#This Row],[Stĺpec144]]&gt;0)),1,0)</f>
        <v>0</v>
      </c>
      <c r="S66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2" s="212">
        <f>IF(OR($T$13="vyberte",$T$13=""),0,IF(OR(Tabuľka2[[#This Row],[Stĺpec14]]="",Tabuľka2[[#This Row],[Stĺpec6]]=""),0,Tabuľka2[[#This Row],[Stĺpec6]]/Tabuľka2[[#This Row],[Stĺpec14]]))</f>
        <v>0</v>
      </c>
      <c r="U662" s="212">
        <f>IF(OR($U$13="vyberte",$U$13=""),0,IF(OR(Tabuľka2[[#This Row],[Stĺpec14]]="",Tabuľka2[[#This Row],[Stĺpec7]]=""),0,Tabuľka2[[#This Row],[Stĺpec7]]/Tabuľka2[[#This Row],[Stĺpec14]]))</f>
        <v>0</v>
      </c>
      <c r="V662" s="212">
        <f>IF(OR($V$13="vyberte",$V$13=""),0,IF(OR(Tabuľka2[[#This Row],[Stĺpec14]]="",Tabuľka2[[#This Row],[Stĺpec8]]=0),0,Tabuľka2[[#This Row],[Stĺpec8]]/Tabuľka2[[#This Row],[Stĺpec14]]))</f>
        <v>0</v>
      </c>
      <c r="W662" s="212">
        <f>IF(OR($W$13="vyberte",$W$13=""),0,IF(OR(Tabuľka2[[#This Row],[Stĺpec14]]="",Tabuľka2[[#This Row],[Stĺpec9]]=""),0,Tabuľka2[[#This Row],[Stĺpec9]]/Tabuľka2[[#This Row],[Stĺpec14]]))</f>
        <v>0</v>
      </c>
      <c r="X662" s="212">
        <f>IF(OR($X$13="vyberte",$X$13=""),0,IF(OR(Tabuľka2[[#This Row],[Stĺpec14]]="",Tabuľka2[[#This Row],[Stĺpec10]]=""),0,Tabuľka2[[#This Row],[Stĺpec10]]/Tabuľka2[[#This Row],[Stĺpec14]]))</f>
        <v>0</v>
      </c>
      <c r="Y662" s="212">
        <f>IF(OR($Y$13="vyberte",$Y$13=""),0,IF(OR(Tabuľka2[[#This Row],[Stĺpec14]]="",Tabuľka2[[#This Row],[Stĺpec11]]=""),0,Tabuľka2[[#This Row],[Stĺpec11]]/Tabuľka2[[#This Row],[Stĺpec14]]))</f>
        <v>0</v>
      </c>
      <c r="Z662" s="212">
        <f>IF(OR(Tabuľka2[[#This Row],[Stĺpec14]]="",Tabuľka2[[#This Row],[Stĺpec12]]=""),0,Tabuľka2[[#This Row],[Stĺpec12]]/Tabuľka2[[#This Row],[Stĺpec14]])</f>
        <v>0</v>
      </c>
      <c r="AA662" s="194">
        <f>IF(OR(Tabuľka2[[#This Row],[Stĺpec14]]="",Tabuľka2[[#This Row],[Stĺpec13]]=""),0,Tabuľka2[[#This Row],[Stĺpec13]]/Tabuľka2[[#This Row],[Stĺpec14]])</f>
        <v>0</v>
      </c>
      <c r="AB662" s="193">
        <f>COUNTIF(Tabuľka2[[#This Row],[Stĺpec16]:[Stĺpec23]],"&gt;0,1")</f>
        <v>0</v>
      </c>
      <c r="AC662" s="198">
        <f>IF(OR($F$13="vyberte",$F$13=""),0,Tabuľka2[[#This Row],[Stĺpec14]]-Tabuľka2[[#This Row],[Stĺpec26]])</f>
        <v>0</v>
      </c>
      <c r="AD66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2" s="206">
        <f>IF('Bodovacie kritéria'!$F$15="01 A - BORSKÁ NÍŽINA",Tabuľka2[[#This Row],[Stĺpec25]]/Tabuľka2[[#This Row],[Stĺpec5]],0)</f>
        <v>0</v>
      </c>
      <c r="AF66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2" s="206">
        <f>IFERROR((Tabuľka2[[#This Row],[Stĺpec28]]+Tabuľka2[[#This Row],[Stĺpec25]])/Tabuľka2[[#This Row],[Stĺpec14]],0)</f>
        <v>0</v>
      </c>
      <c r="AH662" s="199">
        <f>Tabuľka2[[#This Row],[Stĺpec28]]+Tabuľka2[[#This Row],[Stĺpec25]]</f>
        <v>0</v>
      </c>
      <c r="AI662" s="206">
        <f>IFERROR(Tabuľka2[[#This Row],[Stĺpec25]]/Tabuľka2[[#This Row],[Stĺpec30]],0)</f>
        <v>0</v>
      </c>
      <c r="AJ662" s="191">
        <f>IFERROR(Tabuľka2[[#This Row],[Stĺpec145]]/Tabuľka2[[#This Row],[Stĺpec14]],0)</f>
        <v>0</v>
      </c>
      <c r="AK662" s="191">
        <f>IFERROR(Tabuľka2[[#This Row],[Stĺpec144]]/Tabuľka2[[#This Row],[Stĺpec14]],0)</f>
        <v>0</v>
      </c>
    </row>
    <row r="663" spans="1:37" x14ac:dyDescent="0.25">
      <c r="A663" s="252"/>
      <c r="B663" s="257"/>
      <c r="C663" s="257"/>
      <c r="D663" s="257"/>
      <c r="E663" s="257"/>
      <c r="F663" s="257"/>
      <c r="G663" s="257"/>
      <c r="H663" s="257"/>
      <c r="I663" s="257"/>
      <c r="J663" s="257"/>
      <c r="K663" s="257"/>
      <c r="L663" s="257"/>
      <c r="M663" s="257"/>
      <c r="N663" s="218">
        <f>SUM(Činnosti!$F663:$M663)</f>
        <v>0</v>
      </c>
      <c r="O663" s="262"/>
      <c r="P663" s="269"/>
      <c r="Q663" s="267">
        <f>IF(AND(Tabuľka2[[#This Row],[Stĺpec5]]&gt;0,Tabuľka2[[#This Row],[Stĺpec1]]=""),1,0)</f>
        <v>0</v>
      </c>
      <c r="R663" s="237">
        <f>IF(AND(Tabuľka2[[#This Row],[Stĺpec14]]=0,OR(Tabuľka2[[#This Row],[Stĺpec145]]&gt;0,Tabuľka2[[#This Row],[Stĺpec144]]&gt;0)),1,0)</f>
        <v>0</v>
      </c>
      <c r="S66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3" s="212">
        <f>IF(OR($T$13="vyberte",$T$13=""),0,IF(OR(Tabuľka2[[#This Row],[Stĺpec14]]="",Tabuľka2[[#This Row],[Stĺpec6]]=""),0,Tabuľka2[[#This Row],[Stĺpec6]]/Tabuľka2[[#This Row],[Stĺpec14]]))</f>
        <v>0</v>
      </c>
      <c r="U663" s="212">
        <f>IF(OR($U$13="vyberte",$U$13=""),0,IF(OR(Tabuľka2[[#This Row],[Stĺpec14]]="",Tabuľka2[[#This Row],[Stĺpec7]]=""),0,Tabuľka2[[#This Row],[Stĺpec7]]/Tabuľka2[[#This Row],[Stĺpec14]]))</f>
        <v>0</v>
      </c>
      <c r="V663" s="212">
        <f>IF(OR($V$13="vyberte",$V$13=""),0,IF(OR(Tabuľka2[[#This Row],[Stĺpec14]]="",Tabuľka2[[#This Row],[Stĺpec8]]=0),0,Tabuľka2[[#This Row],[Stĺpec8]]/Tabuľka2[[#This Row],[Stĺpec14]]))</f>
        <v>0</v>
      </c>
      <c r="W663" s="212">
        <f>IF(OR($W$13="vyberte",$W$13=""),0,IF(OR(Tabuľka2[[#This Row],[Stĺpec14]]="",Tabuľka2[[#This Row],[Stĺpec9]]=""),0,Tabuľka2[[#This Row],[Stĺpec9]]/Tabuľka2[[#This Row],[Stĺpec14]]))</f>
        <v>0</v>
      </c>
      <c r="X663" s="212">
        <f>IF(OR($X$13="vyberte",$X$13=""),0,IF(OR(Tabuľka2[[#This Row],[Stĺpec14]]="",Tabuľka2[[#This Row],[Stĺpec10]]=""),0,Tabuľka2[[#This Row],[Stĺpec10]]/Tabuľka2[[#This Row],[Stĺpec14]]))</f>
        <v>0</v>
      </c>
      <c r="Y663" s="212">
        <f>IF(OR($Y$13="vyberte",$Y$13=""),0,IF(OR(Tabuľka2[[#This Row],[Stĺpec14]]="",Tabuľka2[[#This Row],[Stĺpec11]]=""),0,Tabuľka2[[#This Row],[Stĺpec11]]/Tabuľka2[[#This Row],[Stĺpec14]]))</f>
        <v>0</v>
      </c>
      <c r="Z663" s="212">
        <f>IF(OR(Tabuľka2[[#This Row],[Stĺpec14]]="",Tabuľka2[[#This Row],[Stĺpec12]]=""),0,Tabuľka2[[#This Row],[Stĺpec12]]/Tabuľka2[[#This Row],[Stĺpec14]])</f>
        <v>0</v>
      </c>
      <c r="AA663" s="194">
        <f>IF(OR(Tabuľka2[[#This Row],[Stĺpec14]]="",Tabuľka2[[#This Row],[Stĺpec13]]=""),0,Tabuľka2[[#This Row],[Stĺpec13]]/Tabuľka2[[#This Row],[Stĺpec14]])</f>
        <v>0</v>
      </c>
      <c r="AB663" s="193">
        <f>COUNTIF(Tabuľka2[[#This Row],[Stĺpec16]:[Stĺpec23]],"&gt;0,1")</f>
        <v>0</v>
      </c>
      <c r="AC663" s="198">
        <f>IF(OR($F$13="vyberte",$F$13=""),0,Tabuľka2[[#This Row],[Stĺpec14]]-Tabuľka2[[#This Row],[Stĺpec26]])</f>
        <v>0</v>
      </c>
      <c r="AD66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3" s="206">
        <f>IF('Bodovacie kritéria'!$F$15="01 A - BORSKÁ NÍŽINA",Tabuľka2[[#This Row],[Stĺpec25]]/Tabuľka2[[#This Row],[Stĺpec5]],0)</f>
        <v>0</v>
      </c>
      <c r="AF66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3" s="206">
        <f>IFERROR((Tabuľka2[[#This Row],[Stĺpec28]]+Tabuľka2[[#This Row],[Stĺpec25]])/Tabuľka2[[#This Row],[Stĺpec14]],0)</f>
        <v>0</v>
      </c>
      <c r="AH663" s="199">
        <f>Tabuľka2[[#This Row],[Stĺpec28]]+Tabuľka2[[#This Row],[Stĺpec25]]</f>
        <v>0</v>
      </c>
      <c r="AI663" s="206">
        <f>IFERROR(Tabuľka2[[#This Row],[Stĺpec25]]/Tabuľka2[[#This Row],[Stĺpec30]],0)</f>
        <v>0</v>
      </c>
      <c r="AJ663" s="191">
        <f>IFERROR(Tabuľka2[[#This Row],[Stĺpec145]]/Tabuľka2[[#This Row],[Stĺpec14]],0)</f>
        <v>0</v>
      </c>
      <c r="AK663" s="191">
        <f>IFERROR(Tabuľka2[[#This Row],[Stĺpec144]]/Tabuľka2[[#This Row],[Stĺpec14]],0)</f>
        <v>0</v>
      </c>
    </row>
    <row r="664" spans="1:37" x14ac:dyDescent="0.25">
      <c r="A664" s="251"/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17">
        <f>SUM(Činnosti!$F664:$M664)</f>
        <v>0</v>
      </c>
      <c r="O664" s="261"/>
      <c r="P664" s="269"/>
      <c r="Q664" s="267">
        <f>IF(AND(Tabuľka2[[#This Row],[Stĺpec5]]&gt;0,Tabuľka2[[#This Row],[Stĺpec1]]=""),1,0)</f>
        <v>0</v>
      </c>
      <c r="R664" s="237">
        <f>IF(AND(Tabuľka2[[#This Row],[Stĺpec14]]=0,OR(Tabuľka2[[#This Row],[Stĺpec145]]&gt;0,Tabuľka2[[#This Row],[Stĺpec144]]&gt;0)),1,0)</f>
        <v>0</v>
      </c>
      <c r="S66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4" s="212">
        <f>IF(OR($T$13="vyberte",$T$13=""),0,IF(OR(Tabuľka2[[#This Row],[Stĺpec14]]="",Tabuľka2[[#This Row],[Stĺpec6]]=""),0,Tabuľka2[[#This Row],[Stĺpec6]]/Tabuľka2[[#This Row],[Stĺpec14]]))</f>
        <v>0</v>
      </c>
      <c r="U664" s="212">
        <f>IF(OR($U$13="vyberte",$U$13=""),0,IF(OR(Tabuľka2[[#This Row],[Stĺpec14]]="",Tabuľka2[[#This Row],[Stĺpec7]]=""),0,Tabuľka2[[#This Row],[Stĺpec7]]/Tabuľka2[[#This Row],[Stĺpec14]]))</f>
        <v>0</v>
      </c>
      <c r="V664" s="212">
        <f>IF(OR($V$13="vyberte",$V$13=""),0,IF(OR(Tabuľka2[[#This Row],[Stĺpec14]]="",Tabuľka2[[#This Row],[Stĺpec8]]=0),0,Tabuľka2[[#This Row],[Stĺpec8]]/Tabuľka2[[#This Row],[Stĺpec14]]))</f>
        <v>0</v>
      </c>
      <c r="W664" s="212">
        <f>IF(OR($W$13="vyberte",$W$13=""),0,IF(OR(Tabuľka2[[#This Row],[Stĺpec14]]="",Tabuľka2[[#This Row],[Stĺpec9]]=""),0,Tabuľka2[[#This Row],[Stĺpec9]]/Tabuľka2[[#This Row],[Stĺpec14]]))</f>
        <v>0</v>
      </c>
      <c r="X664" s="212">
        <f>IF(OR($X$13="vyberte",$X$13=""),0,IF(OR(Tabuľka2[[#This Row],[Stĺpec14]]="",Tabuľka2[[#This Row],[Stĺpec10]]=""),0,Tabuľka2[[#This Row],[Stĺpec10]]/Tabuľka2[[#This Row],[Stĺpec14]]))</f>
        <v>0</v>
      </c>
      <c r="Y664" s="212">
        <f>IF(OR($Y$13="vyberte",$Y$13=""),0,IF(OR(Tabuľka2[[#This Row],[Stĺpec14]]="",Tabuľka2[[#This Row],[Stĺpec11]]=""),0,Tabuľka2[[#This Row],[Stĺpec11]]/Tabuľka2[[#This Row],[Stĺpec14]]))</f>
        <v>0</v>
      </c>
      <c r="Z664" s="212">
        <f>IF(OR(Tabuľka2[[#This Row],[Stĺpec14]]="",Tabuľka2[[#This Row],[Stĺpec12]]=""),0,Tabuľka2[[#This Row],[Stĺpec12]]/Tabuľka2[[#This Row],[Stĺpec14]])</f>
        <v>0</v>
      </c>
      <c r="AA664" s="194">
        <f>IF(OR(Tabuľka2[[#This Row],[Stĺpec14]]="",Tabuľka2[[#This Row],[Stĺpec13]]=""),0,Tabuľka2[[#This Row],[Stĺpec13]]/Tabuľka2[[#This Row],[Stĺpec14]])</f>
        <v>0</v>
      </c>
      <c r="AB664" s="193">
        <f>COUNTIF(Tabuľka2[[#This Row],[Stĺpec16]:[Stĺpec23]],"&gt;0,1")</f>
        <v>0</v>
      </c>
      <c r="AC664" s="198">
        <f>IF(OR($F$13="vyberte",$F$13=""),0,Tabuľka2[[#This Row],[Stĺpec14]]-Tabuľka2[[#This Row],[Stĺpec26]])</f>
        <v>0</v>
      </c>
      <c r="AD66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4" s="206">
        <f>IF('Bodovacie kritéria'!$F$15="01 A - BORSKÁ NÍŽINA",Tabuľka2[[#This Row],[Stĺpec25]]/Tabuľka2[[#This Row],[Stĺpec5]],0)</f>
        <v>0</v>
      </c>
      <c r="AF66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4" s="206">
        <f>IFERROR((Tabuľka2[[#This Row],[Stĺpec28]]+Tabuľka2[[#This Row],[Stĺpec25]])/Tabuľka2[[#This Row],[Stĺpec14]],0)</f>
        <v>0</v>
      </c>
      <c r="AH664" s="199">
        <f>Tabuľka2[[#This Row],[Stĺpec28]]+Tabuľka2[[#This Row],[Stĺpec25]]</f>
        <v>0</v>
      </c>
      <c r="AI664" s="206">
        <f>IFERROR(Tabuľka2[[#This Row],[Stĺpec25]]/Tabuľka2[[#This Row],[Stĺpec30]],0)</f>
        <v>0</v>
      </c>
      <c r="AJ664" s="191">
        <f>IFERROR(Tabuľka2[[#This Row],[Stĺpec145]]/Tabuľka2[[#This Row],[Stĺpec14]],0)</f>
        <v>0</v>
      </c>
      <c r="AK664" s="191">
        <f>IFERROR(Tabuľka2[[#This Row],[Stĺpec144]]/Tabuľka2[[#This Row],[Stĺpec14]],0)</f>
        <v>0</v>
      </c>
    </row>
    <row r="665" spans="1:37" x14ac:dyDescent="0.25">
      <c r="A665" s="252"/>
      <c r="B665" s="257"/>
      <c r="C665" s="257"/>
      <c r="D665" s="257"/>
      <c r="E665" s="257"/>
      <c r="F665" s="257"/>
      <c r="G665" s="257"/>
      <c r="H665" s="257"/>
      <c r="I665" s="257"/>
      <c r="J665" s="257"/>
      <c r="K665" s="257"/>
      <c r="L665" s="257"/>
      <c r="M665" s="257"/>
      <c r="N665" s="218">
        <f>SUM(Činnosti!$F665:$M665)</f>
        <v>0</v>
      </c>
      <c r="O665" s="262"/>
      <c r="P665" s="269"/>
      <c r="Q665" s="267">
        <f>IF(AND(Tabuľka2[[#This Row],[Stĺpec5]]&gt;0,Tabuľka2[[#This Row],[Stĺpec1]]=""),1,0)</f>
        <v>0</v>
      </c>
      <c r="R665" s="237">
        <f>IF(AND(Tabuľka2[[#This Row],[Stĺpec14]]=0,OR(Tabuľka2[[#This Row],[Stĺpec145]]&gt;0,Tabuľka2[[#This Row],[Stĺpec144]]&gt;0)),1,0)</f>
        <v>0</v>
      </c>
      <c r="S66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5" s="212">
        <f>IF(OR($T$13="vyberte",$T$13=""),0,IF(OR(Tabuľka2[[#This Row],[Stĺpec14]]="",Tabuľka2[[#This Row],[Stĺpec6]]=""),0,Tabuľka2[[#This Row],[Stĺpec6]]/Tabuľka2[[#This Row],[Stĺpec14]]))</f>
        <v>0</v>
      </c>
      <c r="U665" s="212">
        <f>IF(OR($U$13="vyberte",$U$13=""),0,IF(OR(Tabuľka2[[#This Row],[Stĺpec14]]="",Tabuľka2[[#This Row],[Stĺpec7]]=""),0,Tabuľka2[[#This Row],[Stĺpec7]]/Tabuľka2[[#This Row],[Stĺpec14]]))</f>
        <v>0</v>
      </c>
      <c r="V665" s="212">
        <f>IF(OR($V$13="vyberte",$V$13=""),0,IF(OR(Tabuľka2[[#This Row],[Stĺpec14]]="",Tabuľka2[[#This Row],[Stĺpec8]]=0),0,Tabuľka2[[#This Row],[Stĺpec8]]/Tabuľka2[[#This Row],[Stĺpec14]]))</f>
        <v>0</v>
      </c>
      <c r="W665" s="212">
        <f>IF(OR($W$13="vyberte",$W$13=""),0,IF(OR(Tabuľka2[[#This Row],[Stĺpec14]]="",Tabuľka2[[#This Row],[Stĺpec9]]=""),0,Tabuľka2[[#This Row],[Stĺpec9]]/Tabuľka2[[#This Row],[Stĺpec14]]))</f>
        <v>0</v>
      </c>
      <c r="X665" s="212">
        <f>IF(OR($X$13="vyberte",$X$13=""),0,IF(OR(Tabuľka2[[#This Row],[Stĺpec14]]="",Tabuľka2[[#This Row],[Stĺpec10]]=""),0,Tabuľka2[[#This Row],[Stĺpec10]]/Tabuľka2[[#This Row],[Stĺpec14]]))</f>
        <v>0</v>
      </c>
      <c r="Y665" s="212">
        <f>IF(OR($Y$13="vyberte",$Y$13=""),0,IF(OR(Tabuľka2[[#This Row],[Stĺpec14]]="",Tabuľka2[[#This Row],[Stĺpec11]]=""),0,Tabuľka2[[#This Row],[Stĺpec11]]/Tabuľka2[[#This Row],[Stĺpec14]]))</f>
        <v>0</v>
      </c>
      <c r="Z665" s="212">
        <f>IF(OR(Tabuľka2[[#This Row],[Stĺpec14]]="",Tabuľka2[[#This Row],[Stĺpec12]]=""),0,Tabuľka2[[#This Row],[Stĺpec12]]/Tabuľka2[[#This Row],[Stĺpec14]])</f>
        <v>0</v>
      </c>
      <c r="AA665" s="194">
        <f>IF(OR(Tabuľka2[[#This Row],[Stĺpec14]]="",Tabuľka2[[#This Row],[Stĺpec13]]=""),0,Tabuľka2[[#This Row],[Stĺpec13]]/Tabuľka2[[#This Row],[Stĺpec14]])</f>
        <v>0</v>
      </c>
      <c r="AB665" s="193">
        <f>COUNTIF(Tabuľka2[[#This Row],[Stĺpec16]:[Stĺpec23]],"&gt;0,1")</f>
        <v>0</v>
      </c>
      <c r="AC665" s="198">
        <f>IF(OR($F$13="vyberte",$F$13=""),0,Tabuľka2[[#This Row],[Stĺpec14]]-Tabuľka2[[#This Row],[Stĺpec26]])</f>
        <v>0</v>
      </c>
      <c r="AD66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5" s="206">
        <f>IF('Bodovacie kritéria'!$F$15="01 A - BORSKÁ NÍŽINA",Tabuľka2[[#This Row],[Stĺpec25]]/Tabuľka2[[#This Row],[Stĺpec5]],0)</f>
        <v>0</v>
      </c>
      <c r="AF66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5" s="206">
        <f>IFERROR((Tabuľka2[[#This Row],[Stĺpec28]]+Tabuľka2[[#This Row],[Stĺpec25]])/Tabuľka2[[#This Row],[Stĺpec14]],0)</f>
        <v>0</v>
      </c>
      <c r="AH665" s="199">
        <f>Tabuľka2[[#This Row],[Stĺpec28]]+Tabuľka2[[#This Row],[Stĺpec25]]</f>
        <v>0</v>
      </c>
      <c r="AI665" s="206">
        <f>IFERROR(Tabuľka2[[#This Row],[Stĺpec25]]/Tabuľka2[[#This Row],[Stĺpec30]],0)</f>
        <v>0</v>
      </c>
      <c r="AJ665" s="191">
        <f>IFERROR(Tabuľka2[[#This Row],[Stĺpec145]]/Tabuľka2[[#This Row],[Stĺpec14]],0)</f>
        <v>0</v>
      </c>
      <c r="AK665" s="191">
        <f>IFERROR(Tabuľka2[[#This Row],[Stĺpec144]]/Tabuľka2[[#This Row],[Stĺpec14]],0)</f>
        <v>0</v>
      </c>
    </row>
    <row r="666" spans="1:37" x14ac:dyDescent="0.25">
      <c r="A666" s="251"/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17">
        <f>SUM(Činnosti!$F666:$M666)</f>
        <v>0</v>
      </c>
      <c r="O666" s="261"/>
      <c r="P666" s="269"/>
      <c r="Q666" s="267">
        <f>IF(AND(Tabuľka2[[#This Row],[Stĺpec5]]&gt;0,Tabuľka2[[#This Row],[Stĺpec1]]=""),1,0)</f>
        <v>0</v>
      </c>
      <c r="R666" s="237">
        <f>IF(AND(Tabuľka2[[#This Row],[Stĺpec14]]=0,OR(Tabuľka2[[#This Row],[Stĺpec145]]&gt;0,Tabuľka2[[#This Row],[Stĺpec144]]&gt;0)),1,0)</f>
        <v>0</v>
      </c>
      <c r="S66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6" s="212">
        <f>IF(OR($T$13="vyberte",$T$13=""),0,IF(OR(Tabuľka2[[#This Row],[Stĺpec14]]="",Tabuľka2[[#This Row],[Stĺpec6]]=""),0,Tabuľka2[[#This Row],[Stĺpec6]]/Tabuľka2[[#This Row],[Stĺpec14]]))</f>
        <v>0</v>
      </c>
      <c r="U666" s="212">
        <f>IF(OR($U$13="vyberte",$U$13=""),0,IF(OR(Tabuľka2[[#This Row],[Stĺpec14]]="",Tabuľka2[[#This Row],[Stĺpec7]]=""),0,Tabuľka2[[#This Row],[Stĺpec7]]/Tabuľka2[[#This Row],[Stĺpec14]]))</f>
        <v>0</v>
      </c>
      <c r="V666" s="212">
        <f>IF(OR($V$13="vyberte",$V$13=""),0,IF(OR(Tabuľka2[[#This Row],[Stĺpec14]]="",Tabuľka2[[#This Row],[Stĺpec8]]=0),0,Tabuľka2[[#This Row],[Stĺpec8]]/Tabuľka2[[#This Row],[Stĺpec14]]))</f>
        <v>0</v>
      </c>
      <c r="W666" s="212">
        <f>IF(OR($W$13="vyberte",$W$13=""),0,IF(OR(Tabuľka2[[#This Row],[Stĺpec14]]="",Tabuľka2[[#This Row],[Stĺpec9]]=""),0,Tabuľka2[[#This Row],[Stĺpec9]]/Tabuľka2[[#This Row],[Stĺpec14]]))</f>
        <v>0</v>
      </c>
      <c r="X666" s="212">
        <f>IF(OR($X$13="vyberte",$X$13=""),0,IF(OR(Tabuľka2[[#This Row],[Stĺpec14]]="",Tabuľka2[[#This Row],[Stĺpec10]]=""),0,Tabuľka2[[#This Row],[Stĺpec10]]/Tabuľka2[[#This Row],[Stĺpec14]]))</f>
        <v>0</v>
      </c>
      <c r="Y666" s="212">
        <f>IF(OR($Y$13="vyberte",$Y$13=""),0,IF(OR(Tabuľka2[[#This Row],[Stĺpec14]]="",Tabuľka2[[#This Row],[Stĺpec11]]=""),0,Tabuľka2[[#This Row],[Stĺpec11]]/Tabuľka2[[#This Row],[Stĺpec14]]))</f>
        <v>0</v>
      </c>
      <c r="Z666" s="212">
        <f>IF(OR(Tabuľka2[[#This Row],[Stĺpec14]]="",Tabuľka2[[#This Row],[Stĺpec12]]=""),0,Tabuľka2[[#This Row],[Stĺpec12]]/Tabuľka2[[#This Row],[Stĺpec14]])</f>
        <v>0</v>
      </c>
      <c r="AA666" s="194">
        <f>IF(OR(Tabuľka2[[#This Row],[Stĺpec14]]="",Tabuľka2[[#This Row],[Stĺpec13]]=""),0,Tabuľka2[[#This Row],[Stĺpec13]]/Tabuľka2[[#This Row],[Stĺpec14]])</f>
        <v>0</v>
      </c>
      <c r="AB666" s="193">
        <f>COUNTIF(Tabuľka2[[#This Row],[Stĺpec16]:[Stĺpec23]],"&gt;0,1")</f>
        <v>0</v>
      </c>
      <c r="AC666" s="198">
        <f>IF(OR($F$13="vyberte",$F$13=""),0,Tabuľka2[[#This Row],[Stĺpec14]]-Tabuľka2[[#This Row],[Stĺpec26]])</f>
        <v>0</v>
      </c>
      <c r="AD66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6" s="206">
        <f>IF('Bodovacie kritéria'!$F$15="01 A - BORSKÁ NÍŽINA",Tabuľka2[[#This Row],[Stĺpec25]]/Tabuľka2[[#This Row],[Stĺpec5]],0)</f>
        <v>0</v>
      </c>
      <c r="AF66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6" s="206">
        <f>IFERROR((Tabuľka2[[#This Row],[Stĺpec28]]+Tabuľka2[[#This Row],[Stĺpec25]])/Tabuľka2[[#This Row],[Stĺpec14]],0)</f>
        <v>0</v>
      </c>
      <c r="AH666" s="199">
        <f>Tabuľka2[[#This Row],[Stĺpec28]]+Tabuľka2[[#This Row],[Stĺpec25]]</f>
        <v>0</v>
      </c>
      <c r="AI666" s="206">
        <f>IFERROR(Tabuľka2[[#This Row],[Stĺpec25]]/Tabuľka2[[#This Row],[Stĺpec30]],0)</f>
        <v>0</v>
      </c>
      <c r="AJ666" s="191">
        <f>IFERROR(Tabuľka2[[#This Row],[Stĺpec145]]/Tabuľka2[[#This Row],[Stĺpec14]],0)</f>
        <v>0</v>
      </c>
      <c r="AK666" s="191">
        <f>IFERROR(Tabuľka2[[#This Row],[Stĺpec144]]/Tabuľka2[[#This Row],[Stĺpec14]],0)</f>
        <v>0</v>
      </c>
    </row>
    <row r="667" spans="1:37" x14ac:dyDescent="0.25">
      <c r="A667" s="252"/>
      <c r="B667" s="257"/>
      <c r="C667" s="257"/>
      <c r="D667" s="257"/>
      <c r="E667" s="257"/>
      <c r="F667" s="257"/>
      <c r="G667" s="257"/>
      <c r="H667" s="257"/>
      <c r="I667" s="257"/>
      <c r="J667" s="257"/>
      <c r="K667" s="257"/>
      <c r="L667" s="257"/>
      <c r="M667" s="257"/>
      <c r="N667" s="218">
        <f>SUM(Činnosti!$F667:$M667)</f>
        <v>0</v>
      </c>
      <c r="O667" s="262"/>
      <c r="P667" s="269"/>
      <c r="Q667" s="267">
        <f>IF(AND(Tabuľka2[[#This Row],[Stĺpec5]]&gt;0,Tabuľka2[[#This Row],[Stĺpec1]]=""),1,0)</f>
        <v>0</v>
      </c>
      <c r="R667" s="237">
        <f>IF(AND(Tabuľka2[[#This Row],[Stĺpec14]]=0,OR(Tabuľka2[[#This Row],[Stĺpec145]]&gt;0,Tabuľka2[[#This Row],[Stĺpec144]]&gt;0)),1,0)</f>
        <v>0</v>
      </c>
      <c r="S66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7" s="212">
        <f>IF(OR($T$13="vyberte",$T$13=""),0,IF(OR(Tabuľka2[[#This Row],[Stĺpec14]]="",Tabuľka2[[#This Row],[Stĺpec6]]=""),0,Tabuľka2[[#This Row],[Stĺpec6]]/Tabuľka2[[#This Row],[Stĺpec14]]))</f>
        <v>0</v>
      </c>
      <c r="U667" s="212">
        <f>IF(OR($U$13="vyberte",$U$13=""),0,IF(OR(Tabuľka2[[#This Row],[Stĺpec14]]="",Tabuľka2[[#This Row],[Stĺpec7]]=""),0,Tabuľka2[[#This Row],[Stĺpec7]]/Tabuľka2[[#This Row],[Stĺpec14]]))</f>
        <v>0</v>
      </c>
      <c r="V667" s="212">
        <f>IF(OR($V$13="vyberte",$V$13=""),0,IF(OR(Tabuľka2[[#This Row],[Stĺpec14]]="",Tabuľka2[[#This Row],[Stĺpec8]]=0),0,Tabuľka2[[#This Row],[Stĺpec8]]/Tabuľka2[[#This Row],[Stĺpec14]]))</f>
        <v>0</v>
      </c>
      <c r="W667" s="212">
        <f>IF(OR($W$13="vyberte",$W$13=""),0,IF(OR(Tabuľka2[[#This Row],[Stĺpec14]]="",Tabuľka2[[#This Row],[Stĺpec9]]=""),0,Tabuľka2[[#This Row],[Stĺpec9]]/Tabuľka2[[#This Row],[Stĺpec14]]))</f>
        <v>0</v>
      </c>
      <c r="X667" s="212">
        <f>IF(OR($X$13="vyberte",$X$13=""),0,IF(OR(Tabuľka2[[#This Row],[Stĺpec14]]="",Tabuľka2[[#This Row],[Stĺpec10]]=""),0,Tabuľka2[[#This Row],[Stĺpec10]]/Tabuľka2[[#This Row],[Stĺpec14]]))</f>
        <v>0</v>
      </c>
      <c r="Y667" s="212">
        <f>IF(OR($Y$13="vyberte",$Y$13=""),0,IF(OR(Tabuľka2[[#This Row],[Stĺpec14]]="",Tabuľka2[[#This Row],[Stĺpec11]]=""),0,Tabuľka2[[#This Row],[Stĺpec11]]/Tabuľka2[[#This Row],[Stĺpec14]]))</f>
        <v>0</v>
      </c>
      <c r="Z667" s="212">
        <f>IF(OR(Tabuľka2[[#This Row],[Stĺpec14]]="",Tabuľka2[[#This Row],[Stĺpec12]]=""),0,Tabuľka2[[#This Row],[Stĺpec12]]/Tabuľka2[[#This Row],[Stĺpec14]])</f>
        <v>0</v>
      </c>
      <c r="AA667" s="194">
        <f>IF(OR(Tabuľka2[[#This Row],[Stĺpec14]]="",Tabuľka2[[#This Row],[Stĺpec13]]=""),0,Tabuľka2[[#This Row],[Stĺpec13]]/Tabuľka2[[#This Row],[Stĺpec14]])</f>
        <v>0</v>
      </c>
      <c r="AB667" s="193">
        <f>COUNTIF(Tabuľka2[[#This Row],[Stĺpec16]:[Stĺpec23]],"&gt;0,1")</f>
        <v>0</v>
      </c>
      <c r="AC667" s="198">
        <f>IF(OR($F$13="vyberte",$F$13=""),0,Tabuľka2[[#This Row],[Stĺpec14]]-Tabuľka2[[#This Row],[Stĺpec26]])</f>
        <v>0</v>
      </c>
      <c r="AD66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7" s="206">
        <f>IF('Bodovacie kritéria'!$F$15="01 A - BORSKÁ NÍŽINA",Tabuľka2[[#This Row],[Stĺpec25]]/Tabuľka2[[#This Row],[Stĺpec5]],0)</f>
        <v>0</v>
      </c>
      <c r="AF66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7" s="206">
        <f>IFERROR((Tabuľka2[[#This Row],[Stĺpec28]]+Tabuľka2[[#This Row],[Stĺpec25]])/Tabuľka2[[#This Row],[Stĺpec14]],0)</f>
        <v>0</v>
      </c>
      <c r="AH667" s="199">
        <f>Tabuľka2[[#This Row],[Stĺpec28]]+Tabuľka2[[#This Row],[Stĺpec25]]</f>
        <v>0</v>
      </c>
      <c r="AI667" s="206">
        <f>IFERROR(Tabuľka2[[#This Row],[Stĺpec25]]/Tabuľka2[[#This Row],[Stĺpec30]],0)</f>
        <v>0</v>
      </c>
      <c r="AJ667" s="191">
        <f>IFERROR(Tabuľka2[[#This Row],[Stĺpec145]]/Tabuľka2[[#This Row],[Stĺpec14]],0)</f>
        <v>0</v>
      </c>
      <c r="AK667" s="191">
        <f>IFERROR(Tabuľka2[[#This Row],[Stĺpec144]]/Tabuľka2[[#This Row],[Stĺpec14]],0)</f>
        <v>0</v>
      </c>
    </row>
    <row r="668" spans="1:37" x14ac:dyDescent="0.25">
      <c r="A668" s="251"/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17">
        <f>SUM(Činnosti!$F668:$M668)</f>
        <v>0</v>
      </c>
      <c r="O668" s="261"/>
      <c r="P668" s="269"/>
      <c r="Q668" s="267">
        <f>IF(AND(Tabuľka2[[#This Row],[Stĺpec5]]&gt;0,Tabuľka2[[#This Row],[Stĺpec1]]=""),1,0)</f>
        <v>0</v>
      </c>
      <c r="R668" s="237">
        <f>IF(AND(Tabuľka2[[#This Row],[Stĺpec14]]=0,OR(Tabuľka2[[#This Row],[Stĺpec145]]&gt;0,Tabuľka2[[#This Row],[Stĺpec144]]&gt;0)),1,0)</f>
        <v>0</v>
      </c>
      <c r="S66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8" s="212">
        <f>IF(OR($T$13="vyberte",$T$13=""),0,IF(OR(Tabuľka2[[#This Row],[Stĺpec14]]="",Tabuľka2[[#This Row],[Stĺpec6]]=""),0,Tabuľka2[[#This Row],[Stĺpec6]]/Tabuľka2[[#This Row],[Stĺpec14]]))</f>
        <v>0</v>
      </c>
      <c r="U668" s="212">
        <f>IF(OR($U$13="vyberte",$U$13=""),0,IF(OR(Tabuľka2[[#This Row],[Stĺpec14]]="",Tabuľka2[[#This Row],[Stĺpec7]]=""),0,Tabuľka2[[#This Row],[Stĺpec7]]/Tabuľka2[[#This Row],[Stĺpec14]]))</f>
        <v>0</v>
      </c>
      <c r="V668" s="212">
        <f>IF(OR($V$13="vyberte",$V$13=""),0,IF(OR(Tabuľka2[[#This Row],[Stĺpec14]]="",Tabuľka2[[#This Row],[Stĺpec8]]=0),0,Tabuľka2[[#This Row],[Stĺpec8]]/Tabuľka2[[#This Row],[Stĺpec14]]))</f>
        <v>0</v>
      </c>
      <c r="W668" s="212">
        <f>IF(OR($W$13="vyberte",$W$13=""),0,IF(OR(Tabuľka2[[#This Row],[Stĺpec14]]="",Tabuľka2[[#This Row],[Stĺpec9]]=""),0,Tabuľka2[[#This Row],[Stĺpec9]]/Tabuľka2[[#This Row],[Stĺpec14]]))</f>
        <v>0</v>
      </c>
      <c r="X668" s="212">
        <f>IF(OR($X$13="vyberte",$X$13=""),0,IF(OR(Tabuľka2[[#This Row],[Stĺpec14]]="",Tabuľka2[[#This Row],[Stĺpec10]]=""),0,Tabuľka2[[#This Row],[Stĺpec10]]/Tabuľka2[[#This Row],[Stĺpec14]]))</f>
        <v>0</v>
      </c>
      <c r="Y668" s="212">
        <f>IF(OR($Y$13="vyberte",$Y$13=""),0,IF(OR(Tabuľka2[[#This Row],[Stĺpec14]]="",Tabuľka2[[#This Row],[Stĺpec11]]=""),0,Tabuľka2[[#This Row],[Stĺpec11]]/Tabuľka2[[#This Row],[Stĺpec14]]))</f>
        <v>0</v>
      </c>
      <c r="Z668" s="212">
        <f>IF(OR(Tabuľka2[[#This Row],[Stĺpec14]]="",Tabuľka2[[#This Row],[Stĺpec12]]=""),0,Tabuľka2[[#This Row],[Stĺpec12]]/Tabuľka2[[#This Row],[Stĺpec14]])</f>
        <v>0</v>
      </c>
      <c r="AA668" s="194">
        <f>IF(OR(Tabuľka2[[#This Row],[Stĺpec14]]="",Tabuľka2[[#This Row],[Stĺpec13]]=""),0,Tabuľka2[[#This Row],[Stĺpec13]]/Tabuľka2[[#This Row],[Stĺpec14]])</f>
        <v>0</v>
      </c>
      <c r="AB668" s="193">
        <f>COUNTIF(Tabuľka2[[#This Row],[Stĺpec16]:[Stĺpec23]],"&gt;0,1")</f>
        <v>0</v>
      </c>
      <c r="AC668" s="198">
        <f>IF(OR($F$13="vyberte",$F$13=""),0,Tabuľka2[[#This Row],[Stĺpec14]]-Tabuľka2[[#This Row],[Stĺpec26]])</f>
        <v>0</v>
      </c>
      <c r="AD66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8" s="206">
        <f>IF('Bodovacie kritéria'!$F$15="01 A - BORSKÁ NÍŽINA",Tabuľka2[[#This Row],[Stĺpec25]]/Tabuľka2[[#This Row],[Stĺpec5]],0)</f>
        <v>0</v>
      </c>
      <c r="AF66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8" s="206">
        <f>IFERROR((Tabuľka2[[#This Row],[Stĺpec28]]+Tabuľka2[[#This Row],[Stĺpec25]])/Tabuľka2[[#This Row],[Stĺpec14]],0)</f>
        <v>0</v>
      </c>
      <c r="AH668" s="199">
        <f>Tabuľka2[[#This Row],[Stĺpec28]]+Tabuľka2[[#This Row],[Stĺpec25]]</f>
        <v>0</v>
      </c>
      <c r="AI668" s="206">
        <f>IFERROR(Tabuľka2[[#This Row],[Stĺpec25]]/Tabuľka2[[#This Row],[Stĺpec30]],0)</f>
        <v>0</v>
      </c>
      <c r="AJ668" s="191">
        <f>IFERROR(Tabuľka2[[#This Row],[Stĺpec145]]/Tabuľka2[[#This Row],[Stĺpec14]],0)</f>
        <v>0</v>
      </c>
      <c r="AK668" s="191">
        <f>IFERROR(Tabuľka2[[#This Row],[Stĺpec144]]/Tabuľka2[[#This Row],[Stĺpec14]],0)</f>
        <v>0</v>
      </c>
    </row>
    <row r="669" spans="1:37" x14ac:dyDescent="0.25">
      <c r="A669" s="252"/>
      <c r="B669" s="257"/>
      <c r="C669" s="257"/>
      <c r="D669" s="257"/>
      <c r="E669" s="257"/>
      <c r="F669" s="257"/>
      <c r="G669" s="257"/>
      <c r="H669" s="257"/>
      <c r="I669" s="257"/>
      <c r="J669" s="257"/>
      <c r="K669" s="257"/>
      <c r="L669" s="257"/>
      <c r="M669" s="257"/>
      <c r="N669" s="218">
        <f>SUM(Činnosti!$F669:$M669)</f>
        <v>0</v>
      </c>
      <c r="O669" s="262"/>
      <c r="P669" s="269"/>
      <c r="Q669" s="267">
        <f>IF(AND(Tabuľka2[[#This Row],[Stĺpec5]]&gt;0,Tabuľka2[[#This Row],[Stĺpec1]]=""),1,0)</f>
        <v>0</v>
      </c>
      <c r="R669" s="237">
        <f>IF(AND(Tabuľka2[[#This Row],[Stĺpec14]]=0,OR(Tabuľka2[[#This Row],[Stĺpec145]]&gt;0,Tabuľka2[[#This Row],[Stĺpec144]]&gt;0)),1,0)</f>
        <v>0</v>
      </c>
      <c r="S66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69" s="212">
        <f>IF(OR($T$13="vyberte",$T$13=""),0,IF(OR(Tabuľka2[[#This Row],[Stĺpec14]]="",Tabuľka2[[#This Row],[Stĺpec6]]=""),0,Tabuľka2[[#This Row],[Stĺpec6]]/Tabuľka2[[#This Row],[Stĺpec14]]))</f>
        <v>0</v>
      </c>
      <c r="U669" s="212">
        <f>IF(OR($U$13="vyberte",$U$13=""),0,IF(OR(Tabuľka2[[#This Row],[Stĺpec14]]="",Tabuľka2[[#This Row],[Stĺpec7]]=""),0,Tabuľka2[[#This Row],[Stĺpec7]]/Tabuľka2[[#This Row],[Stĺpec14]]))</f>
        <v>0</v>
      </c>
      <c r="V669" s="212">
        <f>IF(OR($V$13="vyberte",$V$13=""),0,IF(OR(Tabuľka2[[#This Row],[Stĺpec14]]="",Tabuľka2[[#This Row],[Stĺpec8]]=0),0,Tabuľka2[[#This Row],[Stĺpec8]]/Tabuľka2[[#This Row],[Stĺpec14]]))</f>
        <v>0</v>
      </c>
      <c r="W669" s="212">
        <f>IF(OR($W$13="vyberte",$W$13=""),0,IF(OR(Tabuľka2[[#This Row],[Stĺpec14]]="",Tabuľka2[[#This Row],[Stĺpec9]]=""),0,Tabuľka2[[#This Row],[Stĺpec9]]/Tabuľka2[[#This Row],[Stĺpec14]]))</f>
        <v>0</v>
      </c>
      <c r="X669" s="212">
        <f>IF(OR($X$13="vyberte",$X$13=""),0,IF(OR(Tabuľka2[[#This Row],[Stĺpec14]]="",Tabuľka2[[#This Row],[Stĺpec10]]=""),0,Tabuľka2[[#This Row],[Stĺpec10]]/Tabuľka2[[#This Row],[Stĺpec14]]))</f>
        <v>0</v>
      </c>
      <c r="Y669" s="212">
        <f>IF(OR($Y$13="vyberte",$Y$13=""),0,IF(OR(Tabuľka2[[#This Row],[Stĺpec14]]="",Tabuľka2[[#This Row],[Stĺpec11]]=""),0,Tabuľka2[[#This Row],[Stĺpec11]]/Tabuľka2[[#This Row],[Stĺpec14]]))</f>
        <v>0</v>
      </c>
      <c r="Z669" s="212">
        <f>IF(OR(Tabuľka2[[#This Row],[Stĺpec14]]="",Tabuľka2[[#This Row],[Stĺpec12]]=""),0,Tabuľka2[[#This Row],[Stĺpec12]]/Tabuľka2[[#This Row],[Stĺpec14]])</f>
        <v>0</v>
      </c>
      <c r="AA669" s="194">
        <f>IF(OR(Tabuľka2[[#This Row],[Stĺpec14]]="",Tabuľka2[[#This Row],[Stĺpec13]]=""),0,Tabuľka2[[#This Row],[Stĺpec13]]/Tabuľka2[[#This Row],[Stĺpec14]])</f>
        <v>0</v>
      </c>
      <c r="AB669" s="193">
        <f>COUNTIF(Tabuľka2[[#This Row],[Stĺpec16]:[Stĺpec23]],"&gt;0,1")</f>
        <v>0</v>
      </c>
      <c r="AC669" s="198">
        <f>IF(OR($F$13="vyberte",$F$13=""),0,Tabuľka2[[#This Row],[Stĺpec14]]-Tabuľka2[[#This Row],[Stĺpec26]])</f>
        <v>0</v>
      </c>
      <c r="AD66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69" s="206">
        <f>IF('Bodovacie kritéria'!$F$15="01 A - BORSKÁ NÍŽINA",Tabuľka2[[#This Row],[Stĺpec25]]/Tabuľka2[[#This Row],[Stĺpec5]],0)</f>
        <v>0</v>
      </c>
      <c r="AF66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69" s="206">
        <f>IFERROR((Tabuľka2[[#This Row],[Stĺpec28]]+Tabuľka2[[#This Row],[Stĺpec25]])/Tabuľka2[[#This Row],[Stĺpec14]],0)</f>
        <v>0</v>
      </c>
      <c r="AH669" s="199">
        <f>Tabuľka2[[#This Row],[Stĺpec28]]+Tabuľka2[[#This Row],[Stĺpec25]]</f>
        <v>0</v>
      </c>
      <c r="AI669" s="206">
        <f>IFERROR(Tabuľka2[[#This Row],[Stĺpec25]]/Tabuľka2[[#This Row],[Stĺpec30]],0)</f>
        <v>0</v>
      </c>
      <c r="AJ669" s="191">
        <f>IFERROR(Tabuľka2[[#This Row],[Stĺpec145]]/Tabuľka2[[#This Row],[Stĺpec14]],0)</f>
        <v>0</v>
      </c>
      <c r="AK669" s="191">
        <f>IFERROR(Tabuľka2[[#This Row],[Stĺpec144]]/Tabuľka2[[#This Row],[Stĺpec14]],0)</f>
        <v>0</v>
      </c>
    </row>
    <row r="670" spans="1:37" x14ac:dyDescent="0.25">
      <c r="A670" s="251"/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17">
        <f>SUM(Činnosti!$F670:$M670)</f>
        <v>0</v>
      </c>
      <c r="O670" s="261"/>
      <c r="P670" s="269"/>
      <c r="Q670" s="267">
        <f>IF(AND(Tabuľka2[[#This Row],[Stĺpec5]]&gt;0,Tabuľka2[[#This Row],[Stĺpec1]]=""),1,0)</f>
        <v>0</v>
      </c>
      <c r="R670" s="237">
        <f>IF(AND(Tabuľka2[[#This Row],[Stĺpec14]]=0,OR(Tabuľka2[[#This Row],[Stĺpec145]]&gt;0,Tabuľka2[[#This Row],[Stĺpec144]]&gt;0)),1,0)</f>
        <v>0</v>
      </c>
      <c r="S67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0" s="212">
        <f>IF(OR($T$13="vyberte",$T$13=""),0,IF(OR(Tabuľka2[[#This Row],[Stĺpec14]]="",Tabuľka2[[#This Row],[Stĺpec6]]=""),0,Tabuľka2[[#This Row],[Stĺpec6]]/Tabuľka2[[#This Row],[Stĺpec14]]))</f>
        <v>0</v>
      </c>
      <c r="U670" s="212">
        <f>IF(OR($U$13="vyberte",$U$13=""),0,IF(OR(Tabuľka2[[#This Row],[Stĺpec14]]="",Tabuľka2[[#This Row],[Stĺpec7]]=""),0,Tabuľka2[[#This Row],[Stĺpec7]]/Tabuľka2[[#This Row],[Stĺpec14]]))</f>
        <v>0</v>
      </c>
      <c r="V670" s="212">
        <f>IF(OR($V$13="vyberte",$V$13=""),0,IF(OR(Tabuľka2[[#This Row],[Stĺpec14]]="",Tabuľka2[[#This Row],[Stĺpec8]]=0),0,Tabuľka2[[#This Row],[Stĺpec8]]/Tabuľka2[[#This Row],[Stĺpec14]]))</f>
        <v>0</v>
      </c>
      <c r="W670" s="212">
        <f>IF(OR($W$13="vyberte",$W$13=""),0,IF(OR(Tabuľka2[[#This Row],[Stĺpec14]]="",Tabuľka2[[#This Row],[Stĺpec9]]=""),0,Tabuľka2[[#This Row],[Stĺpec9]]/Tabuľka2[[#This Row],[Stĺpec14]]))</f>
        <v>0</v>
      </c>
      <c r="X670" s="212">
        <f>IF(OR($X$13="vyberte",$X$13=""),0,IF(OR(Tabuľka2[[#This Row],[Stĺpec14]]="",Tabuľka2[[#This Row],[Stĺpec10]]=""),0,Tabuľka2[[#This Row],[Stĺpec10]]/Tabuľka2[[#This Row],[Stĺpec14]]))</f>
        <v>0</v>
      </c>
      <c r="Y670" s="212">
        <f>IF(OR($Y$13="vyberte",$Y$13=""),0,IF(OR(Tabuľka2[[#This Row],[Stĺpec14]]="",Tabuľka2[[#This Row],[Stĺpec11]]=""),0,Tabuľka2[[#This Row],[Stĺpec11]]/Tabuľka2[[#This Row],[Stĺpec14]]))</f>
        <v>0</v>
      </c>
      <c r="Z670" s="212">
        <f>IF(OR(Tabuľka2[[#This Row],[Stĺpec14]]="",Tabuľka2[[#This Row],[Stĺpec12]]=""),0,Tabuľka2[[#This Row],[Stĺpec12]]/Tabuľka2[[#This Row],[Stĺpec14]])</f>
        <v>0</v>
      </c>
      <c r="AA670" s="194">
        <f>IF(OR(Tabuľka2[[#This Row],[Stĺpec14]]="",Tabuľka2[[#This Row],[Stĺpec13]]=""),0,Tabuľka2[[#This Row],[Stĺpec13]]/Tabuľka2[[#This Row],[Stĺpec14]])</f>
        <v>0</v>
      </c>
      <c r="AB670" s="193">
        <f>COUNTIF(Tabuľka2[[#This Row],[Stĺpec16]:[Stĺpec23]],"&gt;0,1")</f>
        <v>0</v>
      </c>
      <c r="AC670" s="198">
        <f>IF(OR($F$13="vyberte",$F$13=""),0,Tabuľka2[[#This Row],[Stĺpec14]]-Tabuľka2[[#This Row],[Stĺpec26]])</f>
        <v>0</v>
      </c>
      <c r="AD67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0" s="206">
        <f>IF('Bodovacie kritéria'!$F$15="01 A - BORSKÁ NÍŽINA",Tabuľka2[[#This Row],[Stĺpec25]]/Tabuľka2[[#This Row],[Stĺpec5]],0)</f>
        <v>0</v>
      </c>
      <c r="AF67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0" s="206">
        <f>IFERROR((Tabuľka2[[#This Row],[Stĺpec28]]+Tabuľka2[[#This Row],[Stĺpec25]])/Tabuľka2[[#This Row],[Stĺpec14]],0)</f>
        <v>0</v>
      </c>
      <c r="AH670" s="199">
        <f>Tabuľka2[[#This Row],[Stĺpec28]]+Tabuľka2[[#This Row],[Stĺpec25]]</f>
        <v>0</v>
      </c>
      <c r="AI670" s="206">
        <f>IFERROR(Tabuľka2[[#This Row],[Stĺpec25]]/Tabuľka2[[#This Row],[Stĺpec30]],0)</f>
        <v>0</v>
      </c>
      <c r="AJ670" s="191">
        <f>IFERROR(Tabuľka2[[#This Row],[Stĺpec145]]/Tabuľka2[[#This Row],[Stĺpec14]],0)</f>
        <v>0</v>
      </c>
      <c r="AK670" s="191">
        <f>IFERROR(Tabuľka2[[#This Row],[Stĺpec144]]/Tabuľka2[[#This Row],[Stĺpec14]],0)</f>
        <v>0</v>
      </c>
    </row>
    <row r="671" spans="1:37" x14ac:dyDescent="0.25">
      <c r="A671" s="252"/>
      <c r="B671" s="257"/>
      <c r="C671" s="257"/>
      <c r="D671" s="257"/>
      <c r="E671" s="257"/>
      <c r="F671" s="257"/>
      <c r="G671" s="257"/>
      <c r="H671" s="257"/>
      <c r="I671" s="257"/>
      <c r="J671" s="257"/>
      <c r="K671" s="257"/>
      <c r="L671" s="257"/>
      <c r="M671" s="257"/>
      <c r="N671" s="218">
        <f>SUM(Činnosti!$F671:$M671)</f>
        <v>0</v>
      </c>
      <c r="O671" s="262"/>
      <c r="P671" s="269"/>
      <c r="Q671" s="267">
        <f>IF(AND(Tabuľka2[[#This Row],[Stĺpec5]]&gt;0,Tabuľka2[[#This Row],[Stĺpec1]]=""),1,0)</f>
        <v>0</v>
      </c>
      <c r="R671" s="237">
        <f>IF(AND(Tabuľka2[[#This Row],[Stĺpec14]]=0,OR(Tabuľka2[[#This Row],[Stĺpec145]]&gt;0,Tabuľka2[[#This Row],[Stĺpec144]]&gt;0)),1,0)</f>
        <v>0</v>
      </c>
      <c r="S67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1" s="212">
        <f>IF(OR($T$13="vyberte",$T$13=""),0,IF(OR(Tabuľka2[[#This Row],[Stĺpec14]]="",Tabuľka2[[#This Row],[Stĺpec6]]=""),0,Tabuľka2[[#This Row],[Stĺpec6]]/Tabuľka2[[#This Row],[Stĺpec14]]))</f>
        <v>0</v>
      </c>
      <c r="U671" s="212">
        <f>IF(OR($U$13="vyberte",$U$13=""),0,IF(OR(Tabuľka2[[#This Row],[Stĺpec14]]="",Tabuľka2[[#This Row],[Stĺpec7]]=""),0,Tabuľka2[[#This Row],[Stĺpec7]]/Tabuľka2[[#This Row],[Stĺpec14]]))</f>
        <v>0</v>
      </c>
      <c r="V671" s="212">
        <f>IF(OR($V$13="vyberte",$V$13=""),0,IF(OR(Tabuľka2[[#This Row],[Stĺpec14]]="",Tabuľka2[[#This Row],[Stĺpec8]]=0),0,Tabuľka2[[#This Row],[Stĺpec8]]/Tabuľka2[[#This Row],[Stĺpec14]]))</f>
        <v>0</v>
      </c>
      <c r="W671" s="212">
        <f>IF(OR($W$13="vyberte",$W$13=""),0,IF(OR(Tabuľka2[[#This Row],[Stĺpec14]]="",Tabuľka2[[#This Row],[Stĺpec9]]=""),0,Tabuľka2[[#This Row],[Stĺpec9]]/Tabuľka2[[#This Row],[Stĺpec14]]))</f>
        <v>0</v>
      </c>
      <c r="X671" s="212">
        <f>IF(OR($X$13="vyberte",$X$13=""),0,IF(OR(Tabuľka2[[#This Row],[Stĺpec14]]="",Tabuľka2[[#This Row],[Stĺpec10]]=""),0,Tabuľka2[[#This Row],[Stĺpec10]]/Tabuľka2[[#This Row],[Stĺpec14]]))</f>
        <v>0</v>
      </c>
      <c r="Y671" s="212">
        <f>IF(OR($Y$13="vyberte",$Y$13=""),0,IF(OR(Tabuľka2[[#This Row],[Stĺpec14]]="",Tabuľka2[[#This Row],[Stĺpec11]]=""),0,Tabuľka2[[#This Row],[Stĺpec11]]/Tabuľka2[[#This Row],[Stĺpec14]]))</f>
        <v>0</v>
      </c>
      <c r="Z671" s="212">
        <f>IF(OR(Tabuľka2[[#This Row],[Stĺpec14]]="",Tabuľka2[[#This Row],[Stĺpec12]]=""),0,Tabuľka2[[#This Row],[Stĺpec12]]/Tabuľka2[[#This Row],[Stĺpec14]])</f>
        <v>0</v>
      </c>
      <c r="AA671" s="194">
        <f>IF(OR(Tabuľka2[[#This Row],[Stĺpec14]]="",Tabuľka2[[#This Row],[Stĺpec13]]=""),0,Tabuľka2[[#This Row],[Stĺpec13]]/Tabuľka2[[#This Row],[Stĺpec14]])</f>
        <v>0</v>
      </c>
      <c r="AB671" s="193">
        <f>COUNTIF(Tabuľka2[[#This Row],[Stĺpec16]:[Stĺpec23]],"&gt;0,1")</f>
        <v>0</v>
      </c>
      <c r="AC671" s="198">
        <f>IF(OR($F$13="vyberte",$F$13=""),0,Tabuľka2[[#This Row],[Stĺpec14]]-Tabuľka2[[#This Row],[Stĺpec26]])</f>
        <v>0</v>
      </c>
      <c r="AD67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1" s="206">
        <f>IF('Bodovacie kritéria'!$F$15="01 A - BORSKÁ NÍŽINA",Tabuľka2[[#This Row],[Stĺpec25]]/Tabuľka2[[#This Row],[Stĺpec5]],0)</f>
        <v>0</v>
      </c>
      <c r="AF67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1" s="206">
        <f>IFERROR((Tabuľka2[[#This Row],[Stĺpec28]]+Tabuľka2[[#This Row],[Stĺpec25]])/Tabuľka2[[#This Row],[Stĺpec14]],0)</f>
        <v>0</v>
      </c>
      <c r="AH671" s="199">
        <f>Tabuľka2[[#This Row],[Stĺpec28]]+Tabuľka2[[#This Row],[Stĺpec25]]</f>
        <v>0</v>
      </c>
      <c r="AI671" s="206">
        <f>IFERROR(Tabuľka2[[#This Row],[Stĺpec25]]/Tabuľka2[[#This Row],[Stĺpec30]],0)</f>
        <v>0</v>
      </c>
      <c r="AJ671" s="191">
        <f>IFERROR(Tabuľka2[[#This Row],[Stĺpec145]]/Tabuľka2[[#This Row],[Stĺpec14]],0)</f>
        <v>0</v>
      </c>
      <c r="AK671" s="191">
        <f>IFERROR(Tabuľka2[[#This Row],[Stĺpec144]]/Tabuľka2[[#This Row],[Stĺpec14]],0)</f>
        <v>0</v>
      </c>
    </row>
    <row r="672" spans="1:37" x14ac:dyDescent="0.25">
      <c r="A672" s="251"/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17">
        <f>SUM(Činnosti!$F672:$M672)</f>
        <v>0</v>
      </c>
      <c r="O672" s="261"/>
      <c r="P672" s="269"/>
      <c r="Q672" s="267">
        <f>IF(AND(Tabuľka2[[#This Row],[Stĺpec5]]&gt;0,Tabuľka2[[#This Row],[Stĺpec1]]=""),1,0)</f>
        <v>0</v>
      </c>
      <c r="R672" s="237">
        <f>IF(AND(Tabuľka2[[#This Row],[Stĺpec14]]=0,OR(Tabuľka2[[#This Row],[Stĺpec145]]&gt;0,Tabuľka2[[#This Row],[Stĺpec144]]&gt;0)),1,0)</f>
        <v>0</v>
      </c>
      <c r="S67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2" s="212">
        <f>IF(OR($T$13="vyberte",$T$13=""),0,IF(OR(Tabuľka2[[#This Row],[Stĺpec14]]="",Tabuľka2[[#This Row],[Stĺpec6]]=""),0,Tabuľka2[[#This Row],[Stĺpec6]]/Tabuľka2[[#This Row],[Stĺpec14]]))</f>
        <v>0</v>
      </c>
      <c r="U672" s="212">
        <f>IF(OR($U$13="vyberte",$U$13=""),0,IF(OR(Tabuľka2[[#This Row],[Stĺpec14]]="",Tabuľka2[[#This Row],[Stĺpec7]]=""),0,Tabuľka2[[#This Row],[Stĺpec7]]/Tabuľka2[[#This Row],[Stĺpec14]]))</f>
        <v>0</v>
      </c>
      <c r="V672" s="212">
        <f>IF(OR($V$13="vyberte",$V$13=""),0,IF(OR(Tabuľka2[[#This Row],[Stĺpec14]]="",Tabuľka2[[#This Row],[Stĺpec8]]=0),0,Tabuľka2[[#This Row],[Stĺpec8]]/Tabuľka2[[#This Row],[Stĺpec14]]))</f>
        <v>0</v>
      </c>
      <c r="W672" s="212">
        <f>IF(OR($W$13="vyberte",$W$13=""),0,IF(OR(Tabuľka2[[#This Row],[Stĺpec14]]="",Tabuľka2[[#This Row],[Stĺpec9]]=""),0,Tabuľka2[[#This Row],[Stĺpec9]]/Tabuľka2[[#This Row],[Stĺpec14]]))</f>
        <v>0</v>
      </c>
      <c r="X672" s="212">
        <f>IF(OR($X$13="vyberte",$X$13=""),0,IF(OR(Tabuľka2[[#This Row],[Stĺpec14]]="",Tabuľka2[[#This Row],[Stĺpec10]]=""),0,Tabuľka2[[#This Row],[Stĺpec10]]/Tabuľka2[[#This Row],[Stĺpec14]]))</f>
        <v>0</v>
      </c>
      <c r="Y672" s="212">
        <f>IF(OR($Y$13="vyberte",$Y$13=""),0,IF(OR(Tabuľka2[[#This Row],[Stĺpec14]]="",Tabuľka2[[#This Row],[Stĺpec11]]=""),0,Tabuľka2[[#This Row],[Stĺpec11]]/Tabuľka2[[#This Row],[Stĺpec14]]))</f>
        <v>0</v>
      </c>
      <c r="Z672" s="212">
        <f>IF(OR(Tabuľka2[[#This Row],[Stĺpec14]]="",Tabuľka2[[#This Row],[Stĺpec12]]=""),0,Tabuľka2[[#This Row],[Stĺpec12]]/Tabuľka2[[#This Row],[Stĺpec14]])</f>
        <v>0</v>
      </c>
      <c r="AA672" s="194">
        <f>IF(OR(Tabuľka2[[#This Row],[Stĺpec14]]="",Tabuľka2[[#This Row],[Stĺpec13]]=""),0,Tabuľka2[[#This Row],[Stĺpec13]]/Tabuľka2[[#This Row],[Stĺpec14]])</f>
        <v>0</v>
      </c>
      <c r="AB672" s="193">
        <f>COUNTIF(Tabuľka2[[#This Row],[Stĺpec16]:[Stĺpec23]],"&gt;0,1")</f>
        <v>0</v>
      </c>
      <c r="AC672" s="198">
        <f>IF(OR($F$13="vyberte",$F$13=""),0,Tabuľka2[[#This Row],[Stĺpec14]]-Tabuľka2[[#This Row],[Stĺpec26]])</f>
        <v>0</v>
      </c>
      <c r="AD67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2" s="206">
        <f>IF('Bodovacie kritéria'!$F$15="01 A - BORSKÁ NÍŽINA",Tabuľka2[[#This Row],[Stĺpec25]]/Tabuľka2[[#This Row],[Stĺpec5]],0)</f>
        <v>0</v>
      </c>
      <c r="AF67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2" s="206">
        <f>IFERROR((Tabuľka2[[#This Row],[Stĺpec28]]+Tabuľka2[[#This Row],[Stĺpec25]])/Tabuľka2[[#This Row],[Stĺpec14]],0)</f>
        <v>0</v>
      </c>
      <c r="AH672" s="199">
        <f>Tabuľka2[[#This Row],[Stĺpec28]]+Tabuľka2[[#This Row],[Stĺpec25]]</f>
        <v>0</v>
      </c>
      <c r="AI672" s="206">
        <f>IFERROR(Tabuľka2[[#This Row],[Stĺpec25]]/Tabuľka2[[#This Row],[Stĺpec30]],0)</f>
        <v>0</v>
      </c>
      <c r="AJ672" s="191">
        <f>IFERROR(Tabuľka2[[#This Row],[Stĺpec145]]/Tabuľka2[[#This Row],[Stĺpec14]],0)</f>
        <v>0</v>
      </c>
      <c r="AK672" s="191">
        <f>IFERROR(Tabuľka2[[#This Row],[Stĺpec144]]/Tabuľka2[[#This Row],[Stĺpec14]],0)</f>
        <v>0</v>
      </c>
    </row>
    <row r="673" spans="1:37" x14ac:dyDescent="0.25">
      <c r="A673" s="252"/>
      <c r="B673" s="257"/>
      <c r="C673" s="257"/>
      <c r="D673" s="257"/>
      <c r="E673" s="257"/>
      <c r="F673" s="257"/>
      <c r="G673" s="257"/>
      <c r="H673" s="257"/>
      <c r="I673" s="257"/>
      <c r="J673" s="257"/>
      <c r="K673" s="257"/>
      <c r="L673" s="257"/>
      <c r="M673" s="257"/>
      <c r="N673" s="218">
        <f>SUM(Činnosti!$F673:$M673)</f>
        <v>0</v>
      </c>
      <c r="O673" s="262"/>
      <c r="P673" s="269"/>
      <c r="Q673" s="267">
        <f>IF(AND(Tabuľka2[[#This Row],[Stĺpec5]]&gt;0,Tabuľka2[[#This Row],[Stĺpec1]]=""),1,0)</f>
        <v>0</v>
      </c>
      <c r="R673" s="237">
        <f>IF(AND(Tabuľka2[[#This Row],[Stĺpec14]]=0,OR(Tabuľka2[[#This Row],[Stĺpec145]]&gt;0,Tabuľka2[[#This Row],[Stĺpec144]]&gt;0)),1,0)</f>
        <v>0</v>
      </c>
      <c r="S67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3" s="212">
        <f>IF(OR($T$13="vyberte",$T$13=""),0,IF(OR(Tabuľka2[[#This Row],[Stĺpec14]]="",Tabuľka2[[#This Row],[Stĺpec6]]=""),0,Tabuľka2[[#This Row],[Stĺpec6]]/Tabuľka2[[#This Row],[Stĺpec14]]))</f>
        <v>0</v>
      </c>
      <c r="U673" s="212">
        <f>IF(OR($U$13="vyberte",$U$13=""),0,IF(OR(Tabuľka2[[#This Row],[Stĺpec14]]="",Tabuľka2[[#This Row],[Stĺpec7]]=""),0,Tabuľka2[[#This Row],[Stĺpec7]]/Tabuľka2[[#This Row],[Stĺpec14]]))</f>
        <v>0</v>
      </c>
      <c r="V673" s="212">
        <f>IF(OR($V$13="vyberte",$V$13=""),0,IF(OR(Tabuľka2[[#This Row],[Stĺpec14]]="",Tabuľka2[[#This Row],[Stĺpec8]]=0),0,Tabuľka2[[#This Row],[Stĺpec8]]/Tabuľka2[[#This Row],[Stĺpec14]]))</f>
        <v>0</v>
      </c>
      <c r="W673" s="212">
        <f>IF(OR($W$13="vyberte",$W$13=""),0,IF(OR(Tabuľka2[[#This Row],[Stĺpec14]]="",Tabuľka2[[#This Row],[Stĺpec9]]=""),0,Tabuľka2[[#This Row],[Stĺpec9]]/Tabuľka2[[#This Row],[Stĺpec14]]))</f>
        <v>0</v>
      </c>
      <c r="X673" s="212">
        <f>IF(OR($X$13="vyberte",$X$13=""),0,IF(OR(Tabuľka2[[#This Row],[Stĺpec14]]="",Tabuľka2[[#This Row],[Stĺpec10]]=""),0,Tabuľka2[[#This Row],[Stĺpec10]]/Tabuľka2[[#This Row],[Stĺpec14]]))</f>
        <v>0</v>
      </c>
      <c r="Y673" s="212">
        <f>IF(OR($Y$13="vyberte",$Y$13=""),0,IF(OR(Tabuľka2[[#This Row],[Stĺpec14]]="",Tabuľka2[[#This Row],[Stĺpec11]]=""),0,Tabuľka2[[#This Row],[Stĺpec11]]/Tabuľka2[[#This Row],[Stĺpec14]]))</f>
        <v>0</v>
      </c>
      <c r="Z673" s="212">
        <f>IF(OR(Tabuľka2[[#This Row],[Stĺpec14]]="",Tabuľka2[[#This Row],[Stĺpec12]]=""),0,Tabuľka2[[#This Row],[Stĺpec12]]/Tabuľka2[[#This Row],[Stĺpec14]])</f>
        <v>0</v>
      </c>
      <c r="AA673" s="194">
        <f>IF(OR(Tabuľka2[[#This Row],[Stĺpec14]]="",Tabuľka2[[#This Row],[Stĺpec13]]=""),0,Tabuľka2[[#This Row],[Stĺpec13]]/Tabuľka2[[#This Row],[Stĺpec14]])</f>
        <v>0</v>
      </c>
      <c r="AB673" s="193">
        <f>COUNTIF(Tabuľka2[[#This Row],[Stĺpec16]:[Stĺpec23]],"&gt;0,1")</f>
        <v>0</v>
      </c>
      <c r="AC673" s="198">
        <f>IF(OR($F$13="vyberte",$F$13=""),0,Tabuľka2[[#This Row],[Stĺpec14]]-Tabuľka2[[#This Row],[Stĺpec26]])</f>
        <v>0</v>
      </c>
      <c r="AD67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3" s="206">
        <f>IF('Bodovacie kritéria'!$F$15="01 A - BORSKÁ NÍŽINA",Tabuľka2[[#This Row],[Stĺpec25]]/Tabuľka2[[#This Row],[Stĺpec5]],0)</f>
        <v>0</v>
      </c>
      <c r="AF67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3" s="206">
        <f>IFERROR((Tabuľka2[[#This Row],[Stĺpec28]]+Tabuľka2[[#This Row],[Stĺpec25]])/Tabuľka2[[#This Row],[Stĺpec14]],0)</f>
        <v>0</v>
      </c>
      <c r="AH673" s="199">
        <f>Tabuľka2[[#This Row],[Stĺpec28]]+Tabuľka2[[#This Row],[Stĺpec25]]</f>
        <v>0</v>
      </c>
      <c r="AI673" s="206">
        <f>IFERROR(Tabuľka2[[#This Row],[Stĺpec25]]/Tabuľka2[[#This Row],[Stĺpec30]],0)</f>
        <v>0</v>
      </c>
      <c r="AJ673" s="191">
        <f>IFERROR(Tabuľka2[[#This Row],[Stĺpec145]]/Tabuľka2[[#This Row],[Stĺpec14]],0)</f>
        <v>0</v>
      </c>
      <c r="AK673" s="191">
        <f>IFERROR(Tabuľka2[[#This Row],[Stĺpec144]]/Tabuľka2[[#This Row],[Stĺpec14]],0)</f>
        <v>0</v>
      </c>
    </row>
    <row r="674" spans="1:37" x14ac:dyDescent="0.25">
      <c r="A674" s="251"/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17">
        <f>SUM(Činnosti!$F674:$M674)</f>
        <v>0</v>
      </c>
      <c r="O674" s="261"/>
      <c r="P674" s="269"/>
      <c r="Q674" s="267">
        <f>IF(AND(Tabuľka2[[#This Row],[Stĺpec5]]&gt;0,Tabuľka2[[#This Row],[Stĺpec1]]=""),1,0)</f>
        <v>0</v>
      </c>
      <c r="R674" s="237">
        <f>IF(AND(Tabuľka2[[#This Row],[Stĺpec14]]=0,OR(Tabuľka2[[#This Row],[Stĺpec145]]&gt;0,Tabuľka2[[#This Row],[Stĺpec144]]&gt;0)),1,0)</f>
        <v>0</v>
      </c>
      <c r="S67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4" s="212">
        <f>IF(OR($T$13="vyberte",$T$13=""),0,IF(OR(Tabuľka2[[#This Row],[Stĺpec14]]="",Tabuľka2[[#This Row],[Stĺpec6]]=""),0,Tabuľka2[[#This Row],[Stĺpec6]]/Tabuľka2[[#This Row],[Stĺpec14]]))</f>
        <v>0</v>
      </c>
      <c r="U674" s="212">
        <f>IF(OR($U$13="vyberte",$U$13=""),0,IF(OR(Tabuľka2[[#This Row],[Stĺpec14]]="",Tabuľka2[[#This Row],[Stĺpec7]]=""),0,Tabuľka2[[#This Row],[Stĺpec7]]/Tabuľka2[[#This Row],[Stĺpec14]]))</f>
        <v>0</v>
      </c>
      <c r="V674" s="212">
        <f>IF(OR($V$13="vyberte",$V$13=""),0,IF(OR(Tabuľka2[[#This Row],[Stĺpec14]]="",Tabuľka2[[#This Row],[Stĺpec8]]=0),0,Tabuľka2[[#This Row],[Stĺpec8]]/Tabuľka2[[#This Row],[Stĺpec14]]))</f>
        <v>0</v>
      </c>
      <c r="W674" s="212">
        <f>IF(OR($W$13="vyberte",$W$13=""),0,IF(OR(Tabuľka2[[#This Row],[Stĺpec14]]="",Tabuľka2[[#This Row],[Stĺpec9]]=""),0,Tabuľka2[[#This Row],[Stĺpec9]]/Tabuľka2[[#This Row],[Stĺpec14]]))</f>
        <v>0</v>
      </c>
      <c r="X674" s="212">
        <f>IF(OR($X$13="vyberte",$X$13=""),0,IF(OR(Tabuľka2[[#This Row],[Stĺpec14]]="",Tabuľka2[[#This Row],[Stĺpec10]]=""),0,Tabuľka2[[#This Row],[Stĺpec10]]/Tabuľka2[[#This Row],[Stĺpec14]]))</f>
        <v>0</v>
      </c>
      <c r="Y674" s="212">
        <f>IF(OR($Y$13="vyberte",$Y$13=""),0,IF(OR(Tabuľka2[[#This Row],[Stĺpec14]]="",Tabuľka2[[#This Row],[Stĺpec11]]=""),0,Tabuľka2[[#This Row],[Stĺpec11]]/Tabuľka2[[#This Row],[Stĺpec14]]))</f>
        <v>0</v>
      </c>
      <c r="Z674" s="212">
        <f>IF(OR(Tabuľka2[[#This Row],[Stĺpec14]]="",Tabuľka2[[#This Row],[Stĺpec12]]=""),0,Tabuľka2[[#This Row],[Stĺpec12]]/Tabuľka2[[#This Row],[Stĺpec14]])</f>
        <v>0</v>
      </c>
      <c r="AA674" s="194">
        <f>IF(OR(Tabuľka2[[#This Row],[Stĺpec14]]="",Tabuľka2[[#This Row],[Stĺpec13]]=""),0,Tabuľka2[[#This Row],[Stĺpec13]]/Tabuľka2[[#This Row],[Stĺpec14]])</f>
        <v>0</v>
      </c>
      <c r="AB674" s="193">
        <f>COUNTIF(Tabuľka2[[#This Row],[Stĺpec16]:[Stĺpec23]],"&gt;0,1")</f>
        <v>0</v>
      </c>
      <c r="AC674" s="198">
        <f>IF(OR($F$13="vyberte",$F$13=""),0,Tabuľka2[[#This Row],[Stĺpec14]]-Tabuľka2[[#This Row],[Stĺpec26]])</f>
        <v>0</v>
      </c>
      <c r="AD67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4" s="206">
        <f>IF('Bodovacie kritéria'!$F$15="01 A - BORSKÁ NÍŽINA",Tabuľka2[[#This Row],[Stĺpec25]]/Tabuľka2[[#This Row],[Stĺpec5]],0)</f>
        <v>0</v>
      </c>
      <c r="AF67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4" s="206">
        <f>IFERROR((Tabuľka2[[#This Row],[Stĺpec28]]+Tabuľka2[[#This Row],[Stĺpec25]])/Tabuľka2[[#This Row],[Stĺpec14]],0)</f>
        <v>0</v>
      </c>
      <c r="AH674" s="199">
        <f>Tabuľka2[[#This Row],[Stĺpec28]]+Tabuľka2[[#This Row],[Stĺpec25]]</f>
        <v>0</v>
      </c>
      <c r="AI674" s="206">
        <f>IFERROR(Tabuľka2[[#This Row],[Stĺpec25]]/Tabuľka2[[#This Row],[Stĺpec30]],0)</f>
        <v>0</v>
      </c>
      <c r="AJ674" s="191">
        <f>IFERROR(Tabuľka2[[#This Row],[Stĺpec145]]/Tabuľka2[[#This Row],[Stĺpec14]],0)</f>
        <v>0</v>
      </c>
      <c r="AK674" s="191">
        <f>IFERROR(Tabuľka2[[#This Row],[Stĺpec144]]/Tabuľka2[[#This Row],[Stĺpec14]],0)</f>
        <v>0</v>
      </c>
    </row>
    <row r="675" spans="1:37" x14ac:dyDescent="0.25">
      <c r="A675" s="252"/>
      <c r="B675" s="257"/>
      <c r="C675" s="257"/>
      <c r="D675" s="257"/>
      <c r="E675" s="257"/>
      <c r="F675" s="257"/>
      <c r="G675" s="257"/>
      <c r="H675" s="257"/>
      <c r="I675" s="257"/>
      <c r="J675" s="257"/>
      <c r="K675" s="257"/>
      <c r="L675" s="257"/>
      <c r="M675" s="257"/>
      <c r="N675" s="218">
        <f>SUM(Činnosti!$F675:$M675)</f>
        <v>0</v>
      </c>
      <c r="O675" s="262"/>
      <c r="P675" s="269"/>
      <c r="Q675" s="267">
        <f>IF(AND(Tabuľka2[[#This Row],[Stĺpec5]]&gt;0,Tabuľka2[[#This Row],[Stĺpec1]]=""),1,0)</f>
        <v>0</v>
      </c>
      <c r="R675" s="237">
        <f>IF(AND(Tabuľka2[[#This Row],[Stĺpec14]]=0,OR(Tabuľka2[[#This Row],[Stĺpec145]]&gt;0,Tabuľka2[[#This Row],[Stĺpec144]]&gt;0)),1,0)</f>
        <v>0</v>
      </c>
      <c r="S67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5" s="212">
        <f>IF(OR($T$13="vyberte",$T$13=""),0,IF(OR(Tabuľka2[[#This Row],[Stĺpec14]]="",Tabuľka2[[#This Row],[Stĺpec6]]=""),0,Tabuľka2[[#This Row],[Stĺpec6]]/Tabuľka2[[#This Row],[Stĺpec14]]))</f>
        <v>0</v>
      </c>
      <c r="U675" s="212">
        <f>IF(OR($U$13="vyberte",$U$13=""),0,IF(OR(Tabuľka2[[#This Row],[Stĺpec14]]="",Tabuľka2[[#This Row],[Stĺpec7]]=""),0,Tabuľka2[[#This Row],[Stĺpec7]]/Tabuľka2[[#This Row],[Stĺpec14]]))</f>
        <v>0</v>
      </c>
      <c r="V675" s="212">
        <f>IF(OR($V$13="vyberte",$V$13=""),0,IF(OR(Tabuľka2[[#This Row],[Stĺpec14]]="",Tabuľka2[[#This Row],[Stĺpec8]]=0),0,Tabuľka2[[#This Row],[Stĺpec8]]/Tabuľka2[[#This Row],[Stĺpec14]]))</f>
        <v>0</v>
      </c>
      <c r="W675" s="212">
        <f>IF(OR($W$13="vyberte",$W$13=""),0,IF(OR(Tabuľka2[[#This Row],[Stĺpec14]]="",Tabuľka2[[#This Row],[Stĺpec9]]=""),0,Tabuľka2[[#This Row],[Stĺpec9]]/Tabuľka2[[#This Row],[Stĺpec14]]))</f>
        <v>0</v>
      </c>
      <c r="X675" s="212">
        <f>IF(OR($X$13="vyberte",$X$13=""),0,IF(OR(Tabuľka2[[#This Row],[Stĺpec14]]="",Tabuľka2[[#This Row],[Stĺpec10]]=""),0,Tabuľka2[[#This Row],[Stĺpec10]]/Tabuľka2[[#This Row],[Stĺpec14]]))</f>
        <v>0</v>
      </c>
      <c r="Y675" s="212">
        <f>IF(OR($Y$13="vyberte",$Y$13=""),0,IF(OR(Tabuľka2[[#This Row],[Stĺpec14]]="",Tabuľka2[[#This Row],[Stĺpec11]]=""),0,Tabuľka2[[#This Row],[Stĺpec11]]/Tabuľka2[[#This Row],[Stĺpec14]]))</f>
        <v>0</v>
      </c>
      <c r="Z675" s="212">
        <f>IF(OR(Tabuľka2[[#This Row],[Stĺpec14]]="",Tabuľka2[[#This Row],[Stĺpec12]]=""),0,Tabuľka2[[#This Row],[Stĺpec12]]/Tabuľka2[[#This Row],[Stĺpec14]])</f>
        <v>0</v>
      </c>
      <c r="AA675" s="194">
        <f>IF(OR(Tabuľka2[[#This Row],[Stĺpec14]]="",Tabuľka2[[#This Row],[Stĺpec13]]=""),0,Tabuľka2[[#This Row],[Stĺpec13]]/Tabuľka2[[#This Row],[Stĺpec14]])</f>
        <v>0</v>
      </c>
      <c r="AB675" s="193">
        <f>COUNTIF(Tabuľka2[[#This Row],[Stĺpec16]:[Stĺpec23]],"&gt;0,1")</f>
        <v>0</v>
      </c>
      <c r="AC675" s="198">
        <f>IF(OR($F$13="vyberte",$F$13=""),0,Tabuľka2[[#This Row],[Stĺpec14]]-Tabuľka2[[#This Row],[Stĺpec26]])</f>
        <v>0</v>
      </c>
      <c r="AD67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5" s="206">
        <f>IF('Bodovacie kritéria'!$F$15="01 A - BORSKÁ NÍŽINA",Tabuľka2[[#This Row],[Stĺpec25]]/Tabuľka2[[#This Row],[Stĺpec5]],0)</f>
        <v>0</v>
      </c>
      <c r="AF67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5" s="206">
        <f>IFERROR((Tabuľka2[[#This Row],[Stĺpec28]]+Tabuľka2[[#This Row],[Stĺpec25]])/Tabuľka2[[#This Row],[Stĺpec14]],0)</f>
        <v>0</v>
      </c>
      <c r="AH675" s="199">
        <f>Tabuľka2[[#This Row],[Stĺpec28]]+Tabuľka2[[#This Row],[Stĺpec25]]</f>
        <v>0</v>
      </c>
      <c r="AI675" s="206">
        <f>IFERROR(Tabuľka2[[#This Row],[Stĺpec25]]/Tabuľka2[[#This Row],[Stĺpec30]],0)</f>
        <v>0</v>
      </c>
      <c r="AJ675" s="191">
        <f>IFERROR(Tabuľka2[[#This Row],[Stĺpec145]]/Tabuľka2[[#This Row],[Stĺpec14]],0)</f>
        <v>0</v>
      </c>
      <c r="AK675" s="191">
        <f>IFERROR(Tabuľka2[[#This Row],[Stĺpec144]]/Tabuľka2[[#This Row],[Stĺpec14]],0)</f>
        <v>0</v>
      </c>
    </row>
    <row r="676" spans="1:37" x14ac:dyDescent="0.25">
      <c r="A676" s="251"/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17">
        <f>SUM(Činnosti!$F676:$M676)</f>
        <v>0</v>
      </c>
      <c r="O676" s="261"/>
      <c r="P676" s="269"/>
      <c r="Q676" s="267">
        <f>IF(AND(Tabuľka2[[#This Row],[Stĺpec5]]&gt;0,Tabuľka2[[#This Row],[Stĺpec1]]=""),1,0)</f>
        <v>0</v>
      </c>
      <c r="R676" s="237">
        <f>IF(AND(Tabuľka2[[#This Row],[Stĺpec14]]=0,OR(Tabuľka2[[#This Row],[Stĺpec145]]&gt;0,Tabuľka2[[#This Row],[Stĺpec144]]&gt;0)),1,0)</f>
        <v>0</v>
      </c>
      <c r="S67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6" s="212">
        <f>IF(OR($T$13="vyberte",$T$13=""),0,IF(OR(Tabuľka2[[#This Row],[Stĺpec14]]="",Tabuľka2[[#This Row],[Stĺpec6]]=""),0,Tabuľka2[[#This Row],[Stĺpec6]]/Tabuľka2[[#This Row],[Stĺpec14]]))</f>
        <v>0</v>
      </c>
      <c r="U676" s="212">
        <f>IF(OR($U$13="vyberte",$U$13=""),0,IF(OR(Tabuľka2[[#This Row],[Stĺpec14]]="",Tabuľka2[[#This Row],[Stĺpec7]]=""),0,Tabuľka2[[#This Row],[Stĺpec7]]/Tabuľka2[[#This Row],[Stĺpec14]]))</f>
        <v>0</v>
      </c>
      <c r="V676" s="212">
        <f>IF(OR($V$13="vyberte",$V$13=""),0,IF(OR(Tabuľka2[[#This Row],[Stĺpec14]]="",Tabuľka2[[#This Row],[Stĺpec8]]=0),0,Tabuľka2[[#This Row],[Stĺpec8]]/Tabuľka2[[#This Row],[Stĺpec14]]))</f>
        <v>0</v>
      </c>
      <c r="W676" s="212">
        <f>IF(OR($W$13="vyberte",$W$13=""),0,IF(OR(Tabuľka2[[#This Row],[Stĺpec14]]="",Tabuľka2[[#This Row],[Stĺpec9]]=""),0,Tabuľka2[[#This Row],[Stĺpec9]]/Tabuľka2[[#This Row],[Stĺpec14]]))</f>
        <v>0</v>
      </c>
      <c r="X676" s="212">
        <f>IF(OR($X$13="vyberte",$X$13=""),0,IF(OR(Tabuľka2[[#This Row],[Stĺpec14]]="",Tabuľka2[[#This Row],[Stĺpec10]]=""),0,Tabuľka2[[#This Row],[Stĺpec10]]/Tabuľka2[[#This Row],[Stĺpec14]]))</f>
        <v>0</v>
      </c>
      <c r="Y676" s="212">
        <f>IF(OR($Y$13="vyberte",$Y$13=""),0,IF(OR(Tabuľka2[[#This Row],[Stĺpec14]]="",Tabuľka2[[#This Row],[Stĺpec11]]=""),0,Tabuľka2[[#This Row],[Stĺpec11]]/Tabuľka2[[#This Row],[Stĺpec14]]))</f>
        <v>0</v>
      </c>
      <c r="Z676" s="212">
        <f>IF(OR(Tabuľka2[[#This Row],[Stĺpec14]]="",Tabuľka2[[#This Row],[Stĺpec12]]=""),0,Tabuľka2[[#This Row],[Stĺpec12]]/Tabuľka2[[#This Row],[Stĺpec14]])</f>
        <v>0</v>
      </c>
      <c r="AA676" s="194">
        <f>IF(OR(Tabuľka2[[#This Row],[Stĺpec14]]="",Tabuľka2[[#This Row],[Stĺpec13]]=""),0,Tabuľka2[[#This Row],[Stĺpec13]]/Tabuľka2[[#This Row],[Stĺpec14]])</f>
        <v>0</v>
      </c>
      <c r="AB676" s="193">
        <f>COUNTIF(Tabuľka2[[#This Row],[Stĺpec16]:[Stĺpec23]],"&gt;0,1")</f>
        <v>0</v>
      </c>
      <c r="AC676" s="198">
        <f>IF(OR($F$13="vyberte",$F$13=""),0,Tabuľka2[[#This Row],[Stĺpec14]]-Tabuľka2[[#This Row],[Stĺpec26]])</f>
        <v>0</v>
      </c>
      <c r="AD67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6" s="206">
        <f>IF('Bodovacie kritéria'!$F$15="01 A - BORSKÁ NÍŽINA",Tabuľka2[[#This Row],[Stĺpec25]]/Tabuľka2[[#This Row],[Stĺpec5]],0)</f>
        <v>0</v>
      </c>
      <c r="AF67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6" s="206">
        <f>IFERROR((Tabuľka2[[#This Row],[Stĺpec28]]+Tabuľka2[[#This Row],[Stĺpec25]])/Tabuľka2[[#This Row],[Stĺpec14]],0)</f>
        <v>0</v>
      </c>
      <c r="AH676" s="199">
        <f>Tabuľka2[[#This Row],[Stĺpec28]]+Tabuľka2[[#This Row],[Stĺpec25]]</f>
        <v>0</v>
      </c>
      <c r="AI676" s="206">
        <f>IFERROR(Tabuľka2[[#This Row],[Stĺpec25]]/Tabuľka2[[#This Row],[Stĺpec30]],0)</f>
        <v>0</v>
      </c>
      <c r="AJ676" s="191">
        <f>IFERROR(Tabuľka2[[#This Row],[Stĺpec145]]/Tabuľka2[[#This Row],[Stĺpec14]],0)</f>
        <v>0</v>
      </c>
      <c r="AK676" s="191">
        <f>IFERROR(Tabuľka2[[#This Row],[Stĺpec144]]/Tabuľka2[[#This Row],[Stĺpec14]],0)</f>
        <v>0</v>
      </c>
    </row>
    <row r="677" spans="1:37" x14ac:dyDescent="0.25">
      <c r="A677" s="252"/>
      <c r="B677" s="257"/>
      <c r="C677" s="257"/>
      <c r="D677" s="257"/>
      <c r="E677" s="257"/>
      <c r="F677" s="257"/>
      <c r="G677" s="257"/>
      <c r="H677" s="257"/>
      <c r="I677" s="257"/>
      <c r="J677" s="257"/>
      <c r="K677" s="257"/>
      <c r="L677" s="257"/>
      <c r="M677" s="257"/>
      <c r="N677" s="218">
        <f>SUM(Činnosti!$F677:$M677)</f>
        <v>0</v>
      </c>
      <c r="O677" s="262"/>
      <c r="P677" s="269"/>
      <c r="Q677" s="267">
        <f>IF(AND(Tabuľka2[[#This Row],[Stĺpec5]]&gt;0,Tabuľka2[[#This Row],[Stĺpec1]]=""),1,0)</f>
        <v>0</v>
      </c>
      <c r="R677" s="237">
        <f>IF(AND(Tabuľka2[[#This Row],[Stĺpec14]]=0,OR(Tabuľka2[[#This Row],[Stĺpec145]]&gt;0,Tabuľka2[[#This Row],[Stĺpec144]]&gt;0)),1,0)</f>
        <v>0</v>
      </c>
      <c r="S67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7" s="212">
        <f>IF(OR($T$13="vyberte",$T$13=""),0,IF(OR(Tabuľka2[[#This Row],[Stĺpec14]]="",Tabuľka2[[#This Row],[Stĺpec6]]=""),0,Tabuľka2[[#This Row],[Stĺpec6]]/Tabuľka2[[#This Row],[Stĺpec14]]))</f>
        <v>0</v>
      </c>
      <c r="U677" s="212">
        <f>IF(OR($U$13="vyberte",$U$13=""),0,IF(OR(Tabuľka2[[#This Row],[Stĺpec14]]="",Tabuľka2[[#This Row],[Stĺpec7]]=""),0,Tabuľka2[[#This Row],[Stĺpec7]]/Tabuľka2[[#This Row],[Stĺpec14]]))</f>
        <v>0</v>
      </c>
      <c r="V677" s="212">
        <f>IF(OR($V$13="vyberte",$V$13=""),0,IF(OR(Tabuľka2[[#This Row],[Stĺpec14]]="",Tabuľka2[[#This Row],[Stĺpec8]]=0),0,Tabuľka2[[#This Row],[Stĺpec8]]/Tabuľka2[[#This Row],[Stĺpec14]]))</f>
        <v>0</v>
      </c>
      <c r="W677" s="212">
        <f>IF(OR($W$13="vyberte",$W$13=""),0,IF(OR(Tabuľka2[[#This Row],[Stĺpec14]]="",Tabuľka2[[#This Row],[Stĺpec9]]=""),0,Tabuľka2[[#This Row],[Stĺpec9]]/Tabuľka2[[#This Row],[Stĺpec14]]))</f>
        <v>0</v>
      </c>
      <c r="X677" s="212">
        <f>IF(OR($X$13="vyberte",$X$13=""),0,IF(OR(Tabuľka2[[#This Row],[Stĺpec14]]="",Tabuľka2[[#This Row],[Stĺpec10]]=""),0,Tabuľka2[[#This Row],[Stĺpec10]]/Tabuľka2[[#This Row],[Stĺpec14]]))</f>
        <v>0</v>
      </c>
      <c r="Y677" s="212">
        <f>IF(OR($Y$13="vyberte",$Y$13=""),0,IF(OR(Tabuľka2[[#This Row],[Stĺpec14]]="",Tabuľka2[[#This Row],[Stĺpec11]]=""),0,Tabuľka2[[#This Row],[Stĺpec11]]/Tabuľka2[[#This Row],[Stĺpec14]]))</f>
        <v>0</v>
      </c>
      <c r="Z677" s="212">
        <f>IF(OR(Tabuľka2[[#This Row],[Stĺpec14]]="",Tabuľka2[[#This Row],[Stĺpec12]]=""),0,Tabuľka2[[#This Row],[Stĺpec12]]/Tabuľka2[[#This Row],[Stĺpec14]])</f>
        <v>0</v>
      </c>
      <c r="AA677" s="194">
        <f>IF(OR(Tabuľka2[[#This Row],[Stĺpec14]]="",Tabuľka2[[#This Row],[Stĺpec13]]=""),0,Tabuľka2[[#This Row],[Stĺpec13]]/Tabuľka2[[#This Row],[Stĺpec14]])</f>
        <v>0</v>
      </c>
      <c r="AB677" s="193">
        <f>COUNTIF(Tabuľka2[[#This Row],[Stĺpec16]:[Stĺpec23]],"&gt;0,1")</f>
        <v>0</v>
      </c>
      <c r="AC677" s="198">
        <f>IF(OR($F$13="vyberte",$F$13=""),0,Tabuľka2[[#This Row],[Stĺpec14]]-Tabuľka2[[#This Row],[Stĺpec26]])</f>
        <v>0</v>
      </c>
      <c r="AD67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7" s="206">
        <f>IF('Bodovacie kritéria'!$F$15="01 A - BORSKÁ NÍŽINA",Tabuľka2[[#This Row],[Stĺpec25]]/Tabuľka2[[#This Row],[Stĺpec5]],0)</f>
        <v>0</v>
      </c>
      <c r="AF67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7" s="206">
        <f>IFERROR((Tabuľka2[[#This Row],[Stĺpec28]]+Tabuľka2[[#This Row],[Stĺpec25]])/Tabuľka2[[#This Row],[Stĺpec14]],0)</f>
        <v>0</v>
      </c>
      <c r="AH677" s="199">
        <f>Tabuľka2[[#This Row],[Stĺpec28]]+Tabuľka2[[#This Row],[Stĺpec25]]</f>
        <v>0</v>
      </c>
      <c r="AI677" s="206">
        <f>IFERROR(Tabuľka2[[#This Row],[Stĺpec25]]/Tabuľka2[[#This Row],[Stĺpec30]],0)</f>
        <v>0</v>
      </c>
      <c r="AJ677" s="191">
        <f>IFERROR(Tabuľka2[[#This Row],[Stĺpec145]]/Tabuľka2[[#This Row],[Stĺpec14]],0)</f>
        <v>0</v>
      </c>
      <c r="AK677" s="191">
        <f>IFERROR(Tabuľka2[[#This Row],[Stĺpec144]]/Tabuľka2[[#This Row],[Stĺpec14]],0)</f>
        <v>0</v>
      </c>
    </row>
    <row r="678" spans="1:37" x14ac:dyDescent="0.25">
      <c r="A678" s="251"/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17">
        <f>SUM(Činnosti!$F678:$M678)</f>
        <v>0</v>
      </c>
      <c r="O678" s="261"/>
      <c r="P678" s="269"/>
      <c r="Q678" s="267">
        <f>IF(AND(Tabuľka2[[#This Row],[Stĺpec5]]&gt;0,Tabuľka2[[#This Row],[Stĺpec1]]=""),1,0)</f>
        <v>0</v>
      </c>
      <c r="R678" s="237">
        <f>IF(AND(Tabuľka2[[#This Row],[Stĺpec14]]=0,OR(Tabuľka2[[#This Row],[Stĺpec145]]&gt;0,Tabuľka2[[#This Row],[Stĺpec144]]&gt;0)),1,0)</f>
        <v>0</v>
      </c>
      <c r="S67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8" s="212">
        <f>IF(OR($T$13="vyberte",$T$13=""),0,IF(OR(Tabuľka2[[#This Row],[Stĺpec14]]="",Tabuľka2[[#This Row],[Stĺpec6]]=""),0,Tabuľka2[[#This Row],[Stĺpec6]]/Tabuľka2[[#This Row],[Stĺpec14]]))</f>
        <v>0</v>
      </c>
      <c r="U678" s="212">
        <f>IF(OR($U$13="vyberte",$U$13=""),0,IF(OR(Tabuľka2[[#This Row],[Stĺpec14]]="",Tabuľka2[[#This Row],[Stĺpec7]]=""),0,Tabuľka2[[#This Row],[Stĺpec7]]/Tabuľka2[[#This Row],[Stĺpec14]]))</f>
        <v>0</v>
      </c>
      <c r="V678" s="212">
        <f>IF(OR($V$13="vyberte",$V$13=""),0,IF(OR(Tabuľka2[[#This Row],[Stĺpec14]]="",Tabuľka2[[#This Row],[Stĺpec8]]=0),0,Tabuľka2[[#This Row],[Stĺpec8]]/Tabuľka2[[#This Row],[Stĺpec14]]))</f>
        <v>0</v>
      </c>
      <c r="W678" s="212">
        <f>IF(OR($W$13="vyberte",$W$13=""),0,IF(OR(Tabuľka2[[#This Row],[Stĺpec14]]="",Tabuľka2[[#This Row],[Stĺpec9]]=""),0,Tabuľka2[[#This Row],[Stĺpec9]]/Tabuľka2[[#This Row],[Stĺpec14]]))</f>
        <v>0</v>
      </c>
      <c r="X678" s="212">
        <f>IF(OR($X$13="vyberte",$X$13=""),0,IF(OR(Tabuľka2[[#This Row],[Stĺpec14]]="",Tabuľka2[[#This Row],[Stĺpec10]]=""),0,Tabuľka2[[#This Row],[Stĺpec10]]/Tabuľka2[[#This Row],[Stĺpec14]]))</f>
        <v>0</v>
      </c>
      <c r="Y678" s="212">
        <f>IF(OR($Y$13="vyberte",$Y$13=""),0,IF(OR(Tabuľka2[[#This Row],[Stĺpec14]]="",Tabuľka2[[#This Row],[Stĺpec11]]=""),0,Tabuľka2[[#This Row],[Stĺpec11]]/Tabuľka2[[#This Row],[Stĺpec14]]))</f>
        <v>0</v>
      </c>
      <c r="Z678" s="212">
        <f>IF(OR(Tabuľka2[[#This Row],[Stĺpec14]]="",Tabuľka2[[#This Row],[Stĺpec12]]=""),0,Tabuľka2[[#This Row],[Stĺpec12]]/Tabuľka2[[#This Row],[Stĺpec14]])</f>
        <v>0</v>
      </c>
      <c r="AA678" s="194">
        <f>IF(OR(Tabuľka2[[#This Row],[Stĺpec14]]="",Tabuľka2[[#This Row],[Stĺpec13]]=""),0,Tabuľka2[[#This Row],[Stĺpec13]]/Tabuľka2[[#This Row],[Stĺpec14]])</f>
        <v>0</v>
      </c>
      <c r="AB678" s="193">
        <f>COUNTIF(Tabuľka2[[#This Row],[Stĺpec16]:[Stĺpec23]],"&gt;0,1")</f>
        <v>0</v>
      </c>
      <c r="AC678" s="198">
        <f>IF(OR($F$13="vyberte",$F$13=""),0,Tabuľka2[[#This Row],[Stĺpec14]]-Tabuľka2[[#This Row],[Stĺpec26]])</f>
        <v>0</v>
      </c>
      <c r="AD67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8" s="206">
        <f>IF('Bodovacie kritéria'!$F$15="01 A - BORSKÁ NÍŽINA",Tabuľka2[[#This Row],[Stĺpec25]]/Tabuľka2[[#This Row],[Stĺpec5]],0)</f>
        <v>0</v>
      </c>
      <c r="AF67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8" s="206">
        <f>IFERROR((Tabuľka2[[#This Row],[Stĺpec28]]+Tabuľka2[[#This Row],[Stĺpec25]])/Tabuľka2[[#This Row],[Stĺpec14]],0)</f>
        <v>0</v>
      </c>
      <c r="AH678" s="199">
        <f>Tabuľka2[[#This Row],[Stĺpec28]]+Tabuľka2[[#This Row],[Stĺpec25]]</f>
        <v>0</v>
      </c>
      <c r="AI678" s="206">
        <f>IFERROR(Tabuľka2[[#This Row],[Stĺpec25]]/Tabuľka2[[#This Row],[Stĺpec30]],0)</f>
        <v>0</v>
      </c>
      <c r="AJ678" s="191">
        <f>IFERROR(Tabuľka2[[#This Row],[Stĺpec145]]/Tabuľka2[[#This Row],[Stĺpec14]],0)</f>
        <v>0</v>
      </c>
      <c r="AK678" s="191">
        <f>IFERROR(Tabuľka2[[#This Row],[Stĺpec144]]/Tabuľka2[[#This Row],[Stĺpec14]],0)</f>
        <v>0</v>
      </c>
    </row>
    <row r="679" spans="1:37" x14ac:dyDescent="0.25">
      <c r="A679" s="252"/>
      <c r="B679" s="257"/>
      <c r="C679" s="257"/>
      <c r="D679" s="257"/>
      <c r="E679" s="257"/>
      <c r="F679" s="257"/>
      <c r="G679" s="257"/>
      <c r="H679" s="257"/>
      <c r="I679" s="257"/>
      <c r="J679" s="257"/>
      <c r="K679" s="257"/>
      <c r="L679" s="257"/>
      <c r="M679" s="257"/>
      <c r="N679" s="218">
        <f>SUM(Činnosti!$F679:$M679)</f>
        <v>0</v>
      </c>
      <c r="O679" s="262"/>
      <c r="P679" s="269"/>
      <c r="Q679" s="267">
        <f>IF(AND(Tabuľka2[[#This Row],[Stĺpec5]]&gt;0,Tabuľka2[[#This Row],[Stĺpec1]]=""),1,0)</f>
        <v>0</v>
      </c>
      <c r="R679" s="237">
        <f>IF(AND(Tabuľka2[[#This Row],[Stĺpec14]]=0,OR(Tabuľka2[[#This Row],[Stĺpec145]]&gt;0,Tabuľka2[[#This Row],[Stĺpec144]]&gt;0)),1,0)</f>
        <v>0</v>
      </c>
      <c r="S67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79" s="212">
        <f>IF(OR($T$13="vyberte",$T$13=""),0,IF(OR(Tabuľka2[[#This Row],[Stĺpec14]]="",Tabuľka2[[#This Row],[Stĺpec6]]=""),0,Tabuľka2[[#This Row],[Stĺpec6]]/Tabuľka2[[#This Row],[Stĺpec14]]))</f>
        <v>0</v>
      </c>
      <c r="U679" s="212">
        <f>IF(OR($U$13="vyberte",$U$13=""),0,IF(OR(Tabuľka2[[#This Row],[Stĺpec14]]="",Tabuľka2[[#This Row],[Stĺpec7]]=""),0,Tabuľka2[[#This Row],[Stĺpec7]]/Tabuľka2[[#This Row],[Stĺpec14]]))</f>
        <v>0</v>
      </c>
      <c r="V679" s="212">
        <f>IF(OR($V$13="vyberte",$V$13=""),0,IF(OR(Tabuľka2[[#This Row],[Stĺpec14]]="",Tabuľka2[[#This Row],[Stĺpec8]]=0),0,Tabuľka2[[#This Row],[Stĺpec8]]/Tabuľka2[[#This Row],[Stĺpec14]]))</f>
        <v>0</v>
      </c>
      <c r="W679" s="212">
        <f>IF(OR($W$13="vyberte",$W$13=""),0,IF(OR(Tabuľka2[[#This Row],[Stĺpec14]]="",Tabuľka2[[#This Row],[Stĺpec9]]=""),0,Tabuľka2[[#This Row],[Stĺpec9]]/Tabuľka2[[#This Row],[Stĺpec14]]))</f>
        <v>0</v>
      </c>
      <c r="X679" s="212">
        <f>IF(OR($X$13="vyberte",$X$13=""),0,IF(OR(Tabuľka2[[#This Row],[Stĺpec14]]="",Tabuľka2[[#This Row],[Stĺpec10]]=""),0,Tabuľka2[[#This Row],[Stĺpec10]]/Tabuľka2[[#This Row],[Stĺpec14]]))</f>
        <v>0</v>
      </c>
      <c r="Y679" s="212">
        <f>IF(OR($Y$13="vyberte",$Y$13=""),0,IF(OR(Tabuľka2[[#This Row],[Stĺpec14]]="",Tabuľka2[[#This Row],[Stĺpec11]]=""),0,Tabuľka2[[#This Row],[Stĺpec11]]/Tabuľka2[[#This Row],[Stĺpec14]]))</f>
        <v>0</v>
      </c>
      <c r="Z679" s="212">
        <f>IF(OR(Tabuľka2[[#This Row],[Stĺpec14]]="",Tabuľka2[[#This Row],[Stĺpec12]]=""),0,Tabuľka2[[#This Row],[Stĺpec12]]/Tabuľka2[[#This Row],[Stĺpec14]])</f>
        <v>0</v>
      </c>
      <c r="AA679" s="194">
        <f>IF(OR(Tabuľka2[[#This Row],[Stĺpec14]]="",Tabuľka2[[#This Row],[Stĺpec13]]=""),0,Tabuľka2[[#This Row],[Stĺpec13]]/Tabuľka2[[#This Row],[Stĺpec14]])</f>
        <v>0</v>
      </c>
      <c r="AB679" s="193">
        <f>COUNTIF(Tabuľka2[[#This Row],[Stĺpec16]:[Stĺpec23]],"&gt;0,1")</f>
        <v>0</v>
      </c>
      <c r="AC679" s="198">
        <f>IF(OR($F$13="vyberte",$F$13=""),0,Tabuľka2[[#This Row],[Stĺpec14]]-Tabuľka2[[#This Row],[Stĺpec26]])</f>
        <v>0</v>
      </c>
      <c r="AD67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79" s="206">
        <f>IF('Bodovacie kritéria'!$F$15="01 A - BORSKÁ NÍŽINA",Tabuľka2[[#This Row],[Stĺpec25]]/Tabuľka2[[#This Row],[Stĺpec5]],0)</f>
        <v>0</v>
      </c>
      <c r="AF67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79" s="206">
        <f>IFERROR((Tabuľka2[[#This Row],[Stĺpec28]]+Tabuľka2[[#This Row],[Stĺpec25]])/Tabuľka2[[#This Row],[Stĺpec14]],0)</f>
        <v>0</v>
      </c>
      <c r="AH679" s="199">
        <f>Tabuľka2[[#This Row],[Stĺpec28]]+Tabuľka2[[#This Row],[Stĺpec25]]</f>
        <v>0</v>
      </c>
      <c r="AI679" s="206">
        <f>IFERROR(Tabuľka2[[#This Row],[Stĺpec25]]/Tabuľka2[[#This Row],[Stĺpec30]],0)</f>
        <v>0</v>
      </c>
      <c r="AJ679" s="191">
        <f>IFERROR(Tabuľka2[[#This Row],[Stĺpec145]]/Tabuľka2[[#This Row],[Stĺpec14]],0)</f>
        <v>0</v>
      </c>
      <c r="AK679" s="191">
        <f>IFERROR(Tabuľka2[[#This Row],[Stĺpec144]]/Tabuľka2[[#This Row],[Stĺpec14]],0)</f>
        <v>0</v>
      </c>
    </row>
    <row r="680" spans="1:37" x14ac:dyDescent="0.25">
      <c r="A680" s="251"/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17">
        <f>SUM(Činnosti!$F680:$M680)</f>
        <v>0</v>
      </c>
      <c r="O680" s="261"/>
      <c r="P680" s="269"/>
      <c r="Q680" s="267">
        <f>IF(AND(Tabuľka2[[#This Row],[Stĺpec5]]&gt;0,Tabuľka2[[#This Row],[Stĺpec1]]=""),1,0)</f>
        <v>0</v>
      </c>
      <c r="R680" s="237">
        <f>IF(AND(Tabuľka2[[#This Row],[Stĺpec14]]=0,OR(Tabuľka2[[#This Row],[Stĺpec145]]&gt;0,Tabuľka2[[#This Row],[Stĺpec144]]&gt;0)),1,0)</f>
        <v>0</v>
      </c>
      <c r="S68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0" s="212">
        <f>IF(OR($T$13="vyberte",$T$13=""),0,IF(OR(Tabuľka2[[#This Row],[Stĺpec14]]="",Tabuľka2[[#This Row],[Stĺpec6]]=""),0,Tabuľka2[[#This Row],[Stĺpec6]]/Tabuľka2[[#This Row],[Stĺpec14]]))</f>
        <v>0</v>
      </c>
      <c r="U680" s="212">
        <f>IF(OR($U$13="vyberte",$U$13=""),0,IF(OR(Tabuľka2[[#This Row],[Stĺpec14]]="",Tabuľka2[[#This Row],[Stĺpec7]]=""),0,Tabuľka2[[#This Row],[Stĺpec7]]/Tabuľka2[[#This Row],[Stĺpec14]]))</f>
        <v>0</v>
      </c>
      <c r="V680" s="212">
        <f>IF(OR($V$13="vyberte",$V$13=""),0,IF(OR(Tabuľka2[[#This Row],[Stĺpec14]]="",Tabuľka2[[#This Row],[Stĺpec8]]=0),0,Tabuľka2[[#This Row],[Stĺpec8]]/Tabuľka2[[#This Row],[Stĺpec14]]))</f>
        <v>0</v>
      </c>
      <c r="W680" s="212">
        <f>IF(OR($W$13="vyberte",$W$13=""),0,IF(OR(Tabuľka2[[#This Row],[Stĺpec14]]="",Tabuľka2[[#This Row],[Stĺpec9]]=""),0,Tabuľka2[[#This Row],[Stĺpec9]]/Tabuľka2[[#This Row],[Stĺpec14]]))</f>
        <v>0</v>
      </c>
      <c r="X680" s="212">
        <f>IF(OR($X$13="vyberte",$X$13=""),0,IF(OR(Tabuľka2[[#This Row],[Stĺpec14]]="",Tabuľka2[[#This Row],[Stĺpec10]]=""),0,Tabuľka2[[#This Row],[Stĺpec10]]/Tabuľka2[[#This Row],[Stĺpec14]]))</f>
        <v>0</v>
      </c>
      <c r="Y680" s="212">
        <f>IF(OR($Y$13="vyberte",$Y$13=""),0,IF(OR(Tabuľka2[[#This Row],[Stĺpec14]]="",Tabuľka2[[#This Row],[Stĺpec11]]=""),0,Tabuľka2[[#This Row],[Stĺpec11]]/Tabuľka2[[#This Row],[Stĺpec14]]))</f>
        <v>0</v>
      </c>
      <c r="Z680" s="212">
        <f>IF(OR(Tabuľka2[[#This Row],[Stĺpec14]]="",Tabuľka2[[#This Row],[Stĺpec12]]=""),0,Tabuľka2[[#This Row],[Stĺpec12]]/Tabuľka2[[#This Row],[Stĺpec14]])</f>
        <v>0</v>
      </c>
      <c r="AA680" s="194">
        <f>IF(OR(Tabuľka2[[#This Row],[Stĺpec14]]="",Tabuľka2[[#This Row],[Stĺpec13]]=""),0,Tabuľka2[[#This Row],[Stĺpec13]]/Tabuľka2[[#This Row],[Stĺpec14]])</f>
        <v>0</v>
      </c>
      <c r="AB680" s="193">
        <f>COUNTIF(Tabuľka2[[#This Row],[Stĺpec16]:[Stĺpec23]],"&gt;0,1")</f>
        <v>0</v>
      </c>
      <c r="AC680" s="198">
        <f>IF(OR($F$13="vyberte",$F$13=""),0,Tabuľka2[[#This Row],[Stĺpec14]]-Tabuľka2[[#This Row],[Stĺpec26]])</f>
        <v>0</v>
      </c>
      <c r="AD68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0" s="206">
        <f>IF('Bodovacie kritéria'!$F$15="01 A - BORSKÁ NÍŽINA",Tabuľka2[[#This Row],[Stĺpec25]]/Tabuľka2[[#This Row],[Stĺpec5]],0)</f>
        <v>0</v>
      </c>
      <c r="AF68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0" s="206">
        <f>IFERROR((Tabuľka2[[#This Row],[Stĺpec28]]+Tabuľka2[[#This Row],[Stĺpec25]])/Tabuľka2[[#This Row],[Stĺpec14]],0)</f>
        <v>0</v>
      </c>
      <c r="AH680" s="199">
        <f>Tabuľka2[[#This Row],[Stĺpec28]]+Tabuľka2[[#This Row],[Stĺpec25]]</f>
        <v>0</v>
      </c>
      <c r="AI680" s="206">
        <f>IFERROR(Tabuľka2[[#This Row],[Stĺpec25]]/Tabuľka2[[#This Row],[Stĺpec30]],0)</f>
        <v>0</v>
      </c>
      <c r="AJ680" s="191">
        <f>IFERROR(Tabuľka2[[#This Row],[Stĺpec145]]/Tabuľka2[[#This Row],[Stĺpec14]],0)</f>
        <v>0</v>
      </c>
      <c r="AK680" s="191">
        <f>IFERROR(Tabuľka2[[#This Row],[Stĺpec144]]/Tabuľka2[[#This Row],[Stĺpec14]],0)</f>
        <v>0</v>
      </c>
    </row>
    <row r="681" spans="1:37" x14ac:dyDescent="0.25">
      <c r="A681" s="252"/>
      <c r="B681" s="257"/>
      <c r="C681" s="257"/>
      <c r="D681" s="257"/>
      <c r="E681" s="257"/>
      <c r="F681" s="257"/>
      <c r="G681" s="257"/>
      <c r="H681" s="257"/>
      <c r="I681" s="257"/>
      <c r="J681" s="257"/>
      <c r="K681" s="257"/>
      <c r="L681" s="257"/>
      <c r="M681" s="257"/>
      <c r="N681" s="218">
        <f>SUM(Činnosti!$F681:$M681)</f>
        <v>0</v>
      </c>
      <c r="O681" s="262"/>
      <c r="P681" s="269"/>
      <c r="Q681" s="267">
        <f>IF(AND(Tabuľka2[[#This Row],[Stĺpec5]]&gt;0,Tabuľka2[[#This Row],[Stĺpec1]]=""),1,0)</f>
        <v>0</v>
      </c>
      <c r="R681" s="237">
        <f>IF(AND(Tabuľka2[[#This Row],[Stĺpec14]]=0,OR(Tabuľka2[[#This Row],[Stĺpec145]]&gt;0,Tabuľka2[[#This Row],[Stĺpec144]]&gt;0)),1,0)</f>
        <v>0</v>
      </c>
      <c r="S68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1" s="212">
        <f>IF(OR($T$13="vyberte",$T$13=""),0,IF(OR(Tabuľka2[[#This Row],[Stĺpec14]]="",Tabuľka2[[#This Row],[Stĺpec6]]=""),0,Tabuľka2[[#This Row],[Stĺpec6]]/Tabuľka2[[#This Row],[Stĺpec14]]))</f>
        <v>0</v>
      </c>
      <c r="U681" s="212">
        <f>IF(OR($U$13="vyberte",$U$13=""),0,IF(OR(Tabuľka2[[#This Row],[Stĺpec14]]="",Tabuľka2[[#This Row],[Stĺpec7]]=""),0,Tabuľka2[[#This Row],[Stĺpec7]]/Tabuľka2[[#This Row],[Stĺpec14]]))</f>
        <v>0</v>
      </c>
      <c r="V681" s="212">
        <f>IF(OR($V$13="vyberte",$V$13=""),0,IF(OR(Tabuľka2[[#This Row],[Stĺpec14]]="",Tabuľka2[[#This Row],[Stĺpec8]]=0),0,Tabuľka2[[#This Row],[Stĺpec8]]/Tabuľka2[[#This Row],[Stĺpec14]]))</f>
        <v>0</v>
      </c>
      <c r="W681" s="212">
        <f>IF(OR($W$13="vyberte",$W$13=""),0,IF(OR(Tabuľka2[[#This Row],[Stĺpec14]]="",Tabuľka2[[#This Row],[Stĺpec9]]=""),0,Tabuľka2[[#This Row],[Stĺpec9]]/Tabuľka2[[#This Row],[Stĺpec14]]))</f>
        <v>0</v>
      </c>
      <c r="X681" s="212">
        <f>IF(OR($X$13="vyberte",$X$13=""),0,IF(OR(Tabuľka2[[#This Row],[Stĺpec14]]="",Tabuľka2[[#This Row],[Stĺpec10]]=""),0,Tabuľka2[[#This Row],[Stĺpec10]]/Tabuľka2[[#This Row],[Stĺpec14]]))</f>
        <v>0</v>
      </c>
      <c r="Y681" s="212">
        <f>IF(OR($Y$13="vyberte",$Y$13=""),0,IF(OR(Tabuľka2[[#This Row],[Stĺpec14]]="",Tabuľka2[[#This Row],[Stĺpec11]]=""),0,Tabuľka2[[#This Row],[Stĺpec11]]/Tabuľka2[[#This Row],[Stĺpec14]]))</f>
        <v>0</v>
      </c>
      <c r="Z681" s="212">
        <f>IF(OR(Tabuľka2[[#This Row],[Stĺpec14]]="",Tabuľka2[[#This Row],[Stĺpec12]]=""),0,Tabuľka2[[#This Row],[Stĺpec12]]/Tabuľka2[[#This Row],[Stĺpec14]])</f>
        <v>0</v>
      </c>
      <c r="AA681" s="194">
        <f>IF(OR(Tabuľka2[[#This Row],[Stĺpec14]]="",Tabuľka2[[#This Row],[Stĺpec13]]=""),0,Tabuľka2[[#This Row],[Stĺpec13]]/Tabuľka2[[#This Row],[Stĺpec14]])</f>
        <v>0</v>
      </c>
      <c r="AB681" s="193">
        <f>COUNTIF(Tabuľka2[[#This Row],[Stĺpec16]:[Stĺpec23]],"&gt;0,1")</f>
        <v>0</v>
      </c>
      <c r="AC681" s="198">
        <f>IF(OR($F$13="vyberte",$F$13=""),0,Tabuľka2[[#This Row],[Stĺpec14]]-Tabuľka2[[#This Row],[Stĺpec26]])</f>
        <v>0</v>
      </c>
      <c r="AD68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1" s="206">
        <f>IF('Bodovacie kritéria'!$F$15="01 A - BORSKÁ NÍŽINA",Tabuľka2[[#This Row],[Stĺpec25]]/Tabuľka2[[#This Row],[Stĺpec5]],0)</f>
        <v>0</v>
      </c>
      <c r="AF68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1" s="206">
        <f>IFERROR((Tabuľka2[[#This Row],[Stĺpec28]]+Tabuľka2[[#This Row],[Stĺpec25]])/Tabuľka2[[#This Row],[Stĺpec14]],0)</f>
        <v>0</v>
      </c>
      <c r="AH681" s="199">
        <f>Tabuľka2[[#This Row],[Stĺpec28]]+Tabuľka2[[#This Row],[Stĺpec25]]</f>
        <v>0</v>
      </c>
      <c r="AI681" s="206">
        <f>IFERROR(Tabuľka2[[#This Row],[Stĺpec25]]/Tabuľka2[[#This Row],[Stĺpec30]],0)</f>
        <v>0</v>
      </c>
      <c r="AJ681" s="191">
        <f>IFERROR(Tabuľka2[[#This Row],[Stĺpec145]]/Tabuľka2[[#This Row],[Stĺpec14]],0)</f>
        <v>0</v>
      </c>
      <c r="AK681" s="191">
        <f>IFERROR(Tabuľka2[[#This Row],[Stĺpec144]]/Tabuľka2[[#This Row],[Stĺpec14]],0)</f>
        <v>0</v>
      </c>
    </row>
    <row r="682" spans="1:37" x14ac:dyDescent="0.25">
      <c r="A682" s="251"/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17">
        <f>SUM(Činnosti!$F682:$M682)</f>
        <v>0</v>
      </c>
      <c r="O682" s="261"/>
      <c r="P682" s="269"/>
      <c r="Q682" s="267">
        <f>IF(AND(Tabuľka2[[#This Row],[Stĺpec5]]&gt;0,Tabuľka2[[#This Row],[Stĺpec1]]=""),1,0)</f>
        <v>0</v>
      </c>
      <c r="R682" s="237">
        <f>IF(AND(Tabuľka2[[#This Row],[Stĺpec14]]=0,OR(Tabuľka2[[#This Row],[Stĺpec145]]&gt;0,Tabuľka2[[#This Row],[Stĺpec144]]&gt;0)),1,0)</f>
        <v>0</v>
      </c>
      <c r="S68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2" s="212">
        <f>IF(OR($T$13="vyberte",$T$13=""),0,IF(OR(Tabuľka2[[#This Row],[Stĺpec14]]="",Tabuľka2[[#This Row],[Stĺpec6]]=""),0,Tabuľka2[[#This Row],[Stĺpec6]]/Tabuľka2[[#This Row],[Stĺpec14]]))</f>
        <v>0</v>
      </c>
      <c r="U682" s="212">
        <f>IF(OR($U$13="vyberte",$U$13=""),0,IF(OR(Tabuľka2[[#This Row],[Stĺpec14]]="",Tabuľka2[[#This Row],[Stĺpec7]]=""),0,Tabuľka2[[#This Row],[Stĺpec7]]/Tabuľka2[[#This Row],[Stĺpec14]]))</f>
        <v>0</v>
      </c>
      <c r="V682" s="212">
        <f>IF(OR($V$13="vyberte",$V$13=""),0,IF(OR(Tabuľka2[[#This Row],[Stĺpec14]]="",Tabuľka2[[#This Row],[Stĺpec8]]=0),0,Tabuľka2[[#This Row],[Stĺpec8]]/Tabuľka2[[#This Row],[Stĺpec14]]))</f>
        <v>0</v>
      </c>
      <c r="W682" s="212">
        <f>IF(OR($W$13="vyberte",$W$13=""),0,IF(OR(Tabuľka2[[#This Row],[Stĺpec14]]="",Tabuľka2[[#This Row],[Stĺpec9]]=""),0,Tabuľka2[[#This Row],[Stĺpec9]]/Tabuľka2[[#This Row],[Stĺpec14]]))</f>
        <v>0</v>
      </c>
      <c r="X682" s="212">
        <f>IF(OR($X$13="vyberte",$X$13=""),0,IF(OR(Tabuľka2[[#This Row],[Stĺpec14]]="",Tabuľka2[[#This Row],[Stĺpec10]]=""),0,Tabuľka2[[#This Row],[Stĺpec10]]/Tabuľka2[[#This Row],[Stĺpec14]]))</f>
        <v>0</v>
      </c>
      <c r="Y682" s="212">
        <f>IF(OR($Y$13="vyberte",$Y$13=""),0,IF(OR(Tabuľka2[[#This Row],[Stĺpec14]]="",Tabuľka2[[#This Row],[Stĺpec11]]=""),0,Tabuľka2[[#This Row],[Stĺpec11]]/Tabuľka2[[#This Row],[Stĺpec14]]))</f>
        <v>0</v>
      </c>
      <c r="Z682" s="212">
        <f>IF(OR(Tabuľka2[[#This Row],[Stĺpec14]]="",Tabuľka2[[#This Row],[Stĺpec12]]=""),0,Tabuľka2[[#This Row],[Stĺpec12]]/Tabuľka2[[#This Row],[Stĺpec14]])</f>
        <v>0</v>
      </c>
      <c r="AA682" s="194">
        <f>IF(OR(Tabuľka2[[#This Row],[Stĺpec14]]="",Tabuľka2[[#This Row],[Stĺpec13]]=""),0,Tabuľka2[[#This Row],[Stĺpec13]]/Tabuľka2[[#This Row],[Stĺpec14]])</f>
        <v>0</v>
      </c>
      <c r="AB682" s="193">
        <f>COUNTIF(Tabuľka2[[#This Row],[Stĺpec16]:[Stĺpec23]],"&gt;0,1")</f>
        <v>0</v>
      </c>
      <c r="AC682" s="198">
        <f>IF(OR($F$13="vyberte",$F$13=""),0,Tabuľka2[[#This Row],[Stĺpec14]]-Tabuľka2[[#This Row],[Stĺpec26]])</f>
        <v>0</v>
      </c>
      <c r="AD68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2" s="206">
        <f>IF('Bodovacie kritéria'!$F$15="01 A - BORSKÁ NÍŽINA",Tabuľka2[[#This Row],[Stĺpec25]]/Tabuľka2[[#This Row],[Stĺpec5]],0)</f>
        <v>0</v>
      </c>
      <c r="AF68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2" s="206">
        <f>IFERROR((Tabuľka2[[#This Row],[Stĺpec28]]+Tabuľka2[[#This Row],[Stĺpec25]])/Tabuľka2[[#This Row],[Stĺpec14]],0)</f>
        <v>0</v>
      </c>
      <c r="AH682" s="199">
        <f>Tabuľka2[[#This Row],[Stĺpec28]]+Tabuľka2[[#This Row],[Stĺpec25]]</f>
        <v>0</v>
      </c>
      <c r="AI682" s="206">
        <f>IFERROR(Tabuľka2[[#This Row],[Stĺpec25]]/Tabuľka2[[#This Row],[Stĺpec30]],0)</f>
        <v>0</v>
      </c>
      <c r="AJ682" s="191">
        <f>IFERROR(Tabuľka2[[#This Row],[Stĺpec145]]/Tabuľka2[[#This Row],[Stĺpec14]],0)</f>
        <v>0</v>
      </c>
      <c r="AK682" s="191">
        <f>IFERROR(Tabuľka2[[#This Row],[Stĺpec144]]/Tabuľka2[[#This Row],[Stĺpec14]],0)</f>
        <v>0</v>
      </c>
    </row>
    <row r="683" spans="1:37" x14ac:dyDescent="0.25">
      <c r="A683" s="252"/>
      <c r="B683" s="257"/>
      <c r="C683" s="257"/>
      <c r="D683" s="257"/>
      <c r="E683" s="257"/>
      <c r="F683" s="257"/>
      <c r="G683" s="257"/>
      <c r="H683" s="257"/>
      <c r="I683" s="257"/>
      <c r="J683" s="257"/>
      <c r="K683" s="257"/>
      <c r="L683" s="257"/>
      <c r="M683" s="257"/>
      <c r="N683" s="218">
        <f>SUM(Činnosti!$F683:$M683)</f>
        <v>0</v>
      </c>
      <c r="O683" s="262"/>
      <c r="P683" s="269"/>
      <c r="Q683" s="267">
        <f>IF(AND(Tabuľka2[[#This Row],[Stĺpec5]]&gt;0,Tabuľka2[[#This Row],[Stĺpec1]]=""),1,0)</f>
        <v>0</v>
      </c>
      <c r="R683" s="237">
        <f>IF(AND(Tabuľka2[[#This Row],[Stĺpec14]]=0,OR(Tabuľka2[[#This Row],[Stĺpec145]]&gt;0,Tabuľka2[[#This Row],[Stĺpec144]]&gt;0)),1,0)</f>
        <v>0</v>
      </c>
      <c r="S68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3" s="212">
        <f>IF(OR($T$13="vyberte",$T$13=""),0,IF(OR(Tabuľka2[[#This Row],[Stĺpec14]]="",Tabuľka2[[#This Row],[Stĺpec6]]=""),0,Tabuľka2[[#This Row],[Stĺpec6]]/Tabuľka2[[#This Row],[Stĺpec14]]))</f>
        <v>0</v>
      </c>
      <c r="U683" s="212">
        <f>IF(OR($U$13="vyberte",$U$13=""),0,IF(OR(Tabuľka2[[#This Row],[Stĺpec14]]="",Tabuľka2[[#This Row],[Stĺpec7]]=""),0,Tabuľka2[[#This Row],[Stĺpec7]]/Tabuľka2[[#This Row],[Stĺpec14]]))</f>
        <v>0</v>
      </c>
      <c r="V683" s="212">
        <f>IF(OR($V$13="vyberte",$V$13=""),0,IF(OR(Tabuľka2[[#This Row],[Stĺpec14]]="",Tabuľka2[[#This Row],[Stĺpec8]]=0),0,Tabuľka2[[#This Row],[Stĺpec8]]/Tabuľka2[[#This Row],[Stĺpec14]]))</f>
        <v>0</v>
      </c>
      <c r="W683" s="212">
        <f>IF(OR($W$13="vyberte",$W$13=""),0,IF(OR(Tabuľka2[[#This Row],[Stĺpec14]]="",Tabuľka2[[#This Row],[Stĺpec9]]=""),0,Tabuľka2[[#This Row],[Stĺpec9]]/Tabuľka2[[#This Row],[Stĺpec14]]))</f>
        <v>0</v>
      </c>
      <c r="X683" s="212">
        <f>IF(OR($X$13="vyberte",$X$13=""),0,IF(OR(Tabuľka2[[#This Row],[Stĺpec14]]="",Tabuľka2[[#This Row],[Stĺpec10]]=""),0,Tabuľka2[[#This Row],[Stĺpec10]]/Tabuľka2[[#This Row],[Stĺpec14]]))</f>
        <v>0</v>
      </c>
      <c r="Y683" s="212">
        <f>IF(OR($Y$13="vyberte",$Y$13=""),0,IF(OR(Tabuľka2[[#This Row],[Stĺpec14]]="",Tabuľka2[[#This Row],[Stĺpec11]]=""),0,Tabuľka2[[#This Row],[Stĺpec11]]/Tabuľka2[[#This Row],[Stĺpec14]]))</f>
        <v>0</v>
      </c>
      <c r="Z683" s="212">
        <f>IF(OR(Tabuľka2[[#This Row],[Stĺpec14]]="",Tabuľka2[[#This Row],[Stĺpec12]]=""),0,Tabuľka2[[#This Row],[Stĺpec12]]/Tabuľka2[[#This Row],[Stĺpec14]])</f>
        <v>0</v>
      </c>
      <c r="AA683" s="194">
        <f>IF(OR(Tabuľka2[[#This Row],[Stĺpec14]]="",Tabuľka2[[#This Row],[Stĺpec13]]=""),0,Tabuľka2[[#This Row],[Stĺpec13]]/Tabuľka2[[#This Row],[Stĺpec14]])</f>
        <v>0</v>
      </c>
      <c r="AB683" s="193">
        <f>COUNTIF(Tabuľka2[[#This Row],[Stĺpec16]:[Stĺpec23]],"&gt;0,1")</f>
        <v>0</v>
      </c>
      <c r="AC683" s="198">
        <f>IF(OR($F$13="vyberte",$F$13=""),0,Tabuľka2[[#This Row],[Stĺpec14]]-Tabuľka2[[#This Row],[Stĺpec26]])</f>
        <v>0</v>
      </c>
      <c r="AD68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3" s="206">
        <f>IF('Bodovacie kritéria'!$F$15="01 A - BORSKÁ NÍŽINA",Tabuľka2[[#This Row],[Stĺpec25]]/Tabuľka2[[#This Row],[Stĺpec5]],0)</f>
        <v>0</v>
      </c>
      <c r="AF68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3" s="206">
        <f>IFERROR((Tabuľka2[[#This Row],[Stĺpec28]]+Tabuľka2[[#This Row],[Stĺpec25]])/Tabuľka2[[#This Row],[Stĺpec14]],0)</f>
        <v>0</v>
      </c>
      <c r="AH683" s="199">
        <f>Tabuľka2[[#This Row],[Stĺpec28]]+Tabuľka2[[#This Row],[Stĺpec25]]</f>
        <v>0</v>
      </c>
      <c r="AI683" s="206">
        <f>IFERROR(Tabuľka2[[#This Row],[Stĺpec25]]/Tabuľka2[[#This Row],[Stĺpec30]],0)</f>
        <v>0</v>
      </c>
      <c r="AJ683" s="191">
        <f>IFERROR(Tabuľka2[[#This Row],[Stĺpec145]]/Tabuľka2[[#This Row],[Stĺpec14]],0)</f>
        <v>0</v>
      </c>
      <c r="AK683" s="191">
        <f>IFERROR(Tabuľka2[[#This Row],[Stĺpec144]]/Tabuľka2[[#This Row],[Stĺpec14]],0)</f>
        <v>0</v>
      </c>
    </row>
    <row r="684" spans="1:37" x14ac:dyDescent="0.25">
      <c r="A684" s="251"/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17">
        <f>SUM(Činnosti!$F684:$M684)</f>
        <v>0</v>
      </c>
      <c r="O684" s="261"/>
      <c r="P684" s="269"/>
      <c r="Q684" s="267">
        <f>IF(AND(Tabuľka2[[#This Row],[Stĺpec5]]&gt;0,Tabuľka2[[#This Row],[Stĺpec1]]=""),1,0)</f>
        <v>0</v>
      </c>
      <c r="R684" s="237">
        <f>IF(AND(Tabuľka2[[#This Row],[Stĺpec14]]=0,OR(Tabuľka2[[#This Row],[Stĺpec145]]&gt;0,Tabuľka2[[#This Row],[Stĺpec144]]&gt;0)),1,0)</f>
        <v>0</v>
      </c>
      <c r="S68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4" s="212">
        <f>IF(OR($T$13="vyberte",$T$13=""),0,IF(OR(Tabuľka2[[#This Row],[Stĺpec14]]="",Tabuľka2[[#This Row],[Stĺpec6]]=""),0,Tabuľka2[[#This Row],[Stĺpec6]]/Tabuľka2[[#This Row],[Stĺpec14]]))</f>
        <v>0</v>
      </c>
      <c r="U684" s="212">
        <f>IF(OR($U$13="vyberte",$U$13=""),0,IF(OR(Tabuľka2[[#This Row],[Stĺpec14]]="",Tabuľka2[[#This Row],[Stĺpec7]]=""),0,Tabuľka2[[#This Row],[Stĺpec7]]/Tabuľka2[[#This Row],[Stĺpec14]]))</f>
        <v>0</v>
      </c>
      <c r="V684" s="212">
        <f>IF(OR($V$13="vyberte",$V$13=""),0,IF(OR(Tabuľka2[[#This Row],[Stĺpec14]]="",Tabuľka2[[#This Row],[Stĺpec8]]=0),0,Tabuľka2[[#This Row],[Stĺpec8]]/Tabuľka2[[#This Row],[Stĺpec14]]))</f>
        <v>0</v>
      </c>
      <c r="W684" s="212">
        <f>IF(OR($W$13="vyberte",$W$13=""),0,IF(OR(Tabuľka2[[#This Row],[Stĺpec14]]="",Tabuľka2[[#This Row],[Stĺpec9]]=""),0,Tabuľka2[[#This Row],[Stĺpec9]]/Tabuľka2[[#This Row],[Stĺpec14]]))</f>
        <v>0</v>
      </c>
      <c r="X684" s="212">
        <f>IF(OR($X$13="vyberte",$X$13=""),0,IF(OR(Tabuľka2[[#This Row],[Stĺpec14]]="",Tabuľka2[[#This Row],[Stĺpec10]]=""),0,Tabuľka2[[#This Row],[Stĺpec10]]/Tabuľka2[[#This Row],[Stĺpec14]]))</f>
        <v>0</v>
      </c>
      <c r="Y684" s="212">
        <f>IF(OR($Y$13="vyberte",$Y$13=""),0,IF(OR(Tabuľka2[[#This Row],[Stĺpec14]]="",Tabuľka2[[#This Row],[Stĺpec11]]=""),0,Tabuľka2[[#This Row],[Stĺpec11]]/Tabuľka2[[#This Row],[Stĺpec14]]))</f>
        <v>0</v>
      </c>
      <c r="Z684" s="212">
        <f>IF(OR(Tabuľka2[[#This Row],[Stĺpec14]]="",Tabuľka2[[#This Row],[Stĺpec12]]=""),0,Tabuľka2[[#This Row],[Stĺpec12]]/Tabuľka2[[#This Row],[Stĺpec14]])</f>
        <v>0</v>
      </c>
      <c r="AA684" s="194">
        <f>IF(OR(Tabuľka2[[#This Row],[Stĺpec14]]="",Tabuľka2[[#This Row],[Stĺpec13]]=""),0,Tabuľka2[[#This Row],[Stĺpec13]]/Tabuľka2[[#This Row],[Stĺpec14]])</f>
        <v>0</v>
      </c>
      <c r="AB684" s="193">
        <f>COUNTIF(Tabuľka2[[#This Row],[Stĺpec16]:[Stĺpec23]],"&gt;0,1")</f>
        <v>0</v>
      </c>
      <c r="AC684" s="198">
        <f>IF(OR($F$13="vyberte",$F$13=""),0,Tabuľka2[[#This Row],[Stĺpec14]]-Tabuľka2[[#This Row],[Stĺpec26]])</f>
        <v>0</v>
      </c>
      <c r="AD68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4" s="206">
        <f>IF('Bodovacie kritéria'!$F$15="01 A - BORSKÁ NÍŽINA",Tabuľka2[[#This Row],[Stĺpec25]]/Tabuľka2[[#This Row],[Stĺpec5]],0)</f>
        <v>0</v>
      </c>
      <c r="AF68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4" s="206">
        <f>IFERROR((Tabuľka2[[#This Row],[Stĺpec28]]+Tabuľka2[[#This Row],[Stĺpec25]])/Tabuľka2[[#This Row],[Stĺpec14]],0)</f>
        <v>0</v>
      </c>
      <c r="AH684" s="199">
        <f>Tabuľka2[[#This Row],[Stĺpec28]]+Tabuľka2[[#This Row],[Stĺpec25]]</f>
        <v>0</v>
      </c>
      <c r="AI684" s="206">
        <f>IFERROR(Tabuľka2[[#This Row],[Stĺpec25]]/Tabuľka2[[#This Row],[Stĺpec30]],0)</f>
        <v>0</v>
      </c>
      <c r="AJ684" s="191">
        <f>IFERROR(Tabuľka2[[#This Row],[Stĺpec145]]/Tabuľka2[[#This Row],[Stĺpec14]],0)</f>
        <v>0</v>
      </c>
      <c r="AK684" s="191">
        <f>IFERROR(Tabuľka2[[#This Row],[Stĺpec144]]/Tabuľka2[[#This Row],[Stĺpec14]],0)</f>
        <v>0</v>
      </c>
    </row>
    <row r="685" spans="1:37" x14ac:dyDescent="0.25">
      <c r="A685" s="252"/>
      <c r="B685" s="257"/>
      <c r="C685" s="257"/>
      <c r="D685" s="257"/>
      <c r="E685" s="257"/>
      <c r="F685" s="257"/>
      <c r="G685" s="257"/>
      <c r="H685" s="257"/>
      <c r="I685" s="257"/>
      <c r="J685" s="257"/>
      <c r="K685" s="257"/>
      <c r="L685" s="257"/>
      <c r="M685" s="257"/>
      <c r="N685" s="218">
        <f>SUM(Činnosti!$F685:$M685)</f>
        <v>0</v>
      </c>
      <c r="O685" s="262"/>
      <c r="P685" s="269"/>
      <c r="Q685" s="267">
        <f>IF(AND(Tabuľka2[[#This Row],[Stĺpec5]]&gt;0,Tabuľka2[[#This Row],[Stĺpec1]]=""),1,0)</f>
        <v>0</v>
      </c>
      <c r="R685" s="237">
        <f>IF(AND(Tabuľka2[[#This Row],[Stĺpec14]]=0,OR(Tabuľka2[[#This Row],[Stĺpec145]]&gt;0,Tabuľka2[[#This Row],[Stĺpec144]]&gt;0)),1,0)</f>
        <v>0</v>
      </c>
      <c r="S68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5" s="212">
        <f>IF(OR($T$13="vyberte",$T$13=""),0,IF(OR(Tabuľka2[[#This Row],[Stĺpec14]]="",Tabuľka2[[#This Row],[Stĺpec6]]=""),0,Tabuľka2[[#This Row],[Stĺpec6]]/Tabuľka2[[#This Row],[Stĺpec14]]))</f>
        <v>0</v>
      </c>
      <c r="U685" s="212">
        <f>IF(OR($U$13="vyberte",$U$13=""),0,IF(OR(Tabuľka2[[#This Row],[Stĺpec14]]="",Tabuľka2[[#This Row],[Stĺpec7]]=""),0,Tabuľka2[[#This Row],[Stĺpec7]]/Tabuľka2[[#This Row],[Stĺpec14]]))</f>
        <v>0</v>
      </c>
      <c r="V685" s="212">
        <f>IF(OR($V$13="vyberte",$V$13=""),0,IF(OR(Tabuľka2[[#This Row],[Stĺpec14]]="",Tabuľka2[[#This Row],[Stĺpec8]]=0),0,Tabuľka2[[#This Row],[Stĺpec8]]/Tabuľka2[[#This Row],[Stĺpec14]]))</f>
        <v>0</v>
      </c>
      <c r="W685" s="212">
        <f>IF(OR($W$13="vyberte",$W$13=""),0,IF(OR(Tabuľka2[[#This Row],[Stĺpec14]]="",Tabuľka2[[#This Row],[Stĺpec9]]=""),0,Tabuľka2[[#This Row],[Stĺpec9]]/Tabuľka2[[#This Row],[Stĺpec14]]))</f>
        <v>0</v>
      </c>
      <c r="X685" s="212">
        <f>IF(OR($X$13="vyberte",$X$13=""),0,IF(OR(Tabuľka2[[#This Row],[Stĺpec14]]="",Tabuľka2[[#This Row],[Stĺpec10]]=""),0,Tabuľka2[[#This Row],[Stĺpec10]]/Tabuľka2[[#This Row],[Stĺpec14]]))</f>
        <v>0</v>
      </c>
      <c r="Y685" s="212">
        <f>IF(OR($Y$13="vyberte",$Y$13=""),0,IF(OR(Tabuľka2[[#This Row],[Stĺpec14]]="",Tabuľka2[[#This Row],[Stĺpec11]]=""),0,Tabuľka2[[#This Row],[Stĺpec11]]/Tabuľka2[[#This Row],[Stĺpec14]]))</f>
        <v>0</v>
      </c>
      <c r="Z685" s="212">
        <f>IF(OR(Tabuľka2[[#This Row],[Stĺpec14]]="",Tabuľka2[[#This Row],[Stĺpec12]]=""),0,Tabuľka2[[#This Row],[Stĺpec12]]/Tabuľka2[[#This Row],[Stĺpec14]])</f>
        <v>0</v>
      </c>
      <c r="AA685" s="194">
        <f>IF(OR(Tabuľka2[[#This Row],[Stĺpec14]]="",Tabuľka2[[#This Row],[Stĺpec13]]=""),0,Tabuľka2[[#This Row],[Stĺpec13]]/Tabuľka2[[#This Row],[Stĺpec14]])</f>
        <v>0</v>
      </c>
      <c r="AB685" s="193">
        <f>COUNTIF(Tabuľka2[[#This Row],[Stĺpec16]:[Stĺpec23]],"&gt;0,1")</f>
        <v>0</v>
      </c>
      <c r="AC685" s="198">
        <f>IF(OR($F$13="vyberte",$F$13=""),0,Tabuľka2[[#This Row],[Stĺpec14]]-Tabuľka2[[#This Row],[Stĺpec26]])</f>
        <v>0</v>
      </c>
      <c r="AD68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5" s="206">
        <f>IF('Bodovacie kritéria'!$F$15="01 A - BORSKÁ NÍŽINA",Tabuľka2[[#This Row],[Stĺpec25]]/Tabuľka2[[#This Row],[Stĺpec5]],0)</f>
        <v>0</v>
      </c>
      <c r="AF68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5" s="206">
        <f>IFERROR((Tabuľka2[[#This Row],[Stĺpec28]]+Tabuľka2[[#This Row],[Stĺpec25]])/Tabuľka2[[#This Row],[Stĺpec14]],0)</f>
        <v>0</v>
      </c>
      <c r="AH685" s="199">
        <f>Tabuľka2[[#This Row],[Stĺpec28]]+Tabuľka2[[#This Row],[Stĺpec25]]</f>
        <v>0</v>
      </c>
      <c r="AI685" s="206">
        <f>IFERROR(Tabuľka2[[#This Row],[Stĺpec25]]/Tabuľka2[[#This Row],[Stĺpec30]],0)</f>
        <v>0</v>
      </c>
      <c r="AJ685" s="191">
        <f>IFERROR(Tabuľka2[[#This Row],[Stĺpec145]]/Tabuľka2[[#This Row],[Stĺpec14]],0)</f>
        <v>0</v>
      </c>
      <c r="AK685" s="191">
        <f>IFERROR(Tabuľka2[[#This Row],[Stĺpec144]]/Tabuľka2[[#This Row],[Stĺpec14]],0)</f>
        <v>0</v>
      </c>
    </row>
    <row r="686" spans="1:37" x14ac:dyDescent="0.25">
      <c r="A686" s="251"/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17">
        <f>SUM(Činnosti!$F686:$M686)</f>
        <v>0</v>
      </c>
      <c r="O686" s="261"/>
      <c r="P686" s="269"/>
      <c r="Q686" s="267">
        <f>IF(AND(Tabuľka2[[#This Row],[Stĺpec5]]&gt;0,Tabuľka2[[#This Row],[Stĺpec1]]=""),1,0)</f>
        <v>0</v>
      </c>
      <c r="R686" s="237">
        <f>IF(AND(Tabuľka2[[#This Row],[Stĺpec14]]=0,OR(Tabuľka2[[#This Row],[Stĺpec145]]&gt;0,Tabuľka2[[#This Row],[Stĺpec144]]&gt;0)),1,0)</f>
        <v>0</v>
      </c>
      <c r="S68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6" s="212">
        <f>IF(OR($T$13="vyberte",$T$13=""),0,IF(OR(Tabuľka2[[#This Row],[Stĺpec14]]="",Tabuľka2[[#This Row],[Stĺpec6]]=""),0,Tabuľka2[[#This Row],[Stĺpec6]]/Tabuľka2[[#This Row],[Stĺpec14]]))</f>
        <v>0</v>
      </c>
      <c r="U686" s="212">
        <f>IF(OR($U$13="vyberte",$U$13=""),0,IF(OR(Tabuľka2[[#This Row],[Stĺpec14]]="",Tabuľka2[[#This Row],[Stĺpec7]]=""),0,Tabuľka2[[#This Row],[Stĺpec7]]/Tabuľka2[[#This Row],[Stĺpec14]]))</f>
        <v>0</v>
      </c>
      <c r="V686" s="212">
        <f>IF(OR($V$13="vyberte",$V$13=""),0,IF(OR(Tabuľka2[[#This Row],[Stĺpec14]]="",Tabuľka2[[#This Row],[Stĺpec8]]=0),0,Tabuľka2[[#This Row],[Stĺpec8]]/Tabuľka2[[#This Row],[Stĺpec14]]))</f>
        <v>0</v>
      </c>
      <c r="W686" s="212">
        <f>IF(OR($W$13="vyberte",$W$13=""),0,IF(OR(Tabuľka2[[#This Row],[Stĺpec14]]="",Tabuľka2[[#This Row],[Stĺpec9]]=""),0,Tabuľka2[[#This Row],[Stĺpec9]]/Tabuľka2[[#This Row],[Stĺpec14]]))</f>
        <v>0</v>
      </c>
      <c r="X686" s="212">
        <f>IF(OR($X$13="vyberte",$X$13=""),0,IF(OR(Tabuľka2[[#This Row],[Stĺpec14]]="",Tabuľka2[[#This Row],[Stĺpec10]]=""),0,Tabuľka2[[#This Row],[Stĺpec10]]/Tabuľka2[[#This Row],[Stĺpec14]]))</f>
        <v>0</v>
      </c>
      <c r="Y686" s="212">
        <f>IF(OR($Y$13="vyberte",$Y$13=""),0,IF(OR(Tabuľka2[[#This Row],[Stĺpec14]]="",Tabuľka2[[#This Row],[Stĺpec11]]=""),0,Tabuľka2[[#This Row],[Stĺpec11]]/Tabuľka2[[#This Row],[Stĺpec14]]))</f>
        <v>0</v>
      </c>
      <c r="Z686" s="212">
        <f>IF(OR(Tabuľka2[[#This Row],[Stĺpec14]]="",Tabuľka2[[#This Row],[Stĺpec12]]=""),0,Tabuľka2[[#This Row],[Stĺpec12]]/Tabuľka2[[#This Row],[Stĺpec14]])</f>
        <v>0</v>
      </c>
      <c r="AA686" s="194">
        <f>IF(OR(Tabuľka2[[#This Row],[Stĺpec14]]="",Tabuľka2[[#This Row],[Stĺpec13]]=""),0,Tabuľka2[[#This Row],[Stĺpec13]]/Tabuľka2[[#This Row],[Stĺpec14]])</f>
        <v>0</v>
      </c>
      <c r="AB686" s="193">
        <f>COUNTIF(Tabuľka2[[#This Row],[Stĺpec16]:[Stĺpec23]],"&gt;0,1")</f>
        <v>0</v>
      </c>
      <c r="AC686" s="198">
        <f>IF(OR($F$13="vyberte",$F$13=""),0,Tabuľka2[[#This Row],[Stĺpec14]]-Tabuľka2[[#This Row],[Stĺpec26]])</f>
        <v>0</v>
      </c>
      <c r="AD68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6" s="206">
        <f>IF('Bodovacie kritéria'!$F$15="01 A - BORSKÁ NÍŽINA",Tabuľka2[[#This Row],[Stĺpec25]]/Tabuľka2[[#This Row],[Stĺpec5]],0)</f>
        <v>0</v>
      </c>
      <c r="AF68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6" s="206">
        <f>IFERROR((Tabuľka2[[#This Row],[Stĺpec28]]+Tabuľka2[[#This Row],[Stĺpec25]])/Tabuľka2[[#This Row],[Stĺpec14]],0)</f>
        <v>0</v>
      </c>
      <c r="AH686" s="199">
        <f>Tabuľka2[[#This Row],[Stĺpec28]]+Tabuľka2[[#This Row],[Stĺpec25]]</f>
        <v>0</v>
      </c>
      <c r="AI686" s="206">
        <f>IFERROR(Tabuľka2[[#This Row],[Stĺpec25]]/Tabuľka2[[#This Row],[Stĺpec30]],0)</f>
        <v>0</v>
      </c>
      <c r="AJ686" s="191">
        <f>IFERROR(Tabuľka2[[#This Row],[Stĺpec145]]/Tabuľka2[[#This Row],[Stĺpec14]],0)</f>
        <v>0</v>
      </c>
      <c r="AK686" s="191">
        <f>IFERROR(Tabuľka2[[#This Row],[Stĺpec144]]/Tabuľka2[[#This Row],[Stĺpec14]],0)</f>
        <v>0</v>
      </c>
    </row>
    <row r="687" spans="1:37" x14ac:dyDescent="0.25">
      <c r="A687" s="252"/>
      <c r="B687" s="257"/>
      <c r="C687" s="257"/>
      <c r="D687" s="257"/>
      <c r="E687" s="257"/>
      <c r="F687" s="257"/>
      <c r="G687" s="257"/>
      <c r="H687" s="257"/>
      <c r="I687" s="257"/>
      <c r="J687" s="257"/>
      <c r="K687" s="257"/>
      <c r="L687" s="257"/>
      <c r="M687" s="257"/>
      <c r="N687" s="218">
        <f>SUM(Činnosti!$F687:$M687)</f>
        <v>0</v>
      </c>
      <c r="O687" s="262"/>
      <c r="P687" s="269"/>
      <c r="Q687" s="267">
        <f>IF(AND(Tabuľka2[[#This Row],[Stĺpec5]]&gt;0,Tabuľka2[[#This Row],[Stĺpec1]]=""),1,0)</f>
        <v>0</v>
      </c>
      <c r="R687" s="237">
        <f>IF(AND(Tabuľka2[[#This Row],[Stĺpec14]]=0,OR(Tabuľka2[[#This Row],[Stĺpec145]]&gt;0,Tabuľka2[[#This Row],[Stĺpec144]]&gt;0)),1,0)</f>
        <v>0</v>
      </c>
      <c r="S68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7" s="212">
        <f>IF(OR($T$13="vyberte",$T$13=""),0,IF(OR(Tabuľka2[[#This Row],[Stĺpec14]]="",Tabuľka2[[#This Row],[Stĺpec6]]=""),0,Tabuľka2[[#This Row],[Stĺpec6]]/Tabuľka2[[#This Row],[Stĺpec14]]))</f>
        <v>0</v>
      </c>
      <c r="U687" s="212">
        <f>IF(OR($U$13="vyberte",$U$13=""),0,IF(OR(Tabuľka2[[#This Row],[Stĺpec14]]="",Tabuľka2[[#This Row],[Stĺpec7]]=""),0,Tabuľka2[[#This Row],[Stĺpec7]]/Tabuľka2[[#This Row],[Stĺpec14]]))</f>
        <v>0</v>
      </c>
      <c r="V687" s="212">
        <f>IF(OR($V$13="vyberte",$V$13=""),0,IF(OR(Tabuľka2[[#This Row],[Stĺpec14]]="",Tabuľka2[[#This Row],[Stĺpec8]]=0),0,Tabuľka2[[#This Row],[Stĺpec8]]/Tabuľka2[[#This Row],[Stĺpec14]]))</f>
        <v>0</v>
      </c>
      <c r="W687" s="212">
        <f>IF(OR($W$13="vyberte",$W$13=""),0,IF(OR(Tabuľka2[[#This Row],[Stĺpec14]]="",Tabuľka2[[#This Row],[Stĺpec9]]=""),0,Tabuľka2[[#This Row],[Stĺpec9]]/Tabuľka2[[#This Row],[Stĺpec14]]))</f>
        <v>0</v>
      </c>
      <c r="X687" s="212">
        <f>IF(OR($X$13="vyberte",$X$13=""),0,IF(OR(Tabuľka2[[#This Row],[Stĺpec14]]="",Tabuľka2[[#This Row],[Stĺpec10]]=""),0,Tabuľka2[[#This Row],[Stĺpec10]]/Tabuľka2[[#This Row],[Stĺpec14]]))</f>
        <v>0</v>
      </c>
      <c r="Y687" s="212">
        <f>IF(OR($Y$13="vyberte",$Y$13=""),0,IF(OR(Tabuľka2[[#This Row],[Stĺpec14]]="",Tabuľka2[[#This Row],[Stĺpec11]]=""),0,Tabuľka2[[#This Row],[Stĺpec11]]/Tabuľka2[[#This Row],[Stĺpec14]]))</f>
        <v>0</v>
      </c>
      <c r="Z687" s="212">
        <f>IF(OR(Tabuľka2[[#This Row],[Stĺpec14]]="",Tabuľka2[[#This Row],[Stĺpec12]]=""),0,Tabuľka2[[#This Row],[Stĺpec12]]/Tabuľka2[[#This Row],[Stĺpec14]])</f>
        <v>0</v>
      </c>
      <c r="AA687" s="194">
        <f>IF(OR(Tabuľka2[[#This Row],[Stĺpec14]]="",Tabuľka2[[#This Row],[Stĺpec13]]=""),0,Tabuľka2[[#This Row],[Stĺpec13]]/Tabuľka2[[#This Row],[Stĺpec14]])</f>
        <v>0</v>
      </c>
      <c r="AB687" s="193">
        <f>COUNTIF(Tabuľka2[[#This Row],[Stĺpec16]:[Stĺpec23]],"&gt;0,1")</f>
        <v>0</v>
      </c>
      <c r="AC687" s="198">
        <f>IF(OR($F$13="vyberte",$F$13=""),0,Tabuľka2[[#This Row],[Stĺpec14]]-Tabuľka2[[#This Row],[Stĺpec26]])</f>
        <v>0</v>
      </c>
      <c r="AD68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7" s="206">
        <f>IF('Bodovacie kritéria'!$F$15="01 A - BORSKÁ NÍŽINA",Tabuľka2[[#This Row],[Stĺpec25]]/Tabuľka2[[#This Row],[Stĺpec5]],0)</f>
        <v>0</v>
      </c>
      <c r="AF68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7" s="206">
        <f>IFERROR((Tabuľka2[[#This Row],[Stĺpec28]]+Tabuľka2[[#This Row],[Stĺpec25]])/Tabuľka2[[#This Row],[Stĺpec14]],0)</f>
        <v>0</v>
      </c>
      <c r="AH687" s="199">
        <f>Tabuľka2[[#This Row],[Stĺpec28]]+Tabuľka2[[#This Row],[Stĺpec25]]</f>
        <v>0</v>
      </c>
      <c r="AI687" s="206">
        <f>IFERROR(Tabuľka2[[#This Row],[Stĺpec25]]/Tabuľka2[[#This Row],[Stĺpec30]],0)</f>
        <v>0</v>
      </c>
      <c r="AJ687" s="191">
        <f>IFERROR(Tabuľka2[[#This Row],[Stĺpec145]]/Tabuľka2[[#This Row],[Stĺpec14]],0)</f>
        <v>0</v>
      </c>
      <c r="AK687" s="191">
        <f>IFERROR(Tabuľka2[[#This Row],[Stĺpec144]]/Tabuľka2[[#This Row],[Stĺpec14]],0)</f>
        <v>0</v>
      </c>
    </row>
    <row r="688" spans="1:37" x14ac:dyDescent="0.25">
      <c r="A688" s="251"/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17">
        <f>SUM(Činnosti!$F688:$M688)</f>
        <v>0</v>
      </c>
      <c r="O688" s="261"/>
      <c r="P688" s="269"/>
      <c r="Q688" s="267">
        <f>IF(AND(Tabuľka2[[#This Row],[Stĺpec5]]&gt;0,Tabuľka2[[#This Row],[Stĺpec1]]=""),1,0)</f>
        <v>0</v>
      </c>
      <c r="R688" s="237">
        <f>IF(AND(Tabuľka2[[#This Row],[Stĺpec14]]=0,OR(Tabuľka2[[#This Row],[Stĺpec145]]&gt;0,Tabuľka2[[#This Row],[Stĺpec144]]&gt;0)),1,0)</f>
        <v>0</v>
      </c>
      <c r="S68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8" s="212">
        <f>IF(OR($T$13="vyberte",$T$13=""),0,IF(OR(Tabuľka2[[#This Row],[Stĺpec14]]="",Tabuľka2[[#This Row],[Stĺpec6]]=""),0,Tabuľka2[[#This Row],[Stĺpec6]]/Tabuľka2[[#This Row],[Stĺpec14]]))</f>
        <v>0</v>
      </c>
      <c r="U688" s="212">
        <f>IF(OR($U$13="vyberte",$U$13=""),0,IF(OR(Tabuľka2[[#This Row],[Stĺpec14]]="",Tabuľka2[[#This Row],[Stĺpec7]]=""),0,Tabuľka2[[#This Row],[Stĺpec7]]/Tabuľka2[[#This Row],[Stĺpec14]]))</f>
        <v>0</v>
      </c>
      <c r="V688" s="212">
        <f>IF(OR($V$13="vyberte",$V$13=""),0,IF(OR(Tabuľka2[[#This Row],[Stĺpec14]]="",Tabuľka2[[#This Row],[Stĺpec8]]=0),0,Tabuľka2[[#This Row],[Stĺpec8]]/Tabuľka2[[#This Row],[Stĺpec14]]))</f>
        <v>0</v>
      </c>
      <c r="W688" s="212">
        <f>IF(OR($W$13="vyberte",$W$13=""),0,IF(OR(Tabuľka2[[#This Row],[Stĺpec14]]="",Tabuľka2[[#This Row],[Stĺpec9]]=""),0,Tabuľka2[[#This Row],[Stĺpec9]]/Tabuľka2[[#This Row],[Stĺpec14]]))</f>
        <v>0</v>
      </c>
      <c r="X688" s="212">
        <f>IF(OR($X$13="vyberte",$X$13=""),0,IF(OR(Tabuľka2[[#This Row],[Stĺpec14]]="",Tabuľka2[[#This Row],[Stĺpec10]]=""),0,Tabuľka2[[#This Row],[Stĺpec10]]/Tabuľka2[[#This Row],[Stĺpec14]]))</f>
        <v>0</v>
      </c>
      <c r="Y688" s="212">
        <f>IF(OR($Y$13="vyberte",$Y$13=""),0,IF(OR(Tabuľka2[[#This Row],[Stĺpec14]]="",Tabuľka2[[#This Row],[Stĺpec11]]=""),0,Tabuľka2[[#This Row],[Stĺpec11]]/Tabuľka2[[#This Row],[Stĺpec14]]))</f>
        <v>0</v>
      </c>
      <c r="Z688" s="212">
        <f>IF(OR(Tabuľka2[[#This Row],[Stĺpec14]]="",Tabuľka2[[#This Row],[Stĺpec12]]=""),0,Tabuľka2[[#This Row],[Stĺpec12]]/Tabuľka2[[#This Row],[Stĺpec14]])</f>
        <v>0</v>
      </c>
      <c r="AA688" s="194">
        <f>IF(OR(Tabuľka2[[#This Row],[Stĺpec14]]="",Tabuľka2[[#This Row],[Stĺpec13]]=""),0,Tabuľka2[[#This Row],[Stĺpec13]]/Tabuľka2[[#This Row],[Stĺpec14]])</f>
        <v>0</v>
      </c>
      <c r="AB688" s="193">
        <f>COUNTIF(Tabuľka2[[#This Row],[Stĺpec16]:[Stĺpec23]],"&gt;0,1")</f>
        <v>0</v>
      </c>
      <c r="AC688" s="198">
        <f>IF(OR($F$13="vyberte",$F$13=""),0,Tabuľka2[[#This Row],[Stĺpec14]]-Tabuľka2[[#This Row],[Stĺpec26]])</f>
        <v>0</v>
      </c>
      <c r="AD68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8" s="206">
        <f>IF('Bodovacie kritéria'!$F$15="01 A - BORSKÁ NÍŽINA",Tabuľka2[[#This Row],[Stĺpec25]]/Tabuľka2[[#This Row],[Stĺpec5]],0)</f>
        <v>0</v>
      </c>
      <c r="AF68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8" s="206">
        <f>IFERROR((Tabuľka2[[#This Row],[Stĺpec28]]+Tabuľka2[[#This Row],[Stĺpec25]])/Tabuľka2[[#This Row],[Stĺpec14]],0)</f>
        <v>0</v>
      </c>
      <c r="AH688" s="199">
        <f>Tabuľka2[[#This Row],[Stĺpec28]]+Tabuľka2[[#This Row],[Stĺpec25]]</f>
        <v>0</v>
      </c>
      <c r="AI688" s="206">
        <f>IFERROR(Tabuľka2[[#This Row],[Stĺpec25]]/Tabuľka2[[#This Row],[Stĺpec30]],0)</f>
        <v>0</v>
      </c>
      <c r="AJ688" s="191">
        <f>IFERROR(Tabuľka2[[#This Row],[Stĺpec145]]/Tabuľka2[[#This Row],[Stĺpec14]],0)</f>
        <v>0</v>
      </c>
      <c r="AK688" s="191">
        <f>IFERROR(Tabuľka2[[#This Row],[Stĺpec144]]/Tabuľka2[[#This Row],[Stĺpec14]],0)</f>
        <v>0</v>
      </c>
    </row>
    <row r="689" spans="1:37" x14ac:dyDescent="0.25">
      <c r="A689" s="252"/>
      <c r="B689" s="257"/>
      <c r="C689" s="257"/>
      <c r="D689" s="257"/>
      <c r="E689" s="257"/>
      <c r="F689" s="257"/>
      <c r="G689" s="257"/>
      <c r="H689" s="257"/>
      <c r="I689" s="257"/>
      <c r="J689" s="257"/>
      <c r="K689" s="257"/>
      <c r="L689" s="257"/>
      <c r="M689" s="257"/>
      <c r="N689" s="218">
        <f>SUM(Činnosti!$F689:$M689)</f>
        <v>0</v>
      </c>
      <c r="O689" s="262"/>
      <c r="P689" s="269"/>
      <c r="Q689" s="267">
        <f>IF(AND(Tabuľka2[[#This Row],[Stĺpec5]]&gt;0,Tabuľka2[[#This Row],[Stĺpec1]]=""),1,0)</f>
        <v>0</v>
      </c>
      <c r="R689" s="237">
        <f>IF(AND(Tabuľka2[[#This Row],[Stĺpec14]]=0,OR(Tabuľka2[[#This Row],[Stĺpec145]]&gt;0,Tabuľka2[[#This Row],[Stĺpec144]]&gt;0)),1,0)</f>
        <v>0</v>
      </c>
      <c r="S68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89" s="212">
        <f>IF(OR($T$13="vyberte",$T$13=""),0,IF(OR(Tabuľka2[[#This Row],[Stĺpec14]]="",Tabuľka2[[#This Row],[Stĺpec6]]=""),0,Tabuľka2[[#This Row],[Stĺpec6]]/Tabuľka2[[#This Row],[Stĺpec14]]))</f>
        <v>0</v>
      </c>
      <c r="U689" s="212">
        <f>IF(OR($U$13="vyberte",$U$13=""),0,IF(OR(Tabuľka2[[#This Row],[Stĺpec14]]="",Tabuľka2[[#This Row],[Stĺpec7]]=""),0,Tabuľka2[[#This Row],[Stĺpec7]]/Tabuľka2[[#This Row],[Stĺpec14]]))</f>
        <v>0</v>
      </c>
      <c r="V689" s="212">
        <f>IF(OR($V$13="vyberte",$V$13=""),0,IF(OR(Tabuľka2[[#This Row],[Stĺpec14]]="",Tabuľka2[[#This Row],[Stĺpec8]]=0),0,Tabuľka2[[#This Row],[Stĺpec8]]/Tabuľka2[[#This Row],[Stĺpec14]]))</f>
        <v>0</v>
      </c>
      <c r="W689" s="212">
        <f>IF(OR($W$13="vyberte",$W$13=""),0,IF(OR(Tabuľka2[[#This Row],[Stĺpec14]]="",Tabuľka2[[#This Row],[Stĺpec9]]=""),0,Tabuľka2[[#This Row],[Stĺpec9]]/Tabuľka2[[#This Row],[Stĺpec14]]))</f>
        <v>0</v>
      </c>
      <c r="X689" s="212">
        <f>IF(OR($X$13="vyberte",$X$13=""),0,IF(OR(Tabuľka2[[#This Row],[Stĺpec14]]="",Tabuľka2[[#This Row],[Stĺpec10]]=""),0,Tabuľka2[[#This Row],[Stĺpec10]]/Tabuľka2[[#This Row],[Stĺpec14]]))</f>
        <v>0</v>
      </c>
      <c r="Y689" s="212">
        <f>IF(OR($Y$13="vyberte",$Y$13=""),0,IF(OR(Tabuľka2[[#This Row],[Stĺpec14]]="",Tabuľka2[[#This Row],[Stĺpec11]]=""),0,Tabuľka2[[#This Row],[Stĺpec11]]/Tabuľka2[[#This Row],[Stĺpec14]]))</f>
        <v>0</v>
      </c>
      <c r="Z689" s="212">
        <f>IF(OR(Tabuľka2[[#This Row],[Stĺpec14]]="",Tabuľka2[[#This Row],[Stĺpec12]]=""),0,Tabuľka2[[#This Row],[Stĺpec12]]/Tabuľka2[[#This Row],[Stĺpec14]])</f>
        <v>0</v>
      </c>
      <c r="AA689" s="194">
        <f>IF(OR(Tabuľka2[[#This Row],[Stĺpec14]]="",Tabuľka2[[#This Row],[Stĺpec13]]=""),0,Tabuľka2[[#This Row],[Stĺpec13]]/Tabuľka2[[#This Row],[Stĺpec14]])</f>
        <v>0</v>
      </c>
      <c r="AB689" s="193">
        <f>COUNTIF(Tabuľka2[[#This Row],[Stĺpec16]:[Stĺpec23]],"&gt;0,1")</f>
        <v>0</v>
      </c>
      <c r="AC689" s="198">
        <f>IF(OR($F$13="vyberte",$F$13=""),0,Tabuľka2[[#This Row],[Stĺpec14]]-Tabuľka2[[#This Row],[Stĺpec26]])</f>
        <v>0</v>
      </c>
      <c r="AD68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89" s="206">
        <f>IF('Bodovacie kritéria'!$F$15="01 A - BORSKÁ NÍŽINA",Tabuľka2[[#This Row],[Stĺpec25]]/Tabuľka2[[#This Row],[Stĺpec5]],0)</f>
        <v>0</v>
      </c>
      <c r="AF68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89" s="206">
        <f>IFERROR((Tabuľka2[[#This Row],[Stĺpec28]]+Tabuľka2[[#This Row],[Stĺpec25]])/Tabuľka2[[#This Row],[Stĺpec14]],0)</f>
        <v>0</v>
      </c>
      <c r="AH689" s="199">
        <f>Tabuľka2[[#This Row],[Stĺpec28]]+Tabuľka2[[#This Row],[Stĺpec25]]</f>
        <v>0</v>
      </c>
      <c r="AI689" s="206">
        <f>IFERROR(Tabuľka2[[#This Row],[Stĺpec25]]/Tabuľka2[[#This Row],[Stĺpec30]],0)</f>
        <v>0</v>
      </c>
      <c r="AJ689" s="191">
        <f>IFERROR(Tabuľka2[[#This Row],[Stĺpec145]]/Tabuľka2[[#This Row],[Stĺpec14]],0)</f>
        <v>0</v>
      </c>
      <c r="AK689" s="191">
        <f>IFERROR(Tabuľka2[[#This Row],[Stĺpec144]]/Tabuľka2[[#This Row],[Stĺpec14]],0)</f>
        <v>0</v>
      </c>
    </row>
    <row r="690" spans="1:37" x14ac:dyDescent="0.25">
      <c r="A690" s="251"/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17">
        <f>SUM(Činnosti!$F690:$M690)</f>
        <v>0</v>
      </c>
      <c r="O690" s="261"/>
      <c r="P690" s="269"/>
      <c r="Q690" s="267">
        <f>IF(AND(Tabuľka2[[#This Row],[Stĺpec5]]&gt;0,Tabuľka2[[#This Row],[Stĺpec1]]=""),1,0)</f>
        <v>0</v>
      </c>
      <c r="R690" s="237">
        <f>IF(AND(Tabuľka2[[#This Row],[Stĺpec14]]=0,OR(Tabuľka2[[#This Row],[Stĺpec145]]&gt;0,Tabuľka2[[#This Row],[Stĺpec144]]&gt;0)),1,0)</f>
        <v>0</v>
      </c>
      <c r="S69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0" s="212">
        <f>IF(OR($T$13="vyberte",$T$13=""),0,IF(OR(Tabuľka2[[#This Row],[Stĺpec14]]="",Tabuľka2[[#This Row],[Stĺpec6]]=""),0,Tabuľka2[[#This Row],[Stĺpec6]]/Tabuľka2[[#This Row],[Stĺpec14]]))</f>
        <v>0</v>
      </c>
      <c r="U690" s="212">
        <f>IF(OR($U$13="vyberte",$U$13=""),0,IF(OR(Tabuľka2[[#This Row],[Stĺpec14]]="",Tabuľka2[[#This Row],[Stĺpec7]]=""),0,Tabuľka2[[#This Row],[Stĺpec7]]/Tabuľka2[[#This Row],[Stĺpec14]]))</f>
        <v>0</v>
      </c>
      <c r="V690" s="212">
        <f>IF(OR($V$13="vyberte",$V$13=""),0,IF(OR(Tabuľka2[[#This Row],[Stĺpec14]]="",Tabuľka2[[#This Row],[Stĺpec8]]=0),0,Tabuľka2[[#This Row],[Stĺpec8]]/Tabuľka2[[#This Row],[Stĺpec14]]))</f>
        <v>0</v>
      </c>
      <c r="W690" s="212">
        <f>IF(OR($W$13="vyberte",$W$13=""),0,IF(OR(Tabuľka2[[#This Row],[Stĺpec14]]="",Tabuľka2[[#This Row],[Stĺpec9]]=""),0,Tabuľka2[[#This Row],[Stĺpec9]]/Tabuľka2[[#This Row],[Stĺpec14]]))</f>
        <v>0</v>
      </c>
      <c r="X690" s="212">
        <f>IF(OR($X$13="vyberte",$X$13=""),0,IF(OR(Tabuľka2[[#This Row],[Stĺpec14]]="",Tabuľka2[[#This Row],[Stĺpec10]]=""),0,Tabuľka2[[#This Row],[Stĺpec10]]/Tabuľka2[[#This Row],[Stĺpec14]]))</f>
        <v>0</v>
      </c>
      <c r="Y690" s="212">
        <f>IF(OR($Y$13="vyberte",$Y$13=""),0,IF(OR(Tabuľka2[[#This Row],[Stĺpec14]]="",Tabuľka2[[#This Row],[Stĺpec11]]=""),0,Tabuľka2[[#This Row],[Stĺpec11]]/Tabuľka2[[#This Row],[Stĺpec14]]))</f>
        <v>0</v>
      </c>
      <c r="Z690" s="212">
        <f>IF(OR(Tabuľka2[[#This Row],[Stĺpec14]]="",Tabuľka2[[#This Row],[Stĺpec12]]=""),0,Tabuľka2[[#This Row],[Stĺpec12]]/Tabuľka2[[#This Row],[Stĺpec14]])</f>
        <v>0</v>
      </c>
      <c r="AA690" s="194">
        <f>IF(OR(Tabuľka2[[#This Row],[Stĺpec14]]="",Tabuľka2[[#This Row],[Stĺpec13]]=""),0,Tabuľka2[[#This Row],[Stĺpec13]]/Tabuľka2[[#This Row],[Stĺpec14]])</f>
        <v>0</v>
      </c>
      <c r="AB690" s="193">
        <f>COUNTIF(Tabuľka2[[#This Row],[Stĺpec16]:[Stĺpec23]],"&gt;0,1")</f>
        <v>0</v>
      </c>
      <c r="AC690" s="198">
        <f>IF(OR($F$13="vyberte",$F$13=""),0,Tabuľka2[[#This Row],[Stĺpec14]]-Tabuľka2[[#This Row],[Stĺpec26]])</f>
        <v>0</v>
      </c>
      <c r="AD69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0" s="206">
        <f>IF('Bodovacie kritéria'!$F$15="01 A - BORSKÁ NÍŽINA",Tabuľka2[[#This Row],[Stĺpec25]]/Tabuľka2[[#This Row],[Stĺpec5]],0)</f>
        <v>0</v>
      </c>
      <c r="AF69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0" s="206">
        <f>IFERROR((Tabuľka2[[#This Row],[Stĺpec28]]+Tabuľka2[[#This Row],[Stĺpec25]])/Tabuľka2[[#This Row],[Stĺpec14]],0)</f>
        <v>0</v>
      </c>
      <c r="AH690" s="199">
        <f>Tabuľka2[[#This Row],[Stĺpec28]]+Tabuľka2[[#This Row],[Stĺpec25]]</f>
        <v>0</v>
      </c>
      <c r="AI690" s="206">
        <f>IFERROR(Tabuľka2[[#This Row],[Stĺpec25]]/Tabuľka2[[#This Row],[Stĺpec30]],0)</f>
        <v>0</v>
      </c>
      <c r="AJ690" s="191">
        <f>IFERROR(Tabuľka2[[#This Row],[Stĺpec145]]/Tabuľka2[[#This Row],[Stĺpec14]],0)</f>
        <v>0</v>
      </c>
      <c r="AK690" s="191">
        <f>IFERROR(Tabuľka2[[#This Row],[Stĺpec144]]/Tabuľka2[[#This Row],[Stĺpec14]],0)</f>
        <v>0</v>
      </c>
    </row>
    <row r="691" spans="1:37" x14ac:dyDescent="0.25">
      <c r="A691" s="252"/>
      <c r="B691" s="257"/>
      <c r="C691" s="257"/>
      <c r="D691" s="257"/>
      <c r="E691" s="257"/>
      <c r="F691" s="257"/>
      <c r="G691" s="257"/>
      <c r="H691" s="257"/>
      <c r="I691" s="257"/>
      <c r="J691" s="257"/>
      <c r="K691" s="257"/>
      <c r="L691" s="257"/>
      <c r="M691" s="257"/>
      <c r="N691" s="218">
        <f>SUM(Činnosti!$F691:$M691)</f>
        <v>0</v>
      </c>
      <c r="O691" s="262"/>
      <c r="P691" s="269"/>
      <c r="Q691" s="267">
        <f>IF(AND(Tabuľka2[[#This Row],[Stĺpec5]]&gt;0,Tabuľka2[[#This Row],[Stĺpec1]]=""),1,0)</f>
        <v>0</v>
      </c>
      <c r="R691" s="237">
        <f>IF(AND(Tabuľka2[[#This Row],[Stĺpec14]]=0,OR(Tabuľka2[[#This Row],[Stĺpec145]]&gt;0,Tabuľka2[[#This Row],[Stĺpec144]]&gt;0)),1,0)</f>
        <v>0</v>
      </c>
      <c r="S69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1" s="212">
        <f>IF(OR($T$13="vyberte",$T$13=""),0,IF(OR(Tabuľka2[[#This Row],[Stĺpec14]]="",Tabuľka2[[#This Row],[Stĺpec6]]=""),0,Tabuľka2[[#This Row],[Stĺpec6]]/Tabuľka2[[#This Row],[Stĺpec14]]))</f>
        <v>0</v>
      </c>
      <c r="U691" s="212">
        <f>IF(OR($U$13="vyberte",$U$13=""),0,IF(OR(Tabuľka2[[#This Row],[Stĺpec14]]="",Tabuľka2[[#This Row],[Stĺpec7]]=""),0,Tabuľka2[[#This Row],[Stĺpec7]]/Tabuľka2[[#This Row],[Stĺpec14]]))</f>
        <v>0</v>
      </c>
      <c r="V691" s="212">
        <f>IF(OR($V$13="vyberte",$V$13=""),0,IF(OR(Tabuľka2[[#This Row],[Stĺpec14]]="",Tabuľka2[[#This Row],[Stĺpec8]]=0),0,Tabuľka2[[#This Row],[Stĺpec8]]/Tabuľka2[[#This Row],[Stĺpec14]]))</f>
        <v>0</v>
      </c>
      <c r="W691" s="212">
        <f>IF(OR($W$13="vyberte",$W$13=""),0,IF(OR(Tabuľka2[[#This Row],[Stĺpec14]]="",Tabuľka2[[#This Row],[Stĺpec9]]=""),0,Tabuľka2[[#This Row],[Stĺpec9]]/Tabuľka2[[#This Row],[Stĺpec14]]))</f>
        <v>0</v>
      </c>
      <c r="X691" s="212">
        <f>IF(OR($X$13="vyberte",$X$13=""),0,IF(OR(Tabuľka2[[#This Row],[Stĺpec14]]="",Tabuľka2[[#This Row],[Stĺpec10]]=""),0,Tabuľka2[[#This Row],[Stĺpec10]]/Tabuľka2[[#This Row],[Stĺpec14]]))</f>
        <v>0</v>
      </c>
      <c r="Y691" s="212">
        <f>IF(OR($Y$13="vyberte",$Y$13=""),0,IF(OR(Tabuľka2[[#This Row],[Stĺpec14]]="",Tabuľka2[[#This Row],[Stĺpec11]]=""),0,Tabuľka2[[#This Row],[Stĺpec11]]/Tabuľka2[[#This Row],[Stĺpec14]]))</f>
        <v>0</v>
      </c>
      <c r="Z691" s="212">
        <f>IF(OR(Tabuľka2[[#This Row],[Stĺpec14]]="",Tabuľka2[[#This Row],[Stĺpec12]]=""),0,Tabuľka2[[#This Row],[Stĺpec12]]/Tabuľka2[[#This Row],[Stĺpec14]])</f>
        <v>0</v>
      </c>
      <c r="AA691" s="194">
        <f>IF(OR(Tabuľka2[[#This Row],[Stĺpec14]]="",Tabuľka2[[#This Row],[Stĺpec13]]=""),0,Tabuľka2[[#This Row],[Stĺpec13]]/Tabuľka2[[#This Row],[Stĺpec14]])</f>
        <v>0</v>
      </c>
      <c r="AB691" s="193">
        <f>COUNTIF(Tabuľka2[[#This Row],[Stĺpec16]:[Stĺpec23]],"&gt;0,1")</f>
        <v>0</v>
      </c>
      <c r="AC691" s="198">
        <f>IF(OR($F$13="vyberte",$F$13=""),0,Tabuľka2[[#This Row],[Stĺpec14]]-Tabuľka2[[#This Row],[Stĺpec26]])</f>
        <v>0</v>
      </c>
      <c r="AD69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1" s="206">
        <f>IF('Bodovacie kritéria'!$F$15="01 A - BORSKÁ NÍŽINA",Tabuľka2[[#This Row],[Stĺpec25]]/Tabuľka2[[#This Row],[Stĺpec5]],0)</f>
        <v>0</v>
      </c>
      <c r="AF69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1" s="206">
        <f>IFERROR((Tabuľka2[[#This Row],[Stĺpec28]]+Tabuľka2[[#This Row],[Stĺpec25]])/Tabuľka2[[#This Row],[Stĺpec14]],0)</f>
        <v>0</v>
      </c>
      <c r="AH691" s="199">
        <f>Tabuľka2[[#This Row],[Stĺpec28]]+Tabuľka2[[#This Row],[Stĺpec25]]</f>
        <v>0</v>
      </c>
      <c r="AI691" s="206">
        <f>IFERROR(Tabuľka2[[#This Row],[Stĺpec25]]/Tabuľka2[[#This Row],[Stĺpec30]],0)</f>
        <v>0</v>
      </c>
      <c r="AJ691" s="191">
        <f>IFERROR(Tabuľka2[[#This Row],[Stĺpec145]]/Tabuľka2[[#This Row],[Stĺpec14]],0)</f>
        <v>0</v>
      </c>
      <c r="AK691" s="191">
        <f>IFERROR(Tabuľka2[[#This Row],[Stĺpec144]]/Tabuľka2[[#This Row],[Stĺpec14]],0)</f>
        <v>0</v>
      </c>
    </row>
    <row r="692" spans="1:37" x14ac:dyDescent="0.25">
      <c r="A692" s="251"/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17">
        <f>SUM(Činnosti!$F692:$M692)</f>
        <v>0</v>
      </c>
      <c r="O692" s="261"/>
      <c r="P692" s="269"/>
      <c r="Q692" s="267">
        <f>IF(AND(Tabuľka2[[#This Row],[Stĺpec5]]&gt;0,Tabuľka2[[#This Row],[Stĺpec1]]=""),1,0)</f>
        <v>0</v>
      </c>
      <c r="R692" s="237">
        <f>IF(AND(Tabuľka2[[#This Row],[Stĺpec14]]=0,OR(Tabuľka2[[#This Row],[Stĺpec145]]&gt;0,Tabuľka2[[#This Row],[Stĺpec144]]&gt;0)),1,0)</f>
        <v>0</v>
      </c>
      <c r="S69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2" s="212">
        <f>IF(OR($T$13="vyberte",$T$13=""),0,IF(OR(Tabuľka2[[#This Row],[Stĺpec14]]="",Tabuľka2[[#This Row],[Stĺpec6]]=""),0,Tabuľka2[[#This Row],[Stĺpec6]]/Tabuľka2[[#This Row],[Stĺpec14]]))</f>
        <v>0</v>
      </c>
      <c r="U692" s="212">
        <f>IF(OR($U$13="vyberte",$U$13=""),0,IF(OR(Tabuľka2[[#This Row],[Stĺpec14]]="",Tabuľka2[[#This Row],[Stĺpec7]]=""),0,Tabuľka2[[#This Row],[Stĺpec7]]/Tabuľka2[[#This Row],[Stĺpec14]]))</f>
        <v>0</v>
      </c>
      <c r="V692" s="212">
        <f>IF(OR($V$13="vyberte",$V$13=""),0,IF(OR(Tabuľka2[[#This Row],[Stĺpec14]]="",Tabuľka2[[#This Row],[Stĺpec8]]=0),0,Tabuľka2[[#This Row],[Stĺpec8]]/Tabuľka2[[#This Row],[Stĺpec14]]))</f>
        <v>0</v>
      </c>
      <c r="W692" s="212">
        <f>IF(OR($W$13="vyberte",$W$13=""),0,IF(OR(Tabuľka2[[#This Row],[Stĺpec14]]="",Tabuľka2[[#This Row],[Stĺpec9]]=""),0,Tabuľka2[[#This Row],[Stĺpec9]]/Tabuľka2[[#This Row],[Stĺpec14]]))</f>
        <v>0</v>
      </c>
      <c r="X692" s="212">
        <f>IF(OR($X$13="vyberte",$X$13=""),0,IF(OR(Tabuľka2[[#This Row],[Stĺpec14]]="",Tabuľka2[[#This Row],[Stĺpec10]]=""),0,Tabuľka2[[#This Row],[Stĺpec10]]/Tabuľka2[[#This Row],[Stĺpec14]]))</f>
        <v>0</v>
      </c>
      <c r="Y692" s="212">
        <f>IF(OR($Y$13="vyberte",$Y$13=""),0,IF(OR(Tabuľka2[[#This Row],[Stĺpec14]]="",Tabuľka2[[#This Row],[Stĺpec11]]=""),0,Tabuľka2[[#This Row],[Stĺpec11]]/Tabuľka2[[#This Row],[Stĺpec14]]))</f>
        <v>0</v>
      </c>
      <c r="Z692" s="212">
        <f>IF(OR(Tabuľka2[[#This Row],[Stĺpec14]]="",Tabuľka2[[#This Row],[Stĺpec12]]=""),0,Tabuľka2[[#This Row],[Stĺpec12]]/Tabuľka2[[#This Row],[Stĺpec14]])</f>
        <v>0</v>
      </c>
      <c r="AA692" s="194">
        <f>IF(OR(Tabuľka2[[#This Row],[Stĺpec14]]="",Tabuľka2[[#This Row],[Stĺpec13]]=""),0,Tabuľka2[[#This Row],[Stĺpec13]]/Tabuľka2[[#This Row],[Stĺpec14]])</f>
        <v>0</v>
      </c>
      <c r="AB692" s="193">
        <f>COUNTIF(Tabuľka2[[#This Row],[Stĺpec16]:[Stĺpec23]],"&gt;0,1")</f>
        <v>0</v>
      </c>
      <c r="AC692" s="198">
        <f>IF(OR($F$13="vyberte",$F$13=""),0,Tabuľka2[[#This Row],[Stĺpec14]]-Tabuľka2[[#This Row],[Stĺpec26]])</f>
        <v>0</v>
      </c>
      <c r="AD69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2" s="206">
        <f>IF('Bodovacie kritéria'!$F$15="01 A - BORSKÁ NÍŽINA",Tabuľka2[[#This Row],[Stĺpec25]]/Tabuľka2[[#This Row],[Stĺpec5]],0)</f>
        <v>0</v>
      </c>
      <c r="AF69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2" s="206">
        <f>IFERROR((Tabuľka2[[#This Row],[Stĺpec28]]+Tabuľka2[[#This Row],[Stĺpec25]])/Tabuľka2[[#This Row],[Stĺpec14]],0)</f>
        <v>0</v>
      </c>
      <c r="AH692" s="199">
        <f>Tabuľka2[[#This Row],[Stĺpec28]]+Tabuľka2[[#This Row],[Stĺpec25]]</f>
        <v>0</v>
      </c>
      <c r="AI692" s="206">
        <f>IFERROR(Tabuľka2[[#This Row],[Stĺpec25]]/Tabuľka2[[#This Row],[Stĺpec30]],0)</f>
        <v>0</v>
      </c>
      <c r="AJ692" s="191">
        <f>IFERROR(Tabuľka2[[#This Row],[Stĺpec145]]/Tabuľka2[[#This Row],[Stĺpec14]],0)</f>
        <v>0</v>
      </c>
      <c r="AK692" s="191">
        <f>IFERROR(Tabuľka2[[#This Row],[Stĺpec144]]/Tabuľka2[[#This Row],[Stĺpec14]],0)</f>
        <v>0</v>
      </c>
    </row>
    <row r="693" spans="1:37" x14ac:dyDescent="0.25">
      <c r="A693" s="252"/>
      <c r="B693" s="257"/>
      <c r="C693" s="257"/>
      <c r="D693" s="257"/>
      <c r="E693" s="257"/>
      <c r="F693" s="257"/>
      <c r="G693" s="257"/>
      <c r="H693" s="257"/>
      <c r="I693" s="257"/>
      <c r="J693" s="257"/>
      <c r="K693" s="257"/>
      <c r="L693" s="257"/>
      <c r="M693" s="257"/>
      <c r="N693" s="218">
        <f>SUM(Činnosti!$F693:$M693)</f>
        <v>0</v>
      </c>
      <c r="O693" s="262"/>
      <c r="P693" s="269"/>
      <c r="Q693" s="267">
        <f>IF(AND(Tabuľka2[[#This Row],[Stĺpec5]]&gt;0,Tabuľka2[[#This Row],[Stĺpec1]]=""),1,0)</f>
        <v>0</v>
      </c>
      <c r="R693" s="237">
        <f>IF(AND(Tabuľka2[[#This Row],[Stĺpec14]]=0,OR(Tabuľka2[[#This Row],[Stĺpec145]]&gt;0,Tabuľka2[[#This Row],[Stĺpec144]]&gt;0)),1,0)</f>
        <v>0</v>
      </c>
      <c r="S69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3" s="212">
        <f>IF(OR($T$13="vyberte",$T$13=""),0,IF(OR(Tabuľka2[[#This Row],[Stĺpec14]]="",Tabuľka2[[#This Row],[Stĺpec6]]=""),0,Tabuľka2[[#This Row],[Stĺpec6]]/Tabuľka2[[#This Row],[Stĺpec14]]))</f>
        <v>0</v>
      </c>
      <c r="U693" s="212">
        <f>IF(OR($U$13="vyberte",$U$13=""),0,IF(OR(Tabuľka2[[#This Row],[Stĺpec14]]="",Tabuľka2[[#This Row],[Stĺpec7]]=""),0,Tabuľka2[[#This Row],[Stĺpec7]]/Tabuľka2[[#This Row],[Stĺpec14]]))</f>
        <v>0</v>
      </c>
      <c r="V693" s="212">
        <f>IF(OR($V$13="vyberte",$V$13=""),0,IF(OR(Tabuľka2[[#This Row],[Stĺpec14]]="",Tabuľka2[[#This Row],[Stĺpec8]]=0),0,Tabuľka2[[#This Row],[Stĺpec8]]/Tabuľka2[[#This Row],[Stĺpec14]]))</f>
        <v>0</v>
      </c>
      <c r="W693" s="212">
        <f>IF(OR($W$13="vyberte",$W$13=""),0,IF(OR(Tabuľka2[[#This Row],[Stĺpec14]]="",Tabuľka2[[#This Row],[Stĺpec9]]=""),0,Tabuľka2[[#This Row],[Stĺpec9]]/Tabuľka2[[#This Row],[Stĺpec14]]))</f>
        <v>0</v>
      </c>
      <c r="X693" s="212">
        <f>IF(OR($X$13="vyberte",$X$13=""),0,IF(OR(Tabuľka2[[#This Row],[Stĺpec14]]="",Tabuľka2[[#This Row],[Stĺpec10]]=""),0,Tabuľka2[[#This Row],[Stĺpec10]]/Tabuľka2[[#This Row],[Stĺpec14]]))</f>
        <v>0</v>
      </c>
      <c r="Y693" s="212">
        <f>IF(OR($Y$13="vyberte",$Y$13=""),0,IF(OR(Tabuľka2[[#This Row],[Stĺpec14]]="",Tabuľka2[[#This Row],[Stĺpec11]]=""),0,Tabuľka2[[#This Row],[Stĺpec11]]/Tabuľka2[[#This Row],[Stĺpec14]]))</f>
        <v>0</v>
      </c>
      <c r="Z693" s="212">
        <f>IF(OR(Tabuľka2[[#This Row],[Stĺpec14]]="",Tabuľka2[[#This Row],[Stĺpec12]]=""),0,Tabuľka2[[#This Row],[Stĺpec12]]/Tabuľka2[[#This Row],[Stĺpec14]])</f>
        <v>0</v>
      </c>
      <c r="AA693" s="194">
        <f>IF(OR(Tabuľka2[[#This Row],[Stĺpec14]]="",Tabuľka2[[#This Row],[Stĺpec13]]=""),0,Tabuľka2[[#This Row],[Stĺpec13]]/Tabuľka2[[#This Row],[Stĺpec14]])</f>
        <v>0</v>
      </c>
      <c r="AB693" s="193">
        <f>COUNTIF(Tabuľka2[[#This Row],[Stĺpec16]:[Stĺpec23]],"&gt;0,1")</f>
        <v>0</v>
      </c>
      <c r="AC693" s="198">
        <f>IF(OR($F$13="vyberte",$F$13=""),0,Tabuľka2[[#This Row],[Stĺpec14]]-Tabuľka2[[#This Row],[Stĺpec26]])</f>
        <v>0</v>
      </c>
      <c r="AD69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3" s="206">
        <f>IF('Bodovacie kritéria'!$F$15="01 A - BORSKÁ NÍŽINA",Tabuľka2[[#This Row],[Stĺpec25]]/Tabuľka2[[#This Row],[Stĺpec5]],0)</f>
        <v>0</v>
      </c>
      <c r="AF69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3" s="206">
        <f>IFERROR((Tabuľka2[[#This Row],[Stĺpec28]]+Tabuľka2[[#This Row],[Stĺpec25]])/Tabuľka2[[#This Row],[Stĺpec14]],0)</f>
        <v>0</v>
      </c>
      <c r="AH693" s="199">
        <f>Tabuľka2[[#This Row],[Stĺpec28]]+Tabuľka2[[#This Row],[Stĺpec25]]</f>
        <v>0</v>
      </c>
      <c r="AI693" s="206">
        <f>IFERROR(Tabuľka2[[#This Row],[Stĺpec25]]/Tabuľka2[[#This Row],[Stĺpec30]],0)</f>
        <v>0</v>
      </c>
      <c r="AJ693" s="191">
        <f>IFERROR(Tabuľka2[[#This Row],[Stĺpec145]]/Tabuľka2[[#This Row],[Stĺpec14]],0)</f>
        <v>0</v>
      </c>
      <c r="AK693" s="191">
        <f>IFERROR(Tabuľka2[[#This Row],[Stĺpec144]]/Tabuľka2[[#This Row],[Stĺpec14]],0)</f>
        <v>0</v>
      </c>
    </row>
    <row r="694" spans="1:37" x14ac:dyDescent="0.25">
      <c r="A694" s="251"/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17">
        <f>SUM(Činnosti!$F694:$M694)</f>
        <v>0</v>
      </c>
      <c r="O694" s="261"/>
      <c r="P694" s="269"/>
      <c r="Q694" s="267">
        <f>IF(AND(Tabuľka2[[#This Row],[Stĺpec5]]&gt;0,Tabuľka2[[#This Row],[Stĺpec1]]=""),1,0)</f>
        <v>0</v>
      </c>
      <c r="R694" s="237">
        <f>IF(AND(Tabuľka2[[#This Row],[Stĺpec14]]=0,OR(Tabuľka2[[#This Row],[Stĺpec145]]&gt;0,Tabuľka2[[#This Row],[Stĺpec144]]&gt;0)),1,0)</f>
        <v>0</v>
      </c>
      <c r="S69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4" s="212">
        <f>IF(OR($T$13="vyberte",$T$13=""),0,IF(OR(Tabuľka2[[#This Row],[Stĺpec14]]="",Tabuľka2[[#This Row],[Stĺpec6]]=""),0,Tabuľka2[[#This Row],[Stĺpec6]]/Tabuľka2[[#This Row],[Stĺpec14]]))</f>
        <v>0</v>
      </c>
      <c r="U694" s="212">
        <f>IF(OR($U$13="vyberte",$U$13=""),0,IF(OR(Tabuľka2[[#This Row],[Stĺpec14]]="",Tabuľka2[[#This Row],[Stĺpec7]]=""),0,Tabuľka2[[#This Row],[Stĺpec7]]/Tabuľka2[[#This Row],[Stĺpec14]]))</f>
        <v>0</v>
      </c>
      <c r="V694" s="212">
        <f>IF(OR($V$13="vyberte",$V$13=""),0,IF(OR(Tabuľka2[[#This Row],[Stĺpec14]]="",Tabuľka2[[#This Row],[Stĺpec8]]=0),0,Tabuľka2[[#This Row],[Stĺpec8]]/Tabuľka2[[#This Row],[Stĺpec14]]))</f>
        <v>0</v>
      </c>
      <c r="W694" s="212">
        <f>IF(OR($W$13="vyberte",$W$13=""),0,IF(OR(Tabuľka2[[#This Row],[Stĺpec14]]="",Tabuľka2[[#This Row],[Stĺpec9]]=""),0,Tabuľka2[[#This Row],[Stĺpec9]]/Tabuľka2[[#This Row],[Stĺpec14]]))</f>
        <v>0</v>
      </c>
      <c r="X694" s="212">
        <f>IF(OR($X$13="vyberte",$X$13=""),0,IF(OR(Tabuľka2[[#This Row],[Stĺpec14]]="",Tabuľka2[[#This Row],[Stĺpec10]]=""),0,Tabuľka2[[#This Row],[Stĺpec10]]/Tabuľka2[[#This Row],[Stĺpec14]]))</f>
        <v>0</v>
      </c>
      <c r="Y694" s="212">
        <f>IF(OR($Y$13="vyberte",$Y$13=""),0,IF(OR(Tabuľka2[[#This Row],[Stĺpec14]]="",Tabuľka2[[#This Row],[Stĺpec11]]=""),0,Tabuľka2[[#This Row],[Stĺpec11]]/Tabuľka2[[#This Row],[Stĺpec14]]))</f>
        <v>0</v>
      </c>
      <c r="Z694" s="212">
        <f>IF(OR(Tabuľka2[[#This Row],[Stĺpec14]]="",Tabuľka2[[#This Row],[Stĺpec12]]=""),0,Tabuľka2[[#This Row],[Stĺpec12]]/Tabuľka2[[#This Row],[Stĺpec14]])</f>
        <v>0</v>
      </c>
      <c r="AA694" s="194">
        <f>IF(OR(Tabuľka2[[#This Row],[Stĺpec14]]="",Tabuľka2[[#This Row],[Stĺpec13]]=""),0,Tabuľka2[[#This Row],[Stĺpec13]]/Tabuľka2[[#This Row],[Stĺpec14]])</f>
        <v>0</v>
      </c>
      <c r="AB694" s="193">
        <f>COUNTIF(Tabuľka2[[#This Row],[Stĺpec16]:[Stĺpec23]],"&gt;0,1")</f>
        <v>0</v>
      </c>
      <c r="AC694" s="198">
        <f>IF(OR($F$13="vyberte",$F$13=""),0,Tabuľka2[[#This Row],[Stĺpec14]]-Tabuľka2[[#This Row],[Stĺpec26]])</f>
        <v>0</v>
      </c>
      <c r="AD69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4" s="206">
        <f>IF('Bodovacie kritéria'!$F$15="01 A - BORSKÁ NÍŽINA",Tabuľka2[[#This Row],[Stĺpec25]]/Tabuľka2[[#This Row],[Stĺpec5]],0)</f>
        <v>0</v>
      </c>
      <c r="AF69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4" s="206">
        <f>IFERROR((Tabuľka2[[#This Row],[Stĺpec28]]+Tabuľka2[[#This Row],[Stĺpec25]])/Tabuľka2[[#This Row],[Stĺpec14]],0)</f>
        <v>0</v>
      </c>
      <c r="AH694" s="199">
        <f>Tabuľka2[[#This Row],[Stĺpec28]]+Tabuľka2[[#This Row],[Stĺpec25]]</f>
        <v>0</v>
      </c>
      <c r="AI694" s="206">
        <f>IFERROR(Tabuľka2[[#This Row],[Stĺpec25]]/Tabuľka2[[#This Row],[Stĺpec30]],0)</f>
        <v>0</v>
      </c>
      <c r="AJ694" s="191">
        <f>IFERROR(Tabuľka2[[#This Row],[Stĺpec145]]/Tabuľka2[[#This Row],[Stĺpec14]],0)</f>
        <v>0</v>
      </c>
      <c r="AK694" s="191">
        <f>IFERROR(Tabuľka2[[#This Row],[Stĺpec144]]/Tabuľka2[[#This Row],[Stĺpec14]],0)</f>
        <v>0</v>
      </c>
    </row>
    <row r="695" spans="1:37" x14ac:dyDescent="0.25">
      <c r="A695" s="252"/>
      <c r="B695" s="257"/>
      <c r="C695" s="257"/>
      <c r="D695" s="257"/>
      <c r="E695" s="257"/>
      <c r="F695" s="257"/>
      <c r="G695" s="257"/>
      <c r="H695" s="257"/>
      <c r="I695" s="257"/>
      <c r="J695" s="257"/>
      <c r="K695" s="257"/>
      <c r="L695" s="257"/>
      <c r="M695" s="257"/>
      <c r="N695" s="218">
        <f>SUM(Činnosti!$F695:$M695)</f>
        <v>0</v>
      </c>
      <c r="O695" s="262"/>
      <c r="P695" s="269"/>
      <c r="Q695" s="267">
        <f>IF(AND(Tabuľka2[[#This Row],[Stĺpec5]]&gt;0,Tabuľka2[[#This Row],[Stĺpec1]]=""),1,0)</f>
        <v>0</v>
      </c>
      <c r="R695" s="237">
        <f>IF(AND(Tabuľka2[[#This Row],[Stĺpec14]]=0,OR(Tabuľka2[[#This Row],[Stĺpec145]]&gt;0,Tabuľka2[[#This Row],[Stĺpec144]]&gt;0)),1,0)</f>
        <v>0</v>
      </c>
      <c r="S69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5" s="212">
        <f>IF(OR($T$13="vyberte",$T$13=""),0,IF(OR(Tabuľka2[[#This Row],[Stĺpec14]]="",Tabuľka2[[#This Row],[Stĺpec6]]=""),0,Tabuľka2[[#This Row],[Stĺpec6]]/Tabuľka2[[#This Row],[Stĺpec14]]))</f>
        <v>0</v>
      </c>
      <c r="U695" s="212">
        <f>IF(OR($U$13="vyberte",$U$13=""),0,IF(OR(Tabuľka2[[#This Row],[Stĺpec14]]="",Tabuľka2[[#This Row],[Stĺpec7]]=""),0,Tabuľka2[[#This Row],[Stĺpec7]]/Tabuľka2[[#This Row],[Stĺpec14]]))</f>
        <v>0</v>
      </c>
      <c r="V695" s="212">
        <f>IF(OR($V$13="vyberte",$V$13=""),0,IF(OR(Tabuľka2[[#This Row],[Stĺpec14]]="",Tabuľka2[[#This Row],[Stĺpec8]]=0),0,Tabuľka2[[#This Row],[Stĺpec8]]/Tabuľka2[[#This Row],[Stĺpec14]]))</f>
        <v>0</v>
      </c>
      <c r="W695" s="212">
        <f>IF(OR($W$13="vyberte",$W$13=""),0,IF(OR(Tabuľka2[[#This Row],[Stĺpec14]]="",Tabuľka2[[#This Row],[Stĺpec9]]=""),0,Tabuľka2[[#This Row],[Stĺpec9]]/Tabuľka2[[#This Row],[Stĺpec14]]))</f>
        <v>0</v>
      </c>
      <c r="X695" s="212">
        <f>IF(OR($X$13="vyberte",$X$13=""),0,IF(OR(Tabuľka2[[#This Row],[Stĺpec14]]="",Tabuľka2[[#This Row],[Stĺpec10]]=""),0,Tabuľka2[[#This Row],[Stĺpec10]]/Tabuľka2[[#This Row],[Stĺpec14]]))</f>
        <v>0</v>
      </c>
      <c r="Y695" s="212">
        <f>IF(OR($Y$13="vyberte",$Y$13=""),0,IF(OR(Tabuľka2[[#This Row],[Stĺpec14]]="",Tabuľka2[[#This Row],[Stĺpec11]]=""),0,Tabuľka2[[#This Row],[Stĺpec11]]/Tabuľka2[[#This Row],[Stĺpec14]]))</f>
        <v>0</v>
      </c>
      <c r="Z695" s="212">
        <f>IF(OR(Tabuľka2[[#This Row],[Stĺpec14]]="",Tabuľka2[[#This Row],[Stĺpec12]]=""),0,Tabuľka2[[#This Row],[Stĺpec12]]/Tabuľka2[[#This Row],[Stĺpec14]])</f>
        <v>0</v>
      </c>
      <c r="AA695" s="194">
        <f>IF(OR(Tabuľka2[[#This Row],[Stĺpec14]]="",Tabuľka2[[#This Row],[Stĺpec13]]=""),0,Tabuľka2[[#This Row],[Stĺpec13]]/Tabuľka2[[#This Row],[Stĺpec14]])</f>
        <v>0</v>
      </c>
      <c r="AB695" s="193">
        <f>COUNTIF(Tabuľka2[[#This Row],[Stĺpec16]:[Stĺpec23]],"&gt;0,1")</f>
        <v>0</v>
      </c>
      <c r="AC695" s="198">
        <f>IF(OR($F$13="vyberte",$F$13=""),0,Tabuľka2[[#This Row],[Stĺpec14]]-Tabuľka2[[#This Row],[Stĺpec26]])</f>
        <v>0</v>
      </c>
      <c r="AD69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5" s="206">
        <f>IF('Bodovacie kritéria'!$F$15="01 A - BORSKÁ NÍŽINA",Tabuľka2[[#This Row],[Stĺpec25]]/Tabuľka2[[#This Row],[Stĺpec5]],0)</f>
        <v>0</v>
      </c>
      <c r="AF69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5" s="206">
        <f>IFERROR((Tabuľka2[[#This Row],[Stĺpec28]]+Tabuľka2[[#This Row],[Stĺpec25]])/Tabuľka2[[#This Row],[Stĺpec14]],0)</f>
        <v>0</v>
      </c>
      <c r="AH695" s="199">
        <f>Tabuľka2[[#This Row],[Stĺpec28]]+Tabuľka2[[#This Row],[Stĺpec25]]</f>
        <v>0</v>
      </c>
      <c r="AI695" s="206">
        <f>IFERROR(Tabuľka2[[#This Row],[Stĺpec25]]/Tabuľka2[[#This Row],[Stĺpec30]],0)</f>
        <v>0</v>
      </c>
      <c r="AJ695" s="191">
        <f>IFERROR(Tabuľka2[[#This Row],[Stĺpec145]]/Tabuľka2[[#This Row],[Stĺpec14]],0)</f>
        <v>0</v>
      </c>
      <c r="AK695" s="191">
        <f>IFERROR(Tabuľka2[[#This Row],[Stĺpec144]]/Tabuľka2[[#This Row],[Stĺpec14]],0)</f>
        <v>0</v>
      </c>
    </row>
    <row r="696" spans="1:37" x14ac:dyDescent="0.25">
      <c r="A696" s="251"/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17">
        <f>SUM(Činnosti!$F696:$M696)</f>
        <v>0</v>
      </c>
      <c r="O696" s="261"/>
      <c r="P696" s="269"/>
      <c r="Q696" s="267">
        <f>IF(AND(Tabuľka2[[#This Row],[Stĺpec5]]&gt;0,Tabuľka2[[#This Row],[Stĺpec1]]=""),1,0)</f>
        <v>0</v>
      </c>
      <c r="R696" s="237">
        <f>IF(AND(Tabuľka2[[#This Row],[Stĺpec14]]=0,OR(Tabuľka2[[#This Row],[Stĺpec145]]&gt;0,Tabuľka2[[#This Row],[Stĺpec144]]&gt;0)),1,0)</f>
        <v>0</v>
      </c>
      <c r="S69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6" s="212">
        <f>IF(OR($T$13="vyberte",$T$13=""),0,IF(OR(Tabuľka2[[#This Row],[Stĺpec14]]="",Tabuľka2[[#This Row],[Stĺpec6]]=""),0,Tabuľka2[[#This Row],[Stĺpec6]]/Tabuľka2[[#This Row],[Stĺpec14]]))</f>
        <v>0</v>
      </c>
      <c r="U696" s="212">
        <f>IF(OR($U$13="vyberte",$U$13=""),0,IF(OR(Tabuľka2[[#This Row],[Stĺpec14]]="",Tabuľka2[[#This Row],[Stĺpec7]]=""),0,Tabuľka2[[#This Row],[Stĺpec7]]/Tabuľka2[[#This Row],[Stĺpec14]]))</f>
        <v>0</v>
      </c>
      <c r="V696" s="212">
        <f>IF(OR($V$13="vyberte",$V$13=""),0,IF(OR(Tabuľka2[[#This Row],[Stĺpec14]]="",Tabuľka2[[#This Row],[Stĺpec8]]=0),0,Tabuľka2[[#This Row],[Stĺpec8]]/Tabuľka2[[#This Row],[Stĺpec14]]))</f>
        <v>0</v>
      </c>
      <c r="W696" s="212">
        <f>IF(OR($W$13="vyberte",$W$13=""),0,IF(OR(Tabuľka2[[#This Row],[Stĺpec14]]="",Tabuľka2[[#This Row],[Stĺpec9]]=""),0,Tabuľka2[[#This Row],[Stĺpec9]]/Tabuľka2[[#This Row],[Stĺpec14]]))</f>
        <v>0</v>
      </c>
      <c r="X696" s="212">
        <f>IF(OR($X$13="vyberte",$X$13=""),0,IF(OR(Tabuľka2[[#This Row],[Stĺpec14]]="",Tabuľka2[[#This Row],[Stĺpec10]]=""),0,Tabuľka2[[#This Row],[Stĺpec10]]/Tabuľka2[[#This Row],[Stĺpec14]]))</f>
        <v>0</v>
      </c>
      <c r="Y696" s="212">
        <f>IF(OR($Y$13="vyberte",$Y$13=""),0,IF(OR(Tabuľka2[[#This Row],[Stĺpec14]]="",Tabuľka2[[#This Row],[Stĺpec11]]=""),0,Tabuľka2[[#This Row],[Stĺpec11]]/Tabuľka2[[#This Row],[Stĺpec14]]))</f>
        <v>0</v>
      </c>
      <c r="Z696" s="212">
        <f>IF(OR(Tabuľka2[[#This Row],[Stĺpec14]]="",Tabuľka2[[#This Row],[Stĺpec12]]=""),0,Tabuľka2[[#This Row],[Stĺpec12]]/Tabuľka2[[#This Row],[Stĺpec14]])</f>
        <v>0</v>
      </c>
      <c r="AA696" s="194">
        <f>IF(OR(Tabuľka2[[#This Row],[Stĺpec14]]="",Tabuľka2[[#This Row],[Stĺpec13]]=""),0,Tabuľka2[[#This Row],[Stĺpec13]]/Tabuľka2[[#This Row],[Stĺpec14]])</f>
        <v>0</v>
      </c>
      <c r="AB696" s="193">
        <f>COUNTIF(Tabuľka2[[#This Row],[Stĺpec16]:[Stĺpec23]],"&gt;0,1")</f>
        <v>0</v>
      </c>
      <c r="AC696" s="198">
        <f>IF(OR($F$13="vyberte",$F$13=""),0,Tabuľka2[[#This Row],[Stĺpec14]]-Tabuľka2[[#This Row],[Stĺpec26]])</f>
        <v>0</v>
      </c>
      <c r="AD69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6" s="206">
        <f>IF('Bodovacie kritéria'!$F$15="01 A - BORSKÁ NÍŽINA",Tabuľka2[[#This Row],[Stĺpec25]]/Tabuľka2[[#This Row],[Stĺpec5]],0)</f>
        <v>0</v>
      </c>
      <c r="AF69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6" s="206">
        <f>IFERROR((Tabuľka2[[#This Row],[Stĺpec28]]+Tabuľka2[[#This Row],[Stĺpec25]])/Tabuľka2[[#This Row],[Stĺpec14]],0)</f>
        <v>0</v>
      </c>
      <c r="AH696" s="199">
        <f>Tabuľka2[[#This Row],[Stĺpec28]]+Tabuľka2[[#This Row],[Stĺpec25]]</f>
        <v>0</v>
      </c>
      <c r="AI696" s="206">
        <f>IFERROR(Tabuľka2[[#This Row],[Stĺpec25]]/Tabuľka2[[#This Row],[Stĺpec30]],0)</f>
        <v>0</v>
      </c>
      <c r="AJ696" s="191">
        <f>IFERROR(Tabuľka2[[#This Row],[Stĺpec145]]/Tabuľka2[[#This Row],[Stĺpec14]],0)</f>
        <v>0</v>
      </c>
      <c r="AK696" s="191">
        <f>IFERROR(Tabuľka2[[#This Row],[Stĺpec144]]/Tabuľka2[[#This Row],[Stĺpec14]],0)</f>
        <v>0</v>
      </c>
    </row>
    <row r="697" spans="1:37" x14ac:dyDescent="0.25">
      <c r="A697" s="252"/>
      <c r="B697" s="257"/>
      <c r="C697" s="257"/>
      <c r="D697" s="257"/>
      <c r="E697" s="257"/>
      <c r="F697" s="257"/>
      <c r="G697" s="257"/>
      <c r="H697" s="257"/>
      <c r="I697" s="257"/>
      <c r="J697" s="257"/>
      <c r="K697" s="257"/>
      <c r="L697" s="257"/>
      <c r="M697" s="257"/>
      <c r="N697" s="218">
        <f>SUM(Činnosti!$F697:$M697)</f>
        <v>0</v>
      </c>
      <c r="O697" s="262"/>
      <c r="P697" s="269"/>
      <c r="Q697" s="267">
        <f>IF(AND(Tabuľka2[[#This Row],[Stĺpec5]]&gt;0,Tabuľka2[[#This Row],[Stĺpec1]]=""),1,0)</f>
        <v>0</v>
      </c>
      <c r="R697" s="237">
        <f>IF(AND(Tabuľka2[[#This Row],[Stĺpec14]]=0,OR(Tabuľka2[[#This Row],[Stĺpec145]]&gt;0,Tabuľka2[[#This Row],[Stĺpec144]]&gt;0)),1,0)</f>
        <v>0</v>
      </c>
      <c r="S69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7" s="212">
        <f>IF(OR($T$13="vyberte",$T$13=""),0,IF(OR(Tabuľka2[[#This Row],[Stĺpec14]]="",Tabuľka2[[#This Row],[Stĺpec6]]=""),0,Tabuľka2[[#This Row],[Stĺpec6]]/Tabuľka2[[#This Row],[Stĺpec14]]))</f>
        <v>0</v>
      </c>
      <c r="U697" s="212">
        <f>IF(OR($U$13="vyberte",$U$13=""),0,IF(OR(Tabuľka2[[#This Row],[Stĺpec14]]="",Tabuľka2[[#This Row],[Stĺpec7]]=""),0,Tabuľka2[[#This Row],[Stĺpec7]]/Tabuľka2[[#This Row],[Stĺpec14]]))</f>
        <v>0</v>
      </c>
      <c r="V697" s="212">
        <f>IF(OR($V$13="vyberte",$V$13=""),0,IF(OR(Tabuľka2[[#This Row],[Stĺpec14]]="",Tabuľka2[[#This Row],[Stĺpec8]]=0),0,Tabuľka2[[#This Row],[Stĺpec8]]/Tabuľka2[[#This Row],[Stĺpec14]]))</f>
        <v>0</v>
      </c>
      <c r="W697" s="212">
        <f>IF(OR($W$13="vyberte",$W$13=""),0,IF(OR(Tabuľka2[[#This Row],[Stĺpec14]]="",Tabuľka2[[#This Row],[Stĺpec9]]=""),0,Tabuľka2[[#This Row],[Stĺpec9]]/Tabuľka2[[#This Row],[Stĺpec14]]))</f>
        <v>0</v>
      </c>
      <c r="X697" s="212">
        <f>IF(OR($X$13="vyberte",$X$13=""),0,IF(OR(Tabuľka2[[#This Row],[Stĺpec14]]="",Tabuľka2[[#This Row],[Stĺpec10]]=""),0,Tabuľka2[[#This Row],[Stĺpec10]]/Tabuľka2[[#This Row],[Stĺpec14]]))</f>
        <v>0</v>
      </c>
      <c r="Y697" s="212">
        <f>IF(OR($Y$13="vyberte",$Y$13=""),0,IF(OR(Tabuľka2[[#This Row],[Stĺpec14]]="",Tabuľka2[[#This Row],[Stĺpec11]]=""),0,Tabuľka2[[#This Row],[Stĺpec11]]/Tabuľka2[[#This Row],[Stĺpec14]]))</f>
        <v>0</v>
      </c>
      <c r="Z697" s="212">
        <f>IF(OR(Tabuľka2[[#This Row],[Stĺpec14]]="",Tabuľka2[[#This Row],[Stĺpec12]]=""),0,Tabuľka2[[#This Row],[Stĺpec12]]/Tabuľka2[[#This Row],[Stĺpec14]])</f>
        <v>0</v>
      </c>
      <c r="AA697" s="194">
        <f>IF(OR(Tabuľka2[[#This Row],[Stĺpec14]]="",Tabuľka2[[#This Row],[Stĺpec13]]=""),0,Tabuľka2[[#This Row],[Stĺpec13]]/Tabuľka2[[#This Row],[Stĺpec14]])</f>
        <v>0</v>
      </c>
      <c r="AB697" s="193">
        <f>COUNTIF(Tabuľka2[[#This Row],[Stĺpec16]:[Stĺpec23]],"&gt;0,1")</f>
        <v>0</v>
      </c>
      <c r="AC697" s="198">
        <f>IF(OR($F$13="vyberte",$F$13=""),0,Tabuľka2[[#This Row],[Stĺpec14]]-Tabuľka2[[#This Row],[Stĺpec26]])</f>
        <v>0</v>
      </c>
      <c r="AD69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7" s="206">
        <f>IF('Bodovacie kritéria'!$F$15="01 A - BORSKÁ NÍŽINA",Tabuľka2[[#This Row],[Stĺpec25]]/Tabuľka2[[#This Row],[Stĺpec5]],0)</f>
        <v>0</v>
      </c>
      <c r="AF69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7" s="206">
        <f>IFERROR((Tabuľka2[[#This Row],[Stĺpec28]]+Tabuľka2[[#This Row],[Stĺpec25]])/Tabuľka2[[#This Row],[Stĺpec14]],0)</f>
        <v>0</v>
      </c>
      <c r="AH697" s="199">
        <f>Tabuľka2[[#This Row],[Stĺpec28]]+Tabuľka2[[#This Row],[Stĺpec25]]</f>
        <v>0</v>
      </c>
      <c r="AI697" s="206">
        <f>IFERROR(Tabuľka2[[#This Row],[Stĺpec25]]/Tabuľka2[[#This Row],[Stĺpec30]],0)</f>
        <v>0</v>
      </c>
      <c r="AJ697" s="191">
        <f>IFERROR(Tabuľka2[[#This Row],[Stĺpec145]]/Tabuľka2[[#This Row],[Stĺpec14]],0)</f>
        <v>0</v>
      </c>
      <c r="AK697" s="191">
        <f>IFERROR(Tabuľka2[[#This Row],[Stĺpec144]]/Tabuľka2[[#This Row],[Stĺpec14]],0)</f>
        <v>0</v>
      </c>
    </row>
    <row r="698" spans="1:37" x14ac:dyDescent="0.25">
      <c r="A698" s="251"/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17">
        <f>SUM(Činnosti!$F698:$M698)</f>
        <v>0</v>
      </c>
      <c r="O698" s="261"/>
      <c r="P698" s="269"/>
      <c r="Q698" s="267">
        <f>IF(AND(Tabuľka2[[#This Row],[Stĺpec5]]&gt;0,Tabuľka2[[#This Row],[Stĺpec1]]=""),1,0)</f>
        <v>0</v>
      </c>
      <c r="R698" s="237">
        <f>IF(AND(Tabuľka2[[#This Row],[Stĺpec14]]=0,OR(Tabuľka2[[#This Row],[Stĺpec145]]&gt;0,Tabuľka2[[#This Row],[Stĺpec144]]&gt;0)),1,0)</f>
        <v>0</v>
      </c>
      <c r="S69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8" s="212">
        <f>IF(OR($T$13="vyberte",$T$13=""),0,IF(OR(Tabuľka2[[#This Row],[Stĺpec14]]="",Tabuľka2[[#This Row],[Stĺpec6]]=""),0,Tabuľka2[[#This Row],[Stĺpec6]]/Tabuľka2[[#This Row],[Stĺpec14]]))</f>
        <v>0</v>
      </c>
      <c r="U698" s="212">
        <f>IF(OR($U$13="vyberte",$U$13=""),0,IF(OR(Tabuľka2[[#This Row],[Stĺpec14]]="",Tabuľka2[[#This Row],[Stĺpec7]]=""),0,Tabuľka2[[#This Row],[Stĺpec7]]/Tabuľka2[[#This Row],[Stĺpec14]]))</f>
        <v>0</v>
      </c>
      <c r="V698" s="212">
        <f>IF(OR($V$13="vyberte",$V$13=""),0,IF(OR(Tabuľka2[[#This Row],[Stĺpec14]]="",Tabuľka2[[#This Row],[Stĺpec8]]=0),0,Tabuľka2[[#This Row],[Stĺpec8]]/Tabuľka2[[#This Row],[Stĺpec14]]))</f>
        <v>0</v>
      </c>
      <c r="W698" s="212">
        <f>IF(OR($W$13="vyberte",$W$13=""),0,IF(OR(Tabuľka2[[#This Row],[Stĺpec14]]="",Tabuľka2[[#This Row],[Stĺpec9]]=""),0,Tabuľka2[[#This Row],[Stĺpec9]]/Tabuľka2[[#This Row],[Stĺpec14]]))</f>
        <v>0</v>
      </c>
      <c r="X698" s="212">
        <f>IF(OR($X$13="vyberte",$X$13=""),0,IF(OR(Tabuľka2[[#This Row],[Stĺpec14]]="",Tabuľka2[[#This Row],[Stĺpec10]]=""),0,Tabuľka2[[#This Row],[Stĺpec10]]/Tabuľka2[[#This Row],[Stĺpec14]]))</f>
        <v>0</v>
      </c>
      <c r="Y698" s="212">
        <f>IF(OR($Y$13="vyberte",$Y$13=""),0,IF(OR(Tabuľka2[[#This Row],[Stĺpec14]]="",Tabuľka2[[#This Row],[Stĺpec11]]=""),0,Tabuľka2[[#This Row],[Stĺpec11]]/Tabuľka2[[#This Row],[Stĺpec14]]))</f>
        <v>0</v>
      </c>
      <c r="Z698" s="212">
        <f>IF(OR(Tabuľka2[[#This Row],[Stĺpec14]]="",Tabuľka2[[#This Row],[Stĺpec12]]=""),0,Tabuľka2[[#This Row],[Stĺpec12]]/Tabuľka2[[#This Row],[Stĺpec14]])</f>
        <v>0</v>
      </c>
      <c r="AA698" s="194">
        <f>IF(OR(Tabuľka2[[#This Row],[Stĺpec14]]="",Tabuľka2[[#This Row],[Stĺpec13]]=""),0,Tabuľka2[[#This Row],[Stĺpec13]]/Tabuľka2[[#This Row],[Stĺpec14]])</f>
        <v>0</v>
      </c>
      <c r="AB698" s="193">
        <f>COUNTIF(Tabuľka2[[#This Row],[Stĺpec16]:[Stĺpec23]],"&gt;0,1")</f>
        <v>0</v>
      </c>
      <c r="AC698" s="198">
        <f>IF(OR($F$13="vyberte",$F$13=""),0,Tabuľka2[[#This Row],[Stĺpec14]]-Tabuľka2[[#This Row],[Stĺpec26]])</f>
        <v>0</v>
      </c>
      <c r="AD69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8" s="206">
        <f>IF('Bodovacie kritéria'!$F$15="01 A - BORSKÁ NÍŽINA",Tabuľka2[[#This Row],[Stĺpec25]]/Tabuľka2[[#This Row],[Stĺpec5]],0)</f>
        <v>0</v>
      </c>
      <c r="AF69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8" s="206">
        <f>IFERROR((Tabuľka2[[#This Row],[Stĺpec28]]+Tabuľka2[[#This Row],[Stĺpec25]])/Tabuľka2[[#This Row],[Stĺpec14]],0)</f>
        <v>0</v>
      </c>
      <c r="AH698" s="199">
        <f>Tabuľka2[[#This Row],[Stĺpec28]]+Tabuľka2[[#This Row],[Stĺpec25]]</f>
        <v>0</v>
      </c>
      <c r="AI698" s="206">
        <f>IFERROR(Tabuľka2[[#This Row],[Stĺpec25]]/Tabuľka2[[#This Row],[Stĺpec30]],0)</f>
        <v>0</v>
      </c>
      <c r="AJ698" s="191">
        <f>IFERROR(Tabuľka2[[#This Row],[Stĺpec145]]/Tabuľka2[[#This Row],[Stĺpec14]],0)</f>
        <v>0</v>
      </c>
      <c r="AK698" s="191">
        <f>IFERROR(Tabuľka2[[#This Row],[Stĺpec144]]/Tabuľka2[[#This Row],[Stĺpec14]],0)</f>
        <v>0</v>
      </c>
    </row>
    <row r="699" spans="1:37" x14ac:dyDescent="0.25">
      <c r="A699" s="252"/>
      <c r="B699" s="257"/>
      <c r="C699" s="257"/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18">
        <f>SUM(Činnosti!$F699:$M699)</f>
        <v>0</v>
      </c>
      <c r="O699" s="262"/>
      <c r="P699" s="269"/>
      <c r="Q699" s="267">
        <f>IF(AND(Tabuľka2[[#This Row],[Stĺpec5]]&gt;0,Tabuľka2[[#This Row],[Stĺpec1]]=""),1,0)</f>
        <v>0</v>
      </c>
      <c r="R699" s="237">
        <f>IF(AND(Tabuľka2[[#This Row],[Stĺpec14]]=0,OR(Tabuľka2[[#This Row],[Stĺpec145]]&gt;0,Tabuľka2[[#This Row],[Stĺpec144]]&gt;0)),1,0)</f>
        <v>0</v>
      </c>
      <c r="S69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699" s="212">
        <f>IF(OR($T$13="vyberte",$T$13=""),0,IF(OR(Tabuľka2[[#This Row],[Stĺpec14]]="",Tabuľka2[[#This Row],[Stĺpec6]]=""),0,Tabuľka2[[#This Row],[Stĺpec6]]/Tabuľka2[[#This Row],[Stĺpec14]]))</f>
        <v>0</v>
      </c>
      <c r="U699" s="212">
        <f>IF(OR($U$13="vyberte",$U$13=""),0,IF(OR(Tabuľka2[[#This Row],[Stĺpec14]]="",Tabuľka2[[#This Row],[Stĺpec7]]=""),0,Tabuľka2[[#This Row],[Stĺpec7]]/Tabuľka2[[#This Row],[Stĺpec14]]))</f>
        <v>0</v>
      </c>
      <c r="V699" s="212">
        <f>IF(OR($V$13="vyberte",$V$13=""),0,IF(OR(Tabuľka2[[#This Row],[Stĺpec14]]="",Tabuľka2[[#This Row],[Stĺpec8]]=0),0,Tabuľka2[[#This Row],[Stĺpec8]]/Tabuľka2[[#This Row],[Stĺpec14]]))</f>
        <v>0</v>
      </c>
      <c r="W699" s="212">
        <f>IF(OR($W$13="vyberte",$W$13=""),0,IF(OR(Tabuľka2[[#This Row],[Stĺpec14]]="",Tabuľka2[[#This Row],[Stĺpec9]]=""),0,Tabuľka2[[#This Row],[Stĺpec9]]/Tabuľka2[[#This Row],[Stĺpec14]]))</f>
        <v>0</v>
      </c>
      <c r="X699" s="212">
        <f>IF(OR($X$13="vyberte",$X$13=""),0,IF(OR(Tabuľka2[[#This Row],[Stĺpec14]]="",Tabuľka2[[#This Row],[Stĺpec10]]=""),0,Tabuľka2[[#This Row],[Stĺpec10]]/Tabuľka2[[#This Row],[Stĺpec14]]))</f>
        <v>0</v>
      </c>
      <c r="Y699" s="212">
        <f>IF(OR($Y$13="vyberte",$Y$13=""),0,IF(OR(Tabuľka2[[#This Row],[Stĺpec14]]="",Tabuľka2[[#This Row],[Stĺpec11]]=""),0,Tabuľka2[[#This Row],[Stĺpec11]]/Tabuľka2[[#This Row],[Stĺpec14]]))</f>
        <v>0</v>
      </c>
      <c r="Z699" s="212">
        <f>IF(OR(Tabuľka2[[#This Row],[Stĺpec14]]="",Tabuľka2[[#This Row],[Stĺpec12]]=""),0,Tabuľka2[[#This Row],[Stĺpec12]]/Tabuľka2[[#This Row],[Stĺpec14]])</f>
        <v>0</v>
      </c>
      <c r="AA699" s="194">
        <f>IF(OR(Tabuľka2[[#This Row],[Stĺpec14]]="",Tabuľka2[[#This Row],[Stĺpec13]]=""),0,Tabuľka2[[#This Row],[Stĺpec13]]/Tabuľka2[[#This Row],[Stĺpec14]])</f>
        <v>0</v>
      </c>
      <c r="AB699" s="193">
        <f>COUNTIF(Tabuľka2[[#This Row],[Stĺpec16]:[Stĺpec23]],"&gt;0,1")</f>
        <v>0</v>
      </c>
      <c r="AC699" s="198">
        <f>IF(OR($F$13="vyberte",$F$13=""),0,Tabuľka2[[#This Row],[Stĺpec14]]-Tabuľka2[[#This Row],[Stĺpec26]])</f>
        <v>0</v>
      </c>
      <c r="AD69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699" s="206">
        <f>IF('Bodovacie kritéria'!$F$15="01 A - BORSKÁ NÍŽINA",Tabuľka2[[#This Row],[Stĺpec25]]/Tabuľka2[[#This Row],[Stĺpec5]],0)</f>
        <v>0</v>
      </c>
      <c r="AF69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699" s="206">
        <f>IFERROR((Tabuľka2[[#This Row],[Stĺpec28]]+Tabuľka2[[#This Row],[Stĺpec25]])/Tabuľka2[[#This Row],[Stĺpec14]],0)</f>
        <v>0</v>
      </c>
      <c r="AH699" s="199">
        <f>Tabuľka2[[#This Row],[Stĺpec28]]+Tabuľka2[[#This Row],[Stĺpec25]]</f>
        <v>0</v>
      </c>
      <c r="AI699" s="206">
        <f>IFERROR(Tabuľka2[[#This Row],[Stĺpec25]]/Tabuľka2[[#This Row],[Stĺpec30]],0)</f>
        <v>0</v>
      </c>
      <c r="AJ699" s="191">
        <f>IFERROR(Tabuľka2[[#This Row],[Stĺpec145]]/Tabuľka2[[#This Row],[Stĺpec14]],0)</f>
        <v>0</v>
      </c>
      <c r="AK699" s="191">
        <f>IFERROR(Tabuľka2[[#This Row],[Stĺpec144]]/Tabuľka2[[#This Row],[Stĺpec14]],0)</f>
        <v>0</v>
      </c>
    </row>
    <row r="700" spans="1:37" x14ac:dyDescent="0.25">
      <c r="A700" s="251"/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17">
        <f>SUM(Činnosti!$F700:$M700)</f>
        <v>0</v>
      </c>
      <c r="O700" s="261"/>
      <c r="P700" s="269"/>
      <c r="Q700" s="267">
        <f>IF(AND(Tabuľka2[[#This Row],[Stĺpec5]]&gt;0,Tabuľka2[[#This Row],[Stĺpec1]]=""),1,0)</f>
        <v>0</v>
      </c>
      <c r="R700" s="237">
        <f>IF(AND(Tabuľka2[[#This Row],[Stĺpec14]]=0,OR(Tabuľka2[[#This Row],[Stĺpec145]]&gt;0,Tabuľka2[[#This Row],[Stĺpec144]]&gt;0)),1,0)</f>
        <v>0</v>
      </c>
      <c r="S70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0" s="212">
        <f>IF(OR($T$13="vyberte",$T$13=""),0,IF(OR(Tabuľka2[[#This Row],[Stĺpec14]]="",Tabuľka2[[#This Row],[Stĺpec6]]=""),0,Tabuľka2[[#This Row],[Stĺpec6]]/Tabuľka2[[#This Row],[Stĺpec14]]))</f>
        <v>0</v>
      </c>
      <c r="U700" s="212">
        <f>IF(OR($U$13="vyberte",$U$13=""),0,IF(OR(Tabuľka2[[#This Row],[Stĺpec14]]="",Tabuľka2[[#This Row],[Stĺpec7]]=""),0,Tabuľka2[[#This Row],[Stĺpec7]]/Tabuľka2[[#This Row],[Stĺpec14]]))</f>
        <v>0</v>
      </c>
      <c r="V700" s="212">
        <f>IF(OR($V$13="vyberte",$V$13=""),0,IF(OR(Tabuľka2[[#This Row],[Stĺpec14]]="",Tabuľka2[[#This Row],[Stĺpec8]]=0),0,Tabuľka2[[#This Row],[Stĺpec8]]/Tabuľka2[[#This Row],[Stĺpec14]]))</f>
        <v>0</v>
      </c>
      <c r="W700" s="212">
        <f>IF(OR($W$13="vyberte",$W$13=""),0,IF(OR(Tabuľka2[[#This Row],[Stĺpec14]]="",Tabuľka2[[#This Row],[Stĺpec9]]=""),0,Tabuľka2[[#This Row],[Stĺpec9]]/Tabuľka2[[#This Row],[Stĺpec14]]))</f>
        <v>0</v>
      </c>
      <c r="X700" s="212">
        <f>IF(OR($X$13="vyberte",$X$13=""),0,IF(OR(Tabuľka2[[#This Row],[Stĺpec14]]="",Tabuľka2[[#This Row],[Stĺpec10]]=""),0,Tabuľka2[[#This Row],[Stĺpec10]]/Tabuľka2[[#This Row],[Stĺpec14]]))</f>
        <v>0</v>
      </c>
      <c r="Y700" s="212">
        <f>IF(OR($Y$13="vyberte",$Y$13=""),0,IF(OR(Tabuľka2[[#This Row],[Stĺpec14]]="",Tabuľka2[[#This Row],[Stĺpec11]]=""),0,Tabuľka2[[#This Row],[Stĺpec11]]/Tabuľka2[[#This Row],[Stĺpec14]]))</f>
        <v>0</v>
      </c>
      <c r="Z700" s="212">
        <f>IF(OR(Tabuľka2[[#This Row],[Stĺpec14]]="",Tabuľka2[[#This Row],[Stĺpec12]]=""),0,Tabuľka2[[#This Row],[Stĺpec12]]/Tabuľka2[[#This Row],[Stĺpec14]])</f>
        <v>0</v>
      </c>
      <c r="AA700" s="194">
        <f>IF(OR(Tabuľka2[[#This Row],[Stĺpec14]]="",Tabuľka2[[#This Row],[Stĺpec13]]=""),0,Tabuľka2[[#This Row],[Stĺpec13]]/Tabuľka2[[#This Row],[Stĺpec14]])</f>
        <v>0</v>
      </c>
      <c r="AB700" s="193">
        <f>COUNTIF(Tabuľka2[[#This Row],[Stĺpec16]:[Stĺpec23]],"&gt;0,1")</f>
        <v>0</v>
      </c>
      <c r="AC700" s="198">
        <f>IF(OR($F$13="vyberte",$F$13=""),0,Tabuľka2[[#This Row],[Stĺpec14]]-Tabuľka2[[#This Row],[Stĺpec26]])</f>
        <v>0</v>
      </c>
      <c r="AD70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0" s="206">
        <f>IF('Bodovacie kritéria'!$F$15="01 A - BORSKÁ NÍŽINA",Tabuľka2[[#This Row],[Stĺpec25]]/Tabuľka2[[#This Row],[Stĺpec5]],0)</f>
        <v>0</v>
      </c>
      <c r="AF70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0" s="206">
        <f>IFERROR((Tabuľka2[[#This Row],[Stĺpec28]]+Tabuľka2[[#This Row],[Stĺpec25]])/Tabuľka2[[#This Row],[Stĺpec14]],0)</f>
        <v>0</v>
      </c>
      <c r="AH700" s="199">
        <f>Tabuľka2[[#This Row],[Stĺpec28]]+Tabuľka2[[#This Row],[Stĺpec25]]</f>
        <v>0</v>
      </c>
      <c r="AI700" s="206">
        <f>IFERROR(Tabuľka2[[#This Row],[Stĺpec25]]/Tabuľka2[[#This Row],[Stĺpec30]],0)</f>
        <v>0</v>
      </c>
      <c r="AJ700" s="191">
        <f>IFERROR(Tabuľka2[[#This Row],[Stĺpec145]]/Tabuľka2[[#This Row],[Stĺpec14]],0)</f>
        <v>0</v>
      </c>
      <c r="AK700" s="191">
        <f>IFERROR(Tabuľka2[[#This Row],[Stĺpec144]]/Tabuľka2[[#This Row],[Stĺpec14]],0)</f>
        <v>0</v>
      </c>
    </row>
    <row r="701" spans="1:37" x14ac:dyDescent="0.25">
      <c r="A701" s="252"/>
      <c r="B701" s="257"/>
      <c r="C701" s="257"/>
      <c r="D701" s="257"/>
      <c r="E701" s="257"/>
      <c r="F701" s="257"/>
      <c r="G701" s="257"/>
      <c r="H701" s="257"/>
      <c r="I701" s="257"/>
      <c r="J701" s="257"/>
      <c r="K701" s="257"/>
      <c r="L701" s="257"/>
      <c r="M701" s="257"/>
      <c r="N701" s="218">
        <f>SUM(Činnosti!$F701:$M701)</f>
        <v>0</v>
      </c>
      <c r="O701" s="262"/>
      <c r="P701" s="269"/>
      <c r="Q701" s="267">
        <f>IF(AND(Tabuľka2[[#This Row],[Stĺpec5]]&gt;0,Tabuľka2[[#This Row],[Stĺpec1]]=""),1,0)</f>
        <v>0</v>
      </c>
      <c r="R701" s="237">
        <f>IF(AND(Tabuľka2[[#This Row],[Stĺpec14]]=0,OR(Tabuľka2[[#This Row],[Stĺpec145]]&gt;0,Tabuľka2[[#This Row],[Stĺpec144]]&gt;0)),1,0)</f>
        <v>0</v>
      </c>
      <c r="S70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1" s="212">
        <f>IF(OR($T$13="vyberte",$T$13=""),0,IF(OR(Tabuľka2[[#This Row],[Stĺpec14]]="",Tabuľka2[[#This Row],[Stĺpec6]]=""),0,Tabuľka2[[#This Row],[Stĺpec6]]/Tabuľka2[[#This Row],[Stĺpec14]]))</f>
        <v>0</v>
      </c>
      <c r="U701" s="212">
        <f>IF(OR($U$13="vyberte",$U$13=""),0,IF(OR(Tabuľka2[[#This Row],[Stĺpec14]]="",Tabuľka2[[#This Row],[Stĺpec7]]=""),0,Tabuľka2[[#This Row],[Stĺpec7]]/Tabuľka2[[#This Row],[Stĺpec14]]))</f>
        <v>0</v>
      </c>
      <c r="V701" s="212">
        <f>IF(OR($V$13="vyberte",$V$13=""),0,IF(OR(Tabuľka2[[#This Row],[Stĺpec14]]="",Tabuľka2[[#This Row],[Stĺpec8]]=0),0,Tabuľka2[[#This Row],[Stĺpec8]]/Tabuľka2[[#This Row],[Stĺpec14]]))</f>
        <v>0</v>
      </c>
      <c r="W701" s="212">
        <f>IF(OR($W$13="vyberte",$W$13=""),0,IF(OR(Tabuľka2[[#This Row],[Stĺpec14]]="",Tabuľka2[[#This Row],[Stĺpec9]]=""),0,Tabuľka2[[#This Row],[Stĺpec9]]/Tabuľka2[[#This Row],[Stĺpec14]]))</f>
        <v>0</v>
      </c>
      <c r="X701" s="212">
        <f>IF(OR($X$13="vyberte",$X$13=""),0,IF(OR(Tabuľka2[[#This Row],[Stĺpec14]]="",Tabuľka2[[#This Row],[Stĺpec10]]=""),0,Tabuľka2[[#This Row],[Stĺpec10]]/Tabuľka2[[#This Row],[Stĺpec14]]))</f>
        <v>0</v>
      </c>
      <c r="Y701" s="212">
        <f>IF(OR($Y$13="vyberte",$Y$13=""),0,IF(OR(Tabuľka2[[#This Row],[Stĺpec14]]="",Tabuľka2[[#This Row],[Stĺpec11]]=""),0,Tabuľka2[[#This Row],[Stĺpec11]]/Tabuľka2[[#This Row],[Stĺpec14]]))</f>
        <v>0</v>
      </c>
      <c r="Z701" s="212">
        <f>IF(OR(Tabuľka2[[#This Row],[Stĺpec14]]="",Tabuľka2[[#This Row],[Stĺpec12]]=""),0,Tabuľka2[[#This Row],[Stĺpec12]]/Tabuľka2[[#This Row],[Stĺpec14]])</f>
        <v>0</v>
      </c>
      <c r="AA701" s="194">
        <f>IF(OR(Tabuľka2[[#This Row],[Stĺpec14]]="",Tabuľka2[[#This Row],[Stĺpec13]]=""),0,Tabuľka2[[#This Row],[Stĺpec13]]/Tabuľka2[[#This Row],[Stĺpec14]])</f>
        <v>0</v>
      </c>
      <c r="AB701" s="193">
        <f>COUNTIF(Tabuľka2[[#This Row],[Stĺpec16]:[Stĺpec23]],"&gt;0,1")</f>
        <v>0</v>
      </c>
      <c r="AC701" s="198">
        <f>IF(OR($F$13="vyberte",$F$13=""),0,Tabuľka2[[#This Row],[Stĺpec14]]-Tabuľka2[[#This Row],[Stĺpec26]])</f>
        <v>0</v>
      </c>
      <c r="AD70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1" s="206">
        <f>IF('Bodovacie kritéria'!$F$15="01 A - BORSKÁ NÍŽINA",Tabuľka2[[#This Row],[Stĺpec25]]/Tabuľka2[[#This Row],[Stĺpec5]],0)</f>
        <v>0</v>
      </c>
      <c r="AF70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1" s="206">
        <f>IFERROR((Tabuľka2[[#This Row],[Stĺpec28]]+Tabuľka2[[#This Row],[Stĺpec25]])/Tabuľka2[[#This Row],[Stĺpec14]],0)</f>
        <v>0</v>
      </c>
      <c r="AH701" s="199">
        <f>Tabuľka2[[#This Row],[Stĺpec28]]+Tabuľka2[[#This Row],[Stĺpec25]]</f>
        <v>0</v>
      </c>
      <c r="AI701" s="206">
        <f>IFERROR(Tabuľka2[[#This Row],[Stĺpec25]]/Tabuľka2[[#This Row],[Stĺpec30]],0)</f>
        <v>0</v>
      </c>
      <c r="AJ701" s="191">
        <f>IFERROR(Tabuľka2[[#This Row],[Stĺpec145]]/Tabuľka2[[#This Row],[Stĺpec14]],0)</f>
        <v>0</v>
      </c>
      <c r="AK701" s="191">
        <f>IFERROR(Tabuľka2[[#This Row],[Stĺpec144]]/Tabuľka2[[#This Row],[Stĺpec14]],0)</f>
        <v>0</v>
      </c>
    </row>
    <row r="702" spans="1:37" x14ac:dyDescent="0.25">
      <c r="A702" s="251"/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17">
        <f>SUM(Činnosti!$F702:$M702)</f>
        <v>0</v>
      </c>
      <c r="O702" s="261"/>
      <c r="P702" s="269"/>
      <c r="Q702" s="267">
        <f>IF(AND(Tabuľka2[[#This Row],[Stĺpec5]]&gt;0,Tabuľka2[[#This Row],[Stĺpec1]]=""),1,0)</f>
        <v>0</v>
      </c>
      <c r="R702" s="237">
        <f>IF(AND(Tabuľka2[[#This Row],[Stĺpec14]]=0,OR(Tabuľka2[[#This Row],[Stĺpec145]]&gt;0,Tabuľka2[[#This Row],[Stĺpec144]]&gt;0)),1,0)</f>
        <v>0</v>
      </c>
      <c r="S70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2" s="212">
        <f>IF(OR($T$13="vyberte",$T$13=""),0,IF(OR(Tabuľka2[[#This Row],[Stĺpec14]]="",Tabuľka2[[#This Row],[Stĺpec6]]=""),0,Tabuľka2[[#This Row],[Stĺpec6]]/Tabuľka2[[#This Row],[Stĺpec14]]))</f>
        <v>0</v>
      </c>
      <c r="U702" s="212">
        <f>IF(OR($U$13="vyberte",$U$13=""),0,IF(OR(Tabuľka2[[#This Row],[Stĺpec14]]="",Tabuľka2[[#This Row],[Stĺpec7]]=""),0,Tabuľka2[[#This Row],[Stĺpec7]]/Tabuľka2[[#This Row],[Stĺpec14]]))</f>
        <v>0</v>
      </c>
      <c r="V702" s="212">
        <f>IF(OR($V$13="vyberte",$V$13=""),0,IF(OR(Tabuľka2[[#This Row],[Stĺpec14]]="",Tabuľka2[[#This Row],[Stĺpec8]]=0),0,Tabuľka2[[#This Row],[Stĺpec8]]/Tabuľka2[[#This Row],[Stĺpec14]]))</f>
        <v>0</v>
      </c>
      <c r="W702" s="212">
        <f>IF(OR($W$13="vyberte",$W$13=""),0,IF(OR(Tabuľka2[[#This Row],[Stĺpec14]]="",Tabuľka2[[#This Row],[Stĺpec9]]=""),0,Tabuľka2[[#This Row],[Stĺpec9]]/Tabuľka2[[#This Row],[Stĺpec14]]))</f>
        <v>0</v>
      </c>
      <c r="X702" s="212">
        <f>IF(OR($X$13="vyberte",$X$13=""),0,IF(OR(Tabuľka2[[#This Row],[Stĺpec14]]="",Tabuľka2[[#This Row],[Stĺpec10]]=""),0,Tabuľka2[[#This Row],[Stĺpec10]]/Tabuľka2[[#This Row],[Stĺpec14]]))</f>
        <v>0</v>
      </c>
      <c r="Y702" s="212">
        <f>IF(OR($Y$13="vyberte",$Y$13=""),0,IF(OR(Tabuľka2[[#This Row],[Stĺpec14]]="",Tabuľka2[[#This Row],[Stĺpec11]]=""),0,Tabuľka2[[#This Row],[Stĺpec11]]/Tabuľka2[[#This Row],[Stĺpec14]]))</f>
        <v>0</v>
      </c>
      <c r="Z702" s="212">
        <f>IF(OR(Tabuľka2[[#This Row],[Stĺpec14]]="",Tabuľka2[[#This Row],[Stĺpec12]]=""),0,Tabuľka2[[#This Row],[Stĺpec12]]/Tabuľka2[[#This Row],[Stĺpec14]])</f>
        <v>0</v>
      </c>
      <c r="AA702" s="194">
        <f>IF(OR(Tabuľka2[[#This Row],[Stĺpec14]]="",Tabuľka2[[#This Row],[Stĺpec13]]=""),0,Tabuľka2[[#This Row],[Stĺpec13]]/Tabuľka2[[#This Row],[Stĺpec14]])</f>
        <v>0</v>
      </c>
      <c r="AB702" s="193">
        <f>COUNTIF(Tabuľka2[[#This Row],[Stĺpec16]:[Stĺpec23]],"&gt;0,1")</f>
        <v>0</v>
      </c>
      <c r="AC702" s="198">
        <f>IF(OR($F$13="vyberte",$F$13=""),0,Tabuľka2[[#This Row],[Stĺpec14]]-Tabuľka2[[#This Row],[Stĺpec26]])</f>
        <v>0</v>
      </c>
      <c r="AD70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2" s="206">
        <f>IF('Bodovacie kritéria'!$F$15="01 A - BORSKÁ NÍŽINA",Tabuľka2[[#This Row],[Stĺpec25]]/Tabuľka2[[#This Row],[Stĺpec5]],0)</f>
        <v>0</v>
      </c>
      <c r="AF70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2" s="206">
        <f>IFERROR((Tabuľka2[[#This Row],[Stĺpec28]]+Tabuľka2[[#This Row],[Stĺpec25]])/Tabuľka2[[#This Row],[Stĺpec14]],0)</f>
        <v>0</v>
      </c>
      <c r="AH702" s="199">
        <f>Tabuľka2[[#This Row],[Stĺpec28]]+Tabuľka2[[#This Row],[Stĺpec25]]</f>
        <v>0</v>
      </c>
      <c r="AI702" s="206">
        <f>IFERROR(Tabuľka2[[#This Row],[Stĺpec25]]/Tabuľka2[[#This Row],[Stĺpec30]],0)</f>
        <v>0</v>
      </c>
      <c r="AJ702" s="191">
        <f>IFERROR(Tabuľka2[[#This Row],[Stĺpec145]]/Tabuľka2[[#This Row],[Stĺpec14]],0)</f>
        <v>0</v>
      </c>
      <c r="AK702" s="191">
        <f>IFERROR(Tabuľka2[[#This Row],[Stĺpec144]]/Tabuľka2[[#This Row],[Stĺpec14]],0)</f>
        <v>0</v>
      </c>
    </row>
    <row r="703" spans="1:37" x14ac:dyDescent="0.25">
      <c r="A703" s="252"/>
      <c r="B703" s="257"/>
      <c r="C703" s="257"/>
      <c r="D703" s="257"/>
      <c r="E703" s="257"/>
      <c r="F703" s="257"/>
      <c r="G703" s="257"/>
      <c r="H703" s="257"/>
      <c r="I703" s="257"/>
      <c r="J703" s="257"/>
      <c r="K703" s="257"/>
      <c r="L703" s="257"/>
      <c r="M703" s="257"/>
      <c r="N703" s="218">
        <f>SUM(Činnosti!$F703:$M703)</f>
        <v>0</v>
      </c>
      <c r="O703" s="262"/>
      <c r="P703" s="269"/>
      <c r="Q703" s="267">
        <f>IF(AND(Tabuľka2[[#This Row],[Stĺpec5]]&gt;0,Tabuľka2[[#This Row],[Stĺpec1]]=""),1,0)</f>
        <v>0</v>
      </c>
      <c r="R703" s="237">
        <f>IF(AND(Tabuľka2[[#This Row],[Stĺpec14]]=0,OR(Tabuľka2[[#This Row],[Stĺpec145]]&gt;0,Tabuľka2[[#This Row],[Stĺpec144]]&gt;0)),1,0)</f>
        <v>0</v>
      </c>
      <c r="S70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3" s="212">
        <f>IF(OR($T$13="vyberte",$T$13=""),0,IF(OR(Tabuľka2[[#This Row],[Stĺpec14]]="",Tabuľka2[[#This Row],[Stĺpec6]]=""),0,Tabuľka2[[#This Row],[Stĺpec6]]/Tabuľka2[[#This Row],[Stĺpec14]]))</f>
        <v>0</v>
      </c>
      <c r="U703" s="212">
        <f>IF(OR($U$13="vyberte",$U$13=""),0,IF(OR(Tabuľka2[[#This Row],[Stĺpec14]]="",Tabuľka2[[#This Row],[Stĺpec7]]=""),0,Tabuľka2[[#This Row],[Stĺpec7]]/Tabuľka2[[#This Row],[Stĺpec14]]))</f>
        <v>0</v>
      </c>
      <c r="V703" s="212">
        <f>IF(OR($V$13="vyberte",$V$13=""),0,IF(OR(Tabuľka2[[#This Row],[Stĺpec14]]="",Tabuľka2[[#This Row],[Stĺpec8]]=0),0,Tabuľka2[[#This Row],[Stĺpec8]]/Tabuľka2[[#This Row],[Stĺpec14]]))</f>
        <v>0</v>
      </c>
      <c r="W703" s="212">
        <f>IF(OR($W$13="vyberte",$W$13=""),0,IF(OR(Tabuľka2[[#This Row],[Stĺpec14]]="",Tabuľka2[[#This Row],[Stĺpec9]]=""),0,Tabuľka2[[#This Row],[Stĺpec9]]/Tabuľka2[[#This Row],[Stĺpec14]]))</f>
        <v>0</v>
      </c>
      <c r="X703" s="212">
        <f>IF(OR($X$13="vyberte",$X$13=""),0,IF(OR(Tabuľka2[[#This Row],[Stĺpec14]]="",Tabuľka2[[#This Row],[Stĺpec10]]=""),0,Tabuľka2[[#This Row],[Stĺpec10]]/Tabuľka2[[#This Row],[Stĺpec14]]))</f>
        <v>0</v>
      </c>
      <c r="Y703" s="212">
        <f>IF(OR($Y$13="vyberte",$Y$13=""),0,IF(OR(Tabuľka2[[#This Row],[Stĺpec14]]="",Tabuľka2[[#This Row],[Stĺpec11]]=""),0,Tabuľka2[[#This Row],[Stĺpec11]]/Tabuľka2[[#This Row],[Stĺpec14]]))</f>
        <v>0</v>
      </c>
      <c r="Z703" s="212">
        <f>IF(OR(Tabuľka2[[#This Row],[Stĺpec14]]="",Tabuľka2[[#This Row],[Stĺpec12]]=""),0,Tabuľka2[[#This Row],[Stĺpec12]]/Tabuľka2[[#This Row],[Stĺpec14]])</f>
        <v>0</v>
      </c>
      <c r="AA703" s="194">
        <f>IF(OR(Tabuľka2[[#This Row],[Stĺpec14]]="",Tabuľka2[[#This Row],[Stĺpec13]]=""),0,Tabuľka2[[#This Row],[Stĺpec13]]/Tabuľka2[[#This Row],[Stĺpec14]])</f>
        <v>0</v>
      </c>
      <c r="AB703" s="193">
        <f>COUNTIF(Tabuľka2[[#This Row],[Stĺpec16]:[Stĺpec23]],"&gt;0,1")</f>
        <v>0</v>
      </c>
      <c r="AC703" s="198">
        <f>IF(OR($F$13="vyberte",$F$13=""),0,Tabuľka2[[#This Row],[Stĺpec14]]-Tabuľka2[[#This Row],[Stĺpec26]])</f>
        <v>0</v>
      </c>
      <c r="AD70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3" s="206">
        <f>IF('Bodovacie kritéria'!$F$15="01 A - BORSKÁ NÍŽINA",Tabuľka2[[#This Row],[Stĺpec25]]/Tabuľka2[[#This Row],[Stĺpec5]],0)</f>
        <v>0</v>
      </c>
      <c r="AF70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3" s="206">
        <f>IFERROR((Tabuľka2[[#This Row],[Stĺpec28]]+Tabuľka2[[#This Row],[Stĺpec25]])/Tabuľka2[[#This Row],[Stĺpec14]],0)</f>
        <v>0</v>
      </c>
      <c r="AH703" s="199">
        <f>Tabuľka2[[#This Row],[Stĺpec28]]+Tabuľka2[[#This Row],[Stĺpec25]]</f>
        <v>0</v>
      </c>
      <c r="AI703" s="206">
        <f>IFERROR(Tabuľka2[[#This Row],[Stĺpec25]]/Tabuľka2[[#This Row],[Stĺpec30]],0)</f>
        <v>0</v>
      </c>
      <c r="AJ703" s="191">
        <f>IFERROR(Tabuľka2[[#This Row],[Stĺpec145]]/Tabuľka2[[#This Row],[Stĺpec14]],0)</f>
        <v>0</v>
      </c>
      <c r="AK703" s="191">
        <f>IFERROR(Tabuľka2[[#This Row],[Stĺpec144]]/Tabuľka2[[#This Row],[Stĺpec14]],0)</f>
        <v>0</v>
      </c>
    </row>
    <row r="704" spans="1:37" x14ac:dyDescent="0.25">
      <c r="A704" s="251"/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17">
        <f>SUM(Činnosti!$F704:$M704)</f>
        <v>0</v>
      </c>
      <c r="O704" s="261"/>
      <c r="P704" s="269"/>
      <c r="Q704" s="267">
        <f>IF(AND(Tabuľka2[[#This Row],[Stĺpec5]]&gt;0,Tabuľka2[[#This Row],[Stĺpec1]]=""),1,0)</f>
        <v>0</v>
      </c>
      <c r="R704" s="237">
        <f>IF(AND(Tabuľka2[[#This Row],[Stĺpec14]]=0,OR(Tabuľka2[[#This Row],[Stĺpec145]]&gt;0,Tabuľka2[[#This Row],[Stĺpec144]]&gt;0)),1,0)</f>
        <v>0</v>
      </c>
      <c r="S70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4" s="212">
        <f>IF(OR($T$13="vyberte",$T$13=""),0,IF(OR(Tabuľka2[[#This Row],[Stĺpec14]]="",Tabuľka2[[#This Row],[Stĺpec6]]=""),0,Tabuľka2[[#This Row],[Stĺpec6]]/Tabuľka2[[#This Row],[Stĺpec14]]))</f>
        <v>0</v>
      </c>
      <c r="U704" s="212">
        <f>IF(OR($U$13="vyberte",$U$13=""),0,IF(OR(Tabuľka2[[#This Row],[Stĺpec14]]="",Tabuľka2[[#This Row],[Stĺpec7]]=""),0,Tabuľka2[[#This Row],[Stĺpec7]]/Tabuľka2[[#This Row],[Stĺpec14]]))</f>
        <v>0</v>
      </c>
      <c r="V704" s="212">
        <f>IF(OR($V$13="vyberte",$V$13=""),0,IF(OR(Tabuľka2[[#This Row],[Stĺpec14]]="",Tabuľka2[[#This Row],[Stĺpec8]]=0),0,Tabuľka2[[#This Row],[Stĺpec8]]/Tabuľka2[[#This Row],[Stĺpec14]]))</f>
        <v>0</v>
      </c>
      <c r="W704" s="212">
        <f>IF(OR($W$13="vyberte",$W$13=""),0,IF(OR(Tabuľka2[[#This Row],[Stĺpec14]]="",Tabuľka2[[#This Row],[Stĺpec9]]=""),0,Tabuľka2[[#This Row],[Stĺpec9]]/Tabuľka2[[#This Row],[Stĺpec14]]))</f>
        <v>0</v>
      </c>
      <c r="X704" s="212">
        <f>IF(OR($X$13="vyberte",$X$13=""),0,IF(OR(Tabuľka2[[#This Row],[Stĺpec14]]="",Tabuľka2[[#This Row],[Stĺpec10]]=""),0,Tabuľka2[[#This Row],[Stĺpec10]]/Tabuľka2[[#This Row],[Stĺpec14]]))</f>
        <v>0</v>
      </c>
      <c r="Y704" s="212">
        <f>IF(OR($Y$13="vyberte",$Y$13=""),0,IF(OR(Tabuľka2[[#This Row],[Stĺpec14]]="",Tabuľka2[[#This Row],[Stĺpec11]]=""),0,Tabuľka2[[#This Row],[Stĺpec11]]/Tabuľka2[[#This Row],[Stĺpec14]]))</f>
        <v>0</v>
      </c>
      <c r="Z704" s="212">
        <f>IF(OR(Tabuľka2[[#This Row],[Stĺpec14]]="",Tabuľka2[[#This Row],[Stĺpec12]]=""),0,Tabuľka2[[#This Row],[Stĺpec12]]/Tabuľka2[[#This Row],[Stĺpec14]])</f>
        <v>0</v>
      </c>
      <c r="AA704" s="194">
        <f>IF(OR(Tabuľka2[[#This Row],[Stĺpec14]]="",Tabuľka2[[#This Row],[Stĺpec13]]=""),0,Tabuľka2[[#This Row],[Stĺpec13]]/Tabuľka2[[#This Row],[Stĺpec14]])</f>
        <v>0</v>
      </c>
      <c r="AB704" s="193">
        <f>COUNTIF(Tabuľka2[[#This Row],[Stĺpec16]:[Stĺpec23]],"&gt;0,1")</f>
        <v>0</v>
      </c>
      <c r="AC704" s="198">
        <f>IF(OR($F$13="vyberte",$F$13=""),0,Tabuľka2[[#This Row],[Stĺpec14]]-Tabuľka2[[#This Row],[Stĺpec26]])</f>
        <v>0</v>
      </c>
      <c r="AD70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4" s="206">
        <f>IF('Bodovacie kritéria'!$F$15="01 A - BORSKÁ NÍŽINA",Tabuľka2[[#This Row],[Stĺpec25]]/Tabuľka2[[#This Row],[Stĺpec5]],0)</f>
        <v>0</v>
      </c>
      <c r="AF70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4" s="206">
        <f>IFERROR((Tabuľka2[[#This Row],[Stĺpec28]]+Tabuľka2[[#This Row],[Stĺpec25]])/Tabuľka2[[#This Row],[Stĺpec14]],0)</f>
        <v>0</v>
      </c>
      <c r="AH704" s="199">
        <f>Tabuľka2[[#This Row],[Stĺpec28]]+Tabuľka2[[#This Row],[Stĺpec25]]</f>
        <v>0</v>
      </c>
      <c r="AI704" s="206">
        <f>IFERROR(Tabuľka2[[#This Row],[Stĺpec25]]/Tabuľka2[[#This Row],[Stĺpec30]],0)</f>
        <v>0</v>
      </c>
      <c r="AJ704" s="191">
        <f>IFERROR(Tabuľka2[[#This Row],[Stĺpec145]]/Tabuľka2[[#This Row],[Stĺpec14]],0)</f>
        <v>0</v>
      </c>
      <c r="AK704" s="191">
        <f>IFERROR(Tabuľka2[[#This Row],[Stĺpec144]]/Tabuľka2[[#This Row],[Stĺpec14]],0)</f>
        <v>0</v>
      </c>
    </row>
    <row r="705" spans="1:37" x14ac:dyDescent="0.25">
      <c r="A705" s="252"/>
      <c r="B705" s="257"/>
      <c r="C705" s="257"/>
      <c r="D705" s="257"/>
      <c r="E705" s="257"/>
      <c r="F705" s="257"/>
      <c r="G705" s="257"/>
      <c r="H705" s="257"/>
      <c r="I705" s="257"/>
      <c r="J705" s="257"/>
      <c r="K705" s="257"/>
      <c r="L705" s="257"/>
      <c r="M705" s="257"/>
      <c r="N705" s="218">
        <f>SUM(Činnosti!$F705:$M705)</f>
        <v>0</v>
      </c>
      <c r="O705" s="262"/>
      <c r="P705" s="269"/>
      <c r="Q705" s="267">
        <f>IF(AND(Tabuľka2[[#This Row],[Stĺpec5]]&gt;0,Tabuľka2[[#This Row],[Stĺpec1]]=""),1,0)</f>
        <v>0</v>
      </c>
      <c r="R705" s="237">
        <f>IF(AND(Tabuľka2[[#This Row],[Stĺpec14]]=0,OR(Tabuľka2[[#This Row],[Stĺpec145]]&gt;0,Tabuľka2[[#This Row],[Stĺpec144]]&gt;0)),1,0)</f>
        <v>0</v>
      </c>
      <c r="S70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5" s="212">
        <f>IF(OR($T$13="vyberte",$T$13=""),0,IF(OR(Tabuľka2[[#This Row],[Stĺpec14]]="",Tabuľka2[[#This Row],[Stĺpec6]]=""),0,Tabuľka2[[#This Row],[Stĺpec6]]/Tabuľka2[[#This Row],[Stĺpec14]]))</f>
        <v>0</v>
      </c>
      <c r="U705" s="212">
        <f>IF(OR($U$13="vyberte",$U$13=""),0,IF(OR(Tabuľka2[[#This Row],[Stĺpec14]]="",Tabuľka2[[#This Row],[Stĺpec7]]=""),0,Tabuľka2[[#This Row],[Stĺpec7]]/Tabuľka2[[#This Row],[Stĺpec14]]))</f>
        <v>0</v>
      </c>
      <c r="V705" s="212">
        <f>IF(OR($V$13="vyberte",$V$13=""),0,IF(OR(Tabuľka2[[#This Row],[Stĺpec14]]="",Tabuľka2[[#This Row],[Stĺpec8]]=0),0,Tabuľka2[[#This Row],[Stĺpec8]]/Tabuľka2[[#This Row],[Stĺpec14]]))</f>
        <v>0</v>
      </c>
      <c r="W705" s="212">
        <f>IF(OR($W$13="vyberte",$W$13=""),0,IF(OR(Tabuľka2[[#This Row],[Stĺpec14]]="",Tabuľka2[[#This Row],[Stĺpec9]]=""),0,Tabuľka2[[#This Row],[Stĺpec9]]/Tabuľka2[[#This Row],[Stĺpec14]]))</f>
        <v>0</v>
      </c>
      <c r="X705" s="212">
        <f>IF(OR($X$13="vyberte",$X$13=""),0,IF(OR(Tabuľka2[[#This Row],[Stĺpec14]]="",Tabuľka2[[#This Row],[Stĺpec10]]=""),0,Tabuľka2[[#This Row],[Stĺpec10]]/Tabuľka2[[#This Row],[Stĺpec14]]))</f>
        <v>0</v>
      </c>
      <c r="Y705" s="212">
        <f>IF(OR($Y$13="vyberte",$Y$13=""),0,IF(OR(Tabuľka2[[#This Row],[Stĺpec14]]="",Tabuľka2[[#This Row],[Stĺpec11]]=""),0,Tabuľka2[[#This Row],[Stĺpec11]]/Tabuľka2[[#This Row],[Stĺpec14]]))</f>
        <v>0</v>
      </c>
      <c r="Z705" s="212">
        <f>IF(OR(Tabuľka2[[#This Row],[Stĺpec14]]="",Tabuľka2[[#This Row],[Stĺpec12]]=""),0,Tabuľka2[[#This Row],[Stĺpec12]]/Tabuľka2[[#This Row],[Stĺpec14]])</f>
        <v>0</v>
      </c>
      <c r="AA705" s="194">
        <f>IF(OR(Tabuľka2[[#This Row],[Stĺpec14]]="",Tabuľka2[[#This Row],[Stĺpec13]]=""),0,Tabuľka2[[#This Row],[Stĺpec13]]/Tabuľka2[[#This Row],[Stĺpec14]])</f>
        <v>0</v>
      </c>
      <c r="AB705" s="193">
        <f>COUNTIF(Tabuľka2[[#This Row],[Stĺpec16]:[Stĺpec23]],"&gt;0,1")</f>
        <v>0</v>
      </c>
      <c r="AC705" s="198">
        <f>IF(OR($F$13="vyberte",$F$13=""),0,Tabuľka2[[#This Row],[Stĺpec14]]-Tabuľka2[[#This Row],[Stĺpec26]])</f>
        <v>0</v>
      </c>
      <c r="AD70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5" s="206">
        <f>IF('Bodovacie kritéria'!$F$15="01 A - BORSKÁ NÍŽINA",Tabuľka2[[#This Row],[Stĺpec25]]/Tabuľka2[[#This Row],[Stĺpec5]],0)</f>
        <v>0</v>
      </c>
      <c r="AF70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5" s="206">
        <f>IFERROR((Tabuľka2[[#This Row],[Stĺpec28]]+Tabuľka2[[#This Row],[Stĺpec25]])/Tabuľka2[[#This Row],[Stĺpec14]],0)</f>
        <v>0</v>
      </c>
      <c r="AH705" s="199">
        <f>Tabuľka2[[#This Row],[Stĺpec28]]+Tabuľka2[[#This Row],[Stĺpec25]]</f>
        <v>0</v>
      </c>
      <c r="AI705" s="206">
        <f>IFERROR(Tabuľka2[[#This Row],[Stĺpec25]]/Tabuľka2[[#This Row],[Stĺpec30]],0)</f>
        <v>0</v>
      </c>
      <c r="AJ705" s="191">
        <f>IFERROR(Tabuľka2[[#This Row],[Stĺpec145]]/Tabuľka2[[#This Row],[Stĺpec14]],0)</f>
        <v>0</v>
      </c>
      <c r="AK705" s="191">
        <f>IFERROR(Tabuľka2[[#This Row],[Stĺpec144]]/Tabuľka2[[#This Row],[Stĺpec14]],0)</f>
        <v>0</v>
      </c>
    </row>
    <row r="706" spans="1:37" x14ac:dyDescent="0.25">
      <c r="A706" s="251"/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17">
        <f>SUM(Činnosti!$F706:$M706)</f>
        <v>0</v>
      </c>
      <c r="O706" s="261"/>
      <c r="P706" s="269"/>
      <c r="Q706" s="267">
        <f>IF(AND(Tabuľka2[[#This Row],[Stĺpec5]]&gt;0,Tabuľka2[[#This Row],[Stĺpec1]]=""),1,0)</f>
        <v>0</v>
      </c>
      <c r="R706" s="237">
        <f>IF(AND(Tabuľka2[[#This Row],[Stĺpec14]]=0,OR(Tabuľka2[[#This Row],[Stĺpec145]]&gt;0,Tabuľka2[[#This Row],[Stĺpec144]]&gt;0)),1,0)</f>
        <v>0</v>
      </c>
      <c r="S70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6" s="212">
        <f>IF(OR($T$13="vyberte",$T$13=""),0,IF(OR(Tabuľka2[[#This Row],[Stĺpec14]]="",Tabuľka2[[#This Row],[Stĺpec6]]=""),0,Tabuľka2[[#This Row],[Stĺpec6]]/Tabuľka2[[#This Row],[Stĺpec14]]))</f>
        <v>0</v>
      </c>
      <c r="U706" s="212">
        <f>IF(OR($U$13="vyberte",$U$13=""),0,IF(OR(Tabuľka2[[#This Row],[Stĺpec14]]="",Tabuľka2[[#This Row],[Stĺpec7]]=""),0,Tabuľka2[[#This Row],[Stĺpec7]]/Tabuľka2[[#This Row],[Stĺpec14]]))</f>
        <v>0</v>
      </c>
      <c r="V706" s="212">
        <f>IF(OR($V$13="vyberte",$V$13=""),0,IF(OR(Tabuľka2[[#This Row],[Stĺpec14]]="",Tabuľka2[[#This Row],[Stĺpec8]]=0),0,Tabuľka2[[#This Row],[Stĺpec8]]/Tabuľka2[[#This Row],[Stĺpec14]]))</f>
        <v>0</v>
      </c>
      <c r="W706" s="212">
        <f>IF(OR($W$13="vyberte",$W$13=""),0,IF(OR(Tabuľka2[[#This Row],[Stĺpec14]]="",Tabuľka2[[#This Row],[Stĺpec9]]=""),0,Tabuľka2[[#This Row],[Stĺpec9]]/Tabuľka2[[#This Row],[Stĺpec14]]))</f>
        <v>0</v>
      </c>
      <c r="X706" s="212">
        <f>IF(OR($X$13="vyberte",$X$13=""),0,IF(OR(Tabuľka2[[#This Row],[Stĺpec14]]="",Tabuľka2[[#This Row],[Stĺpec10]]=""),0,Tabuľka2[[#This Row],[Stĺpec10]]/Tabuľka2[[#This Row],[Stĺpec14]]))</f>
        <v>0</v>
      </c>
      <c r="Y706" s="212">
        <f>IF(OR($Y$13="vyberte",$Y$13=""),0,IF(OR(Tabuľka2[[#This Row],[Stĺpec14]]="",Tabuľka2[[#This Row],[Stĺpec11]]=""),0,Tabuľka2[[#This Row],[Stĺpec11]]/Tabuľka2[[#This Row],[Stĺpec14]]))</f>
        <v>0</v>
      </c>
      <c r="Z706" s="212">
        <f>IF(OR(Tabuľka2[[#This Row],[Stĺpec14]]="",Tabuľka2[[#This Row],[Stĺpec12]]=""),0,Tabuľka2[[#This Row],[Stĺpec12]]/Tabuľka2[[#This Row],[Stĺpec14]])</f>
        <v>0</v>
      </c>
      <c r="AA706" s="194">
        <f>IF(OR(Tabuľka2[[#This Row],[Stĺpec14]]="",Tabuľka2[[#This Row],[Stĺpec13]]=""),0,Tabuľka2[[#This Row],[Stĺpec13]]/Tabuľka2[[#This Row],[Stĺpec14]])</f>
        <v>0</v>
      </c>
      <c r="AB706" s="193">
        <f>COUNTIF(Tabuľka2[[#This Row],[Stĺpec16]:[Stĺpec23]],"&gt;0,1")</f>
        <v>0</v>
      </c>
      <c r="AC706" s="198">
        <f>IF(OR($F$13="vyberte",$F$13=""),0,Tabuľka2[[#This Row],[Stĺpec14]]-Tabuľka2[[#This Row],[Stĺpec26]])</f>
        <v>0</v>
      </c>
      <c r="AD70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6" s="206">
        <f>IF('Bodovacie kritéria'!$F$15="01 A - BORSKÁ NÍŽINA",Tabuľka2[[#This Row],[Stĺpec25]]/Tabuľka2[[#This Row],[Stĺpec5]],0)</f>
        <v>0</v>
      </c>
      <c r="AF70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6" s="206">
        <f>IFERROR((Tabuľka2[[#This Row],[Stĺpec28]]+Tabuľka2[[#This Row],[Stĺpec25]])/Tabuľka2[[#This Row],[Stĺpec14]],0)</f>
        <v>0</v>
      </c>
      <c r="AH706" s="199">
        <f>Tabuľka2[[#This Row],[Stĺpec28]]+Tabuľka2[[#This Row],[Stĺpec25]]</f>
        <v>0</v>
      </c>
      <c r="AI706" s="206">
        <f>IFERROR(Tabuľka2[[#This Row],[Stĺpec25]]/Tabuľka2[[#This Row],[Stĺpec30]],0)</f>
        <v>0</v>
      </c>
      <c r="AJ706" s="191">
        <f>IFERROR(Tabuľka2[[#This Row],[Stĺpec145]]/Tabuľka2[[#This Row],[Stĺpec14]],0)</f>
        <v>0</v>
      </c>
      <c r="AK706" s="191">
        <f>IFERROR(Tabuľka2[[#This Row],[Stĺpec144]]/Tabuľka2[[#This Row],[Stĺpec14]],0)</f>
        <v>0</v>
      </c>
    </row>
    <row r="707" spans="1:37" x14ac:dyDescent="0.25">
      <c r="A707" s="252"/>
      <c r="B707" s="257"/>
      <c r="C707" s="257"/>
      <c r="D707" s="257"/>
      <c r="E707" s="257"/>
      <c r="F707" s="257"/>
      <c r="G707" s="257"/>
      <c r="H707" s="257"/>
      <c r="I707" s="257"/>
      <c r="J707" s="257"/>
      <c r="K707" s="257"/>
      <c r="L707" s="257"/>
      <c r="M707" s="257"/>
      <c r="N707" s="218">
        <f>SUM(Činnosti!$F707:$M707)</f>
        <v>0</v>
      </c>
      <c r="O707" s="262"/>
      <c r="P707" s="269"/>
      <c r="Q707" s="267">
        <f>IF(AND(Tabuľka2[[#This Row],[Stĺpec5]]&gt;0,Tabuľka2[[#This Row],[Stĺpec1]]=""),1,0)</f>
        <v>0</v>
      </c>
      <c r="R707" s="237">
        <f>IF(AND(Tabuľka2[[#This Row],[Stĺpec14]]=0,OR(Tabuľka2[[#This Row],[Stĺpec145]]&gt;0,Tabuľka2[[#This Row],[Stĺpec144]]&gt;0)),1,0)</f>
        <v>0</v>
      </c>
      <c r="S70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7" s="212">
        <f>IF(OR($T$13="vyberte",$T$13=""),0,IF(OR(Tabuľka2[[#This Row],[Stĺpec14]]="",Tabuľka2[[#This Row],[Stĺpec6]]=""),0,Tabuľka2[[#This Row],[Stĺpec6]]/Tabuľka2[[#This Row],[Stĺpec14]]))</f>
        <v>0</v>
      </c>
      <c r="U707" s="212">
        <f>IF(OR($U$13="vyberte",$U$13=""),0,IF(OR(Tabuľka2[[#This Row],[Stĺpec14]]="",Tabuľka2[[#This Row],[Stĺpec7]]=""),0,Tabuľka2[[#This Row],[Stĺpec7]]/Tabuľka2[[#This Row],[Stĺpec14]]))</f>
        <v>0</v>
      </c>
      <c r="V707" s="212">
        <f>IF(OR($V$13="vyberte",$V$13=""),0,IF(OR(Tabuľka2[[#This Row],[Stĺpec14]]="",Tabuľka2[[#This Row],[Stĺpec8]]=0),0,Tabuľka2[[#This Row],[Stĺpec8]]/Tabuľka2[[#This Row],[Stĺpec14]]))</f>
        <v>0</v>
      </c>
      <c r="W707" s="212">
        <f>IF(OR($W$13="vyberte",$W$13=""),0,IF(OR(Tabuľka2[[#This Row],[Stĺpec14]]="",Tabuľka2[[#This Row],[Stĺpec9]]=""),0,Tabuľka2[[#This Row],[Stĺpec9]]/Tabuľka2[[#This Row],[Stĺpec14]]))</f>
        <v>0</v>
      </c>
      <c r="X707" s="212">
        <f>IF(OR($X$13="vyberte",$X$13=""),0,IF(OR(Tabuľka2[[#This Row],[Stĺpec14]]="",Tabuľka2[[#This Row],[Stĺpec10]]=""),0,Tabuľka2[[#This Row],[Stĺpec10]]/Tabuľka2[[#This Row],[Stĺpec14]]))</f>
        <v>0</v>
      </c>
      <c r="Y707" s="212">
        <f>IF(OR($Y$13="vyberte",$Y$13=""),0,IF(OR(Tabuľka2[[#This Row],[Stĺpec14]]="",Tabuľka2[[#This Row],[Stĺpec11]]=""),0,Tabuľka2[[#This Row],[Stĺpec11]]/Tabuľka2[[#This Row],[Stĺpec14]]))</f>
        <v>0</v>
      </c>
      <c r="Z707" s="212">
        <f>IF(OR(Tabuľka2[[#This Row],[Stĺpec14]]="",Tabuľka2[[#This Row],[Stĺpec12]]=""),0,Tabuľka2[[#This Row],[Stĺpec12]]/Tabuľka2[[#This Row],[Stĺpec14]])</f>
        <v>0</v>
      </c>
      <c r="AA707" s="194">
        <f>IF(OR(Tabuľka2[[#This Row],[Stĺpec14]]="",Tabuľka2[[#This Row],[Stĺpec13]]=""),0,Tabuľka2[[#This Row],[Stĺpec13]]/Tabuľka2[[#This Row],[Stĺpec14]])</f>
        <v>0</v>
      </c>
      <c r="AB707" s="193">
        <f>COUNTIF(Tabuľka2[[#This Row],[Stĺpec16]:[Stĺpec23]],"&gt;0,1")</f>
        <v>0</v>
      </c>
      <c r="AC707" s="198">
        <f>IF(OR($F$13="vyberte",$F$13=""),0,Tabuľka2[[#This Row],[Stĺpec14]]-Tabuľka2[[#This Row],[Stĺpec26]])</f>
        <v>0</v>
      </c>
      <c r="AD70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7" s="206">
        <f>IF('Bodovacie kritéria'!$F$15="01 A - BORSKÁ NÍŽINA",Tabuľka2[[#This Row],[Stĺpec25]]/Tabuľka2[[#This Row],[Stĺpec5]],0)</f>
        <v>0</v>
      </c>
      <c r="AF70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7" s="206">
        <f>IFERROR((Tabuľka2[[#This Row],[Stĺpec28]]+Tabuľka2[[#This Row],[Stĺpec25]])/Tabuľka2[[#This Row],[Stĺpec14]],0)</f>
        <v>0</v>
      </c>
      <c r="AH707" s="199">
        <f>Tabuľka2[[#This Row],[Stĺpec28]]+Tabuľka2[[#This Row],[Stĺpec25]]</f>
        <v>0</v>
      </c>
      <c r="AI707" s="206">
        <f>IFERROR(Tabuľka2[[#This Row],[Stĺpec25]]/Tabuľka2[[#This Row],[Stĺpec30]],0)</f>
        <v>0</v>
      </c>
      <c r="AJ707" s="191">
        <f>IFERROR(Tabuľka2[[#This Row],[Stĺpec145]]/Tabuľka2[[#This Row],[Stĺpec14]],0)</f>
        <v>0</v>
      </c>
      <c r="AK707" s="191">
        <f>IFERROR(Tabuľka2[[#This Row],[Stĺpec144]]/Tabuľka2[[#This Row],[Stĺpec14]],0)</f>
        <v>0</v>
      </c>
    </row>
    <row r="708" spans="1:37" x14ac:dyDescent="0.25">
      <c r="A708" s="251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17">
        <f>SUM(Činnosti!$F708:$M708)</f>
        <v>0</v>
      </c>
      <c r="O708" s="261"/>
      <c r="P708" s="269"/>
      <c r="Q708" s="267">
        <f>IF(AND(Tabuľka2[[#This Row],[Stĺpec5]]&gt;0,Tabuľka2[[#This Row],[Stĺpec1]]=""),1,0)</f>
        <v>0</v>
      </c>
      <c r="R708" s="237">
        <f>IF(AND(Tabuľka2[[#This Row],[Stĺpec14]]=0,OR(Tabuľka2[[#This Row],[Stĺpec145]]&gt;0,Tabuľka2[[#This Row],[Stĺpec144]]&gt;0)),1,0)</f>
        <v>0</v>
      </c>
      <c r="S70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8" s="212">
        <f>IF(OR($T$13="vyberte",$T$13=""),0,IF(OR(Tabuľka2[[#This Row],[Stĺpec14]]="",Tabuľka2[[#This Row],[Stĺpec6]]=""),0,Tabuľka2[[#This Row],[Stĺpec6]]/Tabuľka2[[#This Row],[Stĺpec14]]))</f>
        <v>0</v>
      </c>
      <c r="U708" s="212">
        <f>IF(OR($U$13="vyberte",$U$13=""),0,IF(OR(Tabuľka2[[#This Row],[Stĺpec14]]="",Tabuľka2[[#This Row],[Stĺpec7]]=""),0,Tabuľka2[[#This Row],[Stĺpec7]]/Tabuľka2[[#This Row],[Stĺpec14]]))</f>
        <v>0</v>
      </c>
      <c r="V708" s="212">
        <f>IF(OR($V$13="vyberte",$V$13=""),0,IF(OR(Tabuľka2[[#This Row],[Stĺpec14]]="",Tabuľka2[[#This Row],[Stĺpec8]]=0),0,Tabuľka2[[#This Row],[Stĺpec8]]/Tabuľka2[[#This Row],[Stĺpec14]]))</f>
        <v>0</v>
      </c>
      <c r="W708" s="212">
        <f>IF(OR($W$13="vyberte",$W$13=""),0,IF(OR(Tabuľka2[[#This Row],[Stĺpec14]]="",Tabuľka2[[#This Row],[Stĺpec9]]=""),0,Tabuľka2[[#This Row],[Stĺpec9]]/Tabuľka2[[#This Row],[Stĺpec14]]))</f>
        <v>0</v>
      </c>
      <c r="X708" s="212">
        <f>IF(OR($X$13="vyberte",$X$13=""),0,IF(OR(Tabuľka2[[#This Row],[Stĺpec14]]="",Tabuľka2[[#This Row],[Stĺpec10]]=""),0,Tabuľka2[[#This Row],[Stĺpec10]]/Tabuľka2[[#This Row],[Stĺpec14]]))</f>
        <v>0</v>
      </c>
      <c r="Y708" s="212">
        <f>IF(OR($Y$13="vyberte",$Y$13=""),0,IF(OR(Tabuľka2[[#This Row],[Stĺpec14]]="",Tabuľka2[[#This Row],[Stĺpec11]]=""),0,Tabuľka2[[#This Row],[Stĺpec11]]/Tabuľka2[[#This Row],[Stĺpec14]]))</f>
        <v>0</v>
      </c>
      <c r="Z708" s="212">
        <f>IF(OR(Tabuľka2[[#This Row],[Stĺpec14]]="",Tabuľka2[[#This Row],[Stĺpec12]]=""),0,Tabuľka2[[#This Row],[Stĺpec12]]/Tabuľka2[[#This Row],[Stĺpec14]])</f>
        <v>0</v>
      </c>
      <c r="AA708" s="194">
        <f>IF(OR(Tabuľka2[[#This Row],[Stĺpec14]]="",Tabuľka2[[#This Row],[Stĺpec13]]=""),0,Tabuľka2[[#This Row],[Stĺpec13]]/Tabuľka2[[#This Row],[Stĺpec14]])</f>
        <v>0</v>
      </c>
      <c r="AB708" s="193">
        <f>COUNTIF(Tabuľka2[[#This Row],[Stĺpec16]:[Stĺpec23]],"&gt;0,1")</f>
        <v>0</v>
      </c>
      <c r="AC708" s="198">
        <f>IF(OR($F$13="vyberte",$F$13=""),0,Tabuľka2[[#This Row],[Stĺpec14]]-Tabuľka2[[#This Row],[Stĺpec26]])</f>
        <v>0</v>
      </c>
      <c r="AD70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8" s="206">
        <f>IF('Bodovacie kritéria'!$F$15="01 A - BORSKÁ NÍŽINA",Tabuľka2[[#This Row],[Stĺpec25]]/Tabuľka2[[#This Row],[Stĺpec5]],0)</f>
        <v>0</v>
      </c>
      <c r="AF70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8" s="206">
        <f>IFERROR((Tabuľka2[[#This Row],[Stĺpec28]]+Tabuľka2[[#This Row],[Stĺpec25]])/Tabuľka2[[#This Row],[Stĺpec14]],0)</f>
        <v>0</v>
      </c>
      <c r="AH708" s="199">
        <f>Tabuľka2[[#This Row],[Stĺpec28]]+Tabuľka2[[#This Row],[Stĺpec25]]</f>
        <v>0</v>
      </c>
      <c r="AI708" s="206">
        <f>IFERROR(Tabuľka2[[#This Row],[Stĺpec25]]/Tabuľka2[[#This Row],[Stĺpec30]],0)</f>
        <v>0</v>
      </c>
      <c r="AJ708" s="191">
        <f>IFERROR(Tabuľka2[[#This Row],[Stĺpec145]]/Tabuľka2[[#This Row],[Stĺpec14]],0)</f>
        <v>0</v>
      </c>
      <c r="AK708" s="191">
        <f>IFERROR(Tabuľka2[[#This Row],[Stĺpec144]]/Tabuľka2[[#This Row],[Stĺpec14]],0)</f>
        <v>0</v>
      </c>
    </row>
    <row r="709" spans="1:37" x14ac:dyDescent="0.25">
      <c r="A709" s="252"/>
      <c r="B709" s="257"/>
      <c r="C709" s="257"/>
      <c r="D709" s="257"/>
      <c r="E709" s="257"/>
      <c r="F709" s="257"/>
      <c r="G709" s="257"/>
      <c r="H709" s="257"/>
      <c r="I709" s="257"/>
      <c r="J709" s="257"/>
      <c r="K709" s="257"/>
      <c r="L709" s="257"/>
      <c r="M709" s="257"/>
      <c r="N709" s="218">
        <f>SUM(Činnosti!$F709:$M709)</f>
        <v>0</v>
      </c>
      <c r="O709" s="262"/>
      <c r="P709" s="269"/>
      <c r="Q709" s="267">
        <f>IF(AND(Tabuľka2[[#This Row],[Stĺpec5]]&gt;0,Tabuľka2[[#This Row],[Stĺpec1]]=""),1,0)</f>
        <v>0</v>
      </c>
      <c r="R709" s="237">
        <f>IF(AND(Tabuľka2[[#This Row],[Stĺpec14]]=0,OR(Tabuľka2[[#This Row],[Stĺpec145]]&gt;0,Tabuľka2[[#This Row],[Stĺpec144]]&gt;0)),1,0)</f>
        <v>0</v>
      </c>
      <c r="S70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09" s="212">
        <f>IF(OR($T$13="vyberte",$T$13=""),0,IF(OR(Tabuľka2[[#This Row],[Stĺpec14]]="",Tabuľka2[[#This Row],[Stĺpec6]]=""),0,Tabuľka2[[#This Row],[Stĺpec6]]/Tabuľka2[[#This Row],[Stĺpec14]]))</f>
        <v>0</v>
      </c>
      <c r="U709" s="212">
        <f>IF(OR($U$13="vyberte",$U$13=""),0,IF(OR(Tabuľka2[[#This Row],[Stĺpec14]]="",Tabuľka2[[#This Row],[Stĺpec7]]=""),0,Tabuľka2[[#This Row],[Stĺpec7]]/Tabuľka2[[#This Row],[Stĺpec14]]))</f>
        <v>0</v>
      </c>
      <c r="V709" s="212">
        <f>IF(OR($V$13="vyberte",$V$13=""),0,IF(OR(Tabuľka2[[#This Row],[Stĺpec14]]="",Tabuľka2[[#This Row],[Stĺpec8]]=0),0,Tabuľka2[[#This Row],[Stĺpec8]]/Tabuľka2[[#This Row],[Stĺpec14]]))</f>
        <v>0</v>
      </c>
      <c r="W709" s="212">
        <f>IF(OR($W$13="vyberte",$W$13=""),0,IF(OR(Tabuľka2[[#This Row],[Stĺpec14]]="",Tabuľka2[[#This Row],[Stĺpec9]]=""),0,Tabuľka2[[#This Row],[Stĺpec9]]/Tabuľka2[[#This Row],[Stĺpec14]]))</f>
        <v>0</v>
      </c>
      <c r="X709" s="212">
        <f>IF(OR($X$13="vyberte",$X$13=""),0,IF(OR(Tabuľka2[[#This Row],[Stĺpec14]]="",Tabuľka2[[#This Row],[Stĺpec10]]=""),0,Tabuľka2[[#This Row],[Stĺpec10]]/Tabuľka2[[#This Row],[Stĺpec14]]))</f>
        <v>0</v>
      </c>
      <c r="Y709" s="212">
        <f>IF(OR($Y$13="vyberte",$Y$13=""),0,IF(OR(Tabuľka2[[#This Row],[Stĺpec14]]="",Tabuľka2[[#This Row],[Stĺpec11]]=""),0,Tabuľka2[[#This Row],[Stĺpec11]]/Tabuľka2[[#This Row],[Stĺpec14]]))</f>
        <v>0</v>
      </c>
      <c r="Z709" s="212">
        <f>IF(OR(Tabuľka2[[#This Row],[Stĺpec14]]="",Tabuľka2[[#This Row],[Stĺpec12]]=""),0,Tabuľka2[[#This Row],[Stĺpec12]]/Tabuľka2[[#This Row],[Stĺpec14]])</f>
        <v>0</v>
      </c>
      <c r="AA709" s="194">
        <f>IF(OR(Tabuľka2[[#This Row],[Stĺpec14]]="",Tabuľka2[[#This Row],[Stĺpec13]]=""),0,Tabuľka2[[#This Row],[Stĺpec13]]/Tabuľka2[[#This Row],[Stĺpec14]])</f>
        <v>0</v>
      </c>
      <c r="AB709" s="193">
        <f>COUNTIF(Tabuľka2[[#This Row],[Stĺpec16]:[Stĺpec23]],"&gt;0,1")</f>
        <v>0</v>
      </c>
      <c r="AC709" s="198">
        <f>IF(OR($F$13="vyberte",$F$13=""),0,Tabuľka2[[#This Row],[Stĺpec14]]-Tabuľka2[[#This Row],[Stĺpec26]])</f>
        <v>0</v>
      </c>
      <c r="AD70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09" s="206">
        <f>IF('Bodovacie kritéria'!$F$15="01 A - BORSKÁ NÍŽINA",Tabuľka2[[#This Row],[Stĺpec25]]/Tabuľka2[[#This Row],[Stĺpec5]],0)</f>
        <v>0</v>
      </c>
      <c r="AF70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09" s="206">
        <f>IFERROR((Tabuľka2[[#This Row],[Stĺpec28]]+Tabuľka2[[#This Row],[Stĺpec25]])/Tabuľka2[[#This Row],[Stĺpec14]],0)</f>
        <v>0</v>
      </c>
      <c r="AH709" s="199">
        <f>Tabuľka2[[#This Row],[Stĺpec28]]+Tabuľka2[[#This Row],[Stĺpec25]]</f>
        <v>0</v>
      </c>
      <c r="AI709" s="206">
        <f>IFERROR(Tabuľka2[[#This Row],[Stĺpec25]]/Tabuľka2[[#This Row],[Stĺpec30]],0)</f>
        <v>0</v>
      </c>
      <c r="AJ709" s="191">
        <f>IFERROR(Tabuľka2[[#This Row],[Stĺpec145]]/Tabuľka2[[#This Row],[Stĺpec14]],0)</f>
        <v>0</v>
      </c>
      <c r="AK709" s="191">
        <f>IFERROR(Tabuľka2[[#This Row],[Stĺpec144]]/Tabuľka2[[#This Row],[Stĺpec14]],0)</f>
        <v>0</v>
      </c>
    </row>
    <row r="710" spans="1:37" x14ac:dyDescent="0.25">
      <c r="A710" s="251"/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17">
        <f>SUM(Činnosti!$F710:$M710)</f>
        <v>0</v>
      </c>
      <c r="O710" s="261"/>
      <c r="P710" s="269"/>
      <c r="Q710" s="267">
        <f>IF(AND(Tabuľka2[[#This Row],[Stĺpec5]]&gt;0,Tabuľka2[[#This Row],[Stĺpec1]]=""),1,0)</f>
        <v>0</v>
      </c>
      <c r="R710" s="237">
        <f>IF(AND(Tabuľka2[[#This Row],[Stĺpec14]]=0,OR(Tabuľka2[[#This Row],[Stĺpec145]]&gt;0,Tabuľka2[[#This Row],[Stĺpec144]]&gt;0)),1,0)</f>
        <v>0</v>
      </c>
      <c r="S71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0" s="212">
        <f>IF(OR($T$13="vyberte",$T$13=""),0,IF(OR(Tabuľka2[[#This Row],[Stĺpec14]]="",Tabuľka2[[#This Row],[Stĺpec6]]=""),0,Tabuľka2[[#This Row],[Stĺpec6]]/Tabuľka2[[#This Row],[Stĺpec14]]))</f>
        <v>0</v>
      </c>
      <c r="U710" s="212">
        <f>IF(OR($U$13="vyberte",$U$13=""),0,IF(OR(Tabuľka2[[#This Row],[Stĺpec14]]="",Tabuľka2[[#This Row],[Stĺpec7]]=""),0,Tabuľka2[[#This Row],[Stĺpec7]]/Tabuľka2[[#This Row],[Stĺpec14]]))</f>
        <v>0</v>
      </c>
      <c r="V710" s="212">
        <f>IF(OR($V$13="vyberte",$V$13=""),0,IF(OR(Tabuľka2[[#This Row],[Stĺpec14]]="",Tabuľka2[[#This Row],[Stĺpec8]]=0),0,Tabuľka2[[#This Row],[Stĺpec8]]/Tabuľka2[[#This Row],[Stĺpec14]]))</f>
        <v>0</v>
      </c>
      <c r="W710" s="212">
        <f>IF(OR($W$13="vyberte",$W$13=""),0,IF(OR(Tabuľka2[[#This Row],[Stĺpec14]]="",Tabuľka2[[#This Row],[Stĺpec9]]=""),0,Tabuľka2[[#This Row],[Stĺpec9]]/Tabuľka2[[#This Row],[Stĺpec14]]))</f>
        <v>0</v>
      </c>
      <c r="X710" s="212">
        <f>IF(OR($X$13="vyberte",$X$13=""),0,IF(OR(Tabuľka2[[#This Row],[Stĺpec14]]="",Tabuľka2[[#This Row],[Stĺpec10]]=""),0,Tabuľka2[[#This Row],[Stĺpec10]]/Tabuľka2[[#This Row],[Stĺpec14]]))</f>
        <v>0</v>
      </c>
      <c r="Y710" s="212">
        <f>IF(OR($Y$13="vyberte",$Y$13=""),0,IF(OR(Tabuľka2[[#This Row],[Stĺpec14]]="",Tabuľka2[[#This Row],[Stĺpec11]]=""),0,Tabuľka2[[#This Row],[Stĺpec11]]/Tabuľka2[[#This Row],[Stĺpec14]]))</f>
        <v>0</v>
      </c>
      <c r="Z710" s="212">
        <f>IF(OR(Tabuľka2[[#This Row],[Stĺpec14]]="",Tabuľka2[[#This Row],[Stĺpec12]]=""),0,Tabuľka2[[#This Row],[Stĺpec12]]/Tabuľka2[[#This Row],[Stĺpec14]])</f>
        <v>0</v>
      </c>
      <c r="AA710" s="194">
        <f>IF(OR(Tabuľka2[[#This Row],[Stĺpec14]]="",Tabuľka2[[#This Row],[Stĺpec13]]=""),0,Tabuľka2[[#This Row],[Stĺpec13]]/Tabuľka2[[#This Row],[Stĺpec14]])</f>
        <v>0</v>
      </c>
      <c r="AB710" s="193">
        <f>COUNTIF(Tabuľka2[[#This Row],[Stĺpec16]:[Stĺpec23]],"&gt;0,1")</f>
        <v>0</v>
      </c>
      <c r="AC710" s="198">
        <f>IF(OR($F$13="vyberte",$F$13=""),0,Tabuľka2[[#This Row],[Stĺpec14]]-Tabuľka2[[#This Row],[Stĺpec26]])</f>
        <v>0</v>
      </c>
      <c r="AD71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0" s="206">
        <f>IF('Bodovacie kritéria'!$F$15="01 A - BORSKÁ NÍŽINA",Tabuľka2[[#This Row],[Stĺpec25]]/Tabuľka2[[#This Row],[Stĺpec5]],0)</f>
        <v>0</v>
      </c>
      <c r="AF71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0" s="206">
        <f>IFERROR((Tabuľka2[[#This Row],[Stĺpec28]]+Tabuľka2[[#This Row],[Stĺpec25]])/Tabuľka2[[#This Row],[Stĺpec14]],0)</f>
        <v>0</v>
      </c>
      <c r="AH710" s="199">
        <f>Tabuľka2[[#This Row],[Stĺpec28]]+Tabuľka2[[#This Row],[Stĺpec25]]</f>
        <v>0</v>
      </c>
      <c r="AI710" s="206">
        <f>IFERROR(Tabuľka2[[#This Row],[Stĺpec25]]/Tabuľka2[[#This Row],[Stĺpec30]],0)</f>
        <v>0</v>
      </c>
      <c r="AJ710" s="191">
        <f>IFERROR(Tabuľka2[[#This Row],[Stĺpec145]]/Tabuľka2[[#This Row],[Stĺpec14]],0)</f>
        <v>0</v>
      </c>
      <c r="AK710" s="191">
        <f>IFERROR(Tabuľka2[[#This Row],[Stĺpec144]]/Tabuľka2[[#This Row],[Stĺpec14]],0)</f>
        <v>0</v>
      </c>
    </row>
    <row r="711" spans="1:37" x14ac:dyDescent="0.25">
      <c r="A711" s="252"/>
      <c r="B711" s="257"/>
      <c r="C711" s="257"/>
      <c r="D711" s="257"/>
      <c r="E711" s="257"/>
      <c r="F711" s="257"/>
      <c r="G711" s="257"/>
      <c r="H711" s="257"/>
      <c r="I711" s="257"/>
      <c r="J711" s="257"/>
      <c r="K711" s="257"/>
      <c r="L711" s="257"/>
      <c r="M711" s="257"/>
      <c r="N711" s="218">
        <f>SUM(Činnosti!$F711:$M711)</f>
        <v>0</v>
      </c>
      <c r="O711" s="262"/>
      <c r="P711" s="269"/>
      <c r="Q711" s="267">
        <f>IF(AND(Tabuľka2[[#This Row],[Stĺpec5]]&gt;0,Tabuľka2[[#This Row],[Stĺpec1]]=""),1,0)</f>
        <v>0</v>
      </c>
      <c r="R711" s="237">
        <f>IF(AND(Tabuľka2[[#This Row],[Stĺpec14]]=0,OR(Tabuľka2[[#This Row],[Stĺpec145]]&gt;0,Tabuľka2[[#This Row],[Stĺpec144]]&gt;0)),1,0)</f>
        <v>0</v>
      </c>
      <c r="S71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1" s="212">
        <f>IF(OR($T$13="vyberte",$T$13=""),0,IF(OR(Tabuľka2[[#This Row],[Stĺpec14]]="",Tabuľka2[[#This Row],[Stĺpec6]]=""),0,Tabuľka2[[#This Row],[Stĺpec6]]/Tabuľka2[[#This Row],[Stĺpec14]]))</f>
        <v>0</v>
      </c>
      <c r="U711" s="212">
        <f>IF(OR($U$13="vyberte",$U$13=""),0,IF(OR(Tabuľka2[[#This Row],[Stĺpec14]]="",Tabuľka2[[#This Row],[Stĺpec7]]=""),0,Tabuľka2[[#This Row],[Stĺpec7]]/Tabuľka2[[#This Row],[Stĺpec14]]))</f>
        <v>0</v>
      </c>
      <c r="V711" s="212">
        <f>IF(OR($V$13="vyberte",$V$13=""),0,IF(OR(Tabuľka2[[#This Row],[Stĺpec14]]="",Tabuľka2[[#This Row],[Stĺpec8]]=0),0,Tabuľka2[[#This Row],[Stĺpec8]]/Tabuľka2[[#This Row],[Stĺpec14]]))</f>
        <v>0</v>
      </c>
      <c r="W711" s="212">
        <f>IF(OR($W$13="vyberte",$W$13=""),0,IF(OR(Tabuľka2[[#This Row],[Stĺpec14]]="",Tabuľka2[[#This Row],[Stĺpec9]]=""),0,Tabuľka2[[#This Row],[Stĺpec9]]/Tabuľka2[[#This Row],[Stĺpec14]]))</f>
        <v>0</v>
      </c>
      <c r="X711" s="212">
        <f>IF(OR($X$13="vyberte",$X$13=""),0,IF(OR(Tabuľka2[[#This Row],[Stĺpec14]]="",Tabuľka2[[#This Row],[Stĺpec10]]=""),0,Tabuľka2[[#This Row],[Stĺpec10]]/Tabuľka2[[#This Row],[Stĺpec14]]))</f>
        <v>0</v>
      </c>
      <c r="Y711" s="212">
        <f>IF(OR($Y$13="vyberte",$Y$13=""),0,IF(OR(Tabuľka2[[#This Row],[Stĺpec14]]="",Tabuľka2[[#This Row],[Stĺpec11]]=""),0,Tabuľka2[[#This Row],[Stĺpec11]]/Tabuľka2[[#This Row],[Stĺpec14]]))</f>
        <v>0</v>
      </c>
      <c r="Z711" s="212">
        <f>IF(OR(Tabuľka2[[#This Row],[Stĺpec14]]="",Tabuľka2[[#This Row],[Stĺpec12]]=""),0,Tabuľka2[[#This Row],[Stĺpec12]]/Tabuľka2[[#This Row],[Stĺpec14]])</f>
        <v>0</v>
      </c>
      <c r="AA711" s="194">
        <f>IF(OR(Tabuľka2[[#This Row],[Stĺpec14]]="",Tabuľka2[[#This Row],[Stĺpec13]]=""),0,Tabuľka2[[#This Row],[Stĺpec13]]/Tabuľka2[[#This Row],[Stĺpec14]])</f>
        <v>0</v>
      </c>
      <c r="AB711" s="193">
        <f>COUNTIF(Tabuľka2[[#This Row],[Stĺpec16]:[Stĺpec23]],"&gt;0,1")</f>
        <v>0</v>
      </c>
      <c r="AC711" s="198">
        <f>IF(OR($F$13="vyberte",$F$13=""),0,Tabuľka2[[#This Row],[Stĺpec14]]-Tabuľka2[[#This Row],[Stĺpec26]])</f>
        <v>0</v>
      </c>
      <c r="AD71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1" s="206">
        <f>IF('Bodovacie kritéria'!$F$15="01 A - BORSKÁ NÍŽINA",Tabuľka2[[#This Row],[Stĺpec25]]/Tabuľka2[[#This Row],[Stĺpec5]],0)</f>
        <v>0</v>
      </c>
      <c r="AF71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1" s="206">
        <f>IFERROR((Tabuľka2[[#This Row],[Stĺpec28]]+Tabuľka2[[#This Row],[Stĺpec25]])/Tabuľka2[[#This Row],[Stĺpec14]],0)</f>
        <v>0</v>
      </c>
      <c r="AH711" s="199">
        <f>Tabuľka2[[#This Row],[Stĺpec28]]+Tabuľka2[[#This Row],[Stĺpec25]]</f>
        <v>0</v>
      </c>
      <c r="AI711" s="206">
        <f>IFERROR(Tabuľka2[[#This Row],[Stĺpec25]]/Tabuľka2[[#This Row],[Stĺpec30]],0)</f>
        <v>0</v>
      </c>
      <c r="AJ711" s="191">
        <f>IFERROR(Tabuľka2[[#This Row],[Stĺpec145]]/Tabuľka2[[#This Row],[Stĺpec14]],0)</f>
        <v>0</v>
      </c>
      <c r="AK711" s="191">
        <f>IFERROR(Tabuľka2[[#This Row],[Stĺpec144]]/Tabuľka2[[#This Row],[Stĺpec14]],0)</f>
        <v>0</v>
      </c>
    </row>
    <row r="712" spans="1:37" x14ac:dyDescent="0.25">
      <c r="A712" s="251"/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17">
        <f>SUM(Činnosti!$F712:$M712)</f>
        <v>0</v>
      </c>
      <c r="O712" s="261"/>
      <c r="P712" s="269"/>
      <c r="Q712" s="267">
        <f>IF(AND(Tabuľka2[[#This Row],[Stĺpec5]]&gt;0,Tabuľka2[[#This Row],[Stĺpec1]]=""),1,0)</f>
        <v>0</v>
      </c>
      <c r="R712" s="237">
        <f>IF(AND(Tabuľka2[[#This Row],[Stĺpec14]]=0,OR(Tabuľka2[[#This Row],[Stĺpec145]]&gt;0,Tabuľka2[[#This Row],[Stĺpec144]]&gt;0)),1,0)</f>
        <v>0</v>
      </c>
      <c r="S71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2" s="212">
        <f>IF(OR($T$13="vyberte",$T$13=""),0,IF(OR(Tabuľka2[[#This Row],[Stĺpec14]]="",Tabuľka2[[#This Row],[Stĺpec6]]=""),0,Tabuľka2[[#This Row],[Stĺpec6]]/Tabuľka2[[#This Row],[Stĺpec14]]))</f>
        <v>0</v>
      </c>
      <c r="U712" s="212">
        <f>IF(OR($U$13="vyberte",$U$13=""),0,IF(OR(Tabuľka2[[#This Row],[Stĺpec14]]="",Tabuľka2[[#This Row],[Stĺpec7]]=""),0,Tabuľka2[[#This Row],[Stĺpec7]]/Tabuľka2[[#This Row],[Stĺpec14]]))</f>
        <v>0</v>
      </c>
      <c r="V712" s="212">
        <f>IF(OR($V$13="vyberte",$V$13=""),0,IF(OR(Tabuľka2[[#This Row],[Stĺpec14]]="",Tabuľka2[[#This Row],[Stĺpec8]]=0),0,Tabuľka2[[#This Row],[Stĺpec8]]/Tabuľka2[[#This Row],[Stĺpec14]]))</f>
        <v>0</v>
      </c>
      <c r="W712" s="212">
        <f>IF(OR($W$13="vyberte",$W$13=""),0,IF(OR(Tabuľka2[[#This Row],[Stĺpec14]]="",Tabuľka2[[#This Row],[Stĺpec9]]=""),0,Tabuľka2[[#This Row],[Stĺpec9]]/Tabuľka2[[#This Row],[Stĺpec14]]))</f>
        <v>0</v>
      </c>
      <c r="X712" s="212">
        <f>IF(OR($X$13="vyberte",$X$13=""),0,IF(OR(Tabuľka2[[#This Row],[Stĺpec14]]="",Tabuľka2[[#This Row],[Stĺpec10]]=""),0,Tabuľka2[[#This Row],[Stĺpec10]]/Tabuľka2[[#This Row],[Stĺpec14]]))</f>
        <v>0</v>
      </c>
      <c r="Y712" s="212">
        <f>IF(OR($Y$13="vyberte",$Y$13=""),0,IF(OR(Tabuľka2[[#This Row],[Stĺpec14]]="",Tabuľka2[[#This Row],[Stĺpec11]]=""),0,Tabuľka2[[#This Row],[Stĺpec11]]/Tabuľka2[[#This Row],[Stĺpec14]]))</f>
        <v>0</v>
      </c>
      <c r="Z712" s="212">
        <f>IF(OR(Tabuľka2[[#This Row],[Stĺpec14]]="",Tabuľka2[[#This Row],[Stĺpec12]]=""),0,Tabuľka2[[#This Row],[Stĺpec12]]/Tabuľka2[[#This Row],[Stĺpec14]])</f>
        <v>0</v>
      </c>
      <c r="AA712" s="194">
        <f>IF(OR(Tabuľka2[[#This Row],[Stĺpec14]]="",Tabuľka2[[#This Row],[Stĺpec13]]=""),0,Tabuľka2[[#This Row],[Stĺpec13]]/Tabuľka2[[#This Row],[Stĺpec14]])</f>
        <v>0</v>
      </c>
      <c r="AB712" s="193">
        <f>COUNTIF(Tabuľka2[[#This Row],[Stĺpec16]:[Stĺpec23]],"&gt;0,1")</f>
        <v>0</v>
      </c>
      <c r="AC712" s="198">
        <f>IF(OR($F$13="vyberte",$F$13=""),0,Tabuľka2[[#This Row],[Stĺpec14]]-Tabuľka2[[#This Row],[Stĺpec26]])</f>
        <v>0</v>
      </c>
      <c r="AD71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2" s="206">
        <f>IF('Bodovacie kritéria'!$F$15="01 A - BORSKÁ NÍŽINA",Tabuľka2[[#This Row],[Stĺpec25]]/Tabuľka2[[#This Row],[Stĺpec5]],0)</f>
        <v>0</v>
      </c>
      <c r="AF71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2" s="206">
        <f>IFERROR((Tabuľka2[[#This Row],[Stĺpec28]]+Tabuľka2[[#This Row],[Stĺpec25]])/Tabuľka2[[#This Row],[Stĺpec14]],0)</f>
        <v>0</v>
      </c>
      <c r="AH712" s="199">
        <f>Tabuľka2[[#This Row],[Stĺpec28]]+Tabuľka2[[#This Row],[Stĺpec25]]</f>
        <v>0</v>
      </c>
      <c r="AI712" s="206">
        <f>IFERROR(Tabuľka2[[#This Row],[Stĺpec25]]/Tabuľka2[[#This Row],[Stĺpec30]],0)</f>
        <v>0</v>
      </c>
      <c r="AJ712" s="191">
        <f>IFERROR(Tabuľka2[[#This Row],[Stĺpec145]]/Tabuľka2[[#This Row],[Stĺpec14]],0)</f>
        <v>0</v>
      </c>
      <c r="AK712" s="191">
        <f>IFERROR(Tabuľka2[[#This Row],[Stĺpec144]]/Tabuľka2[[#This Row],[Stĺpec14]],0)</f>
        <v>0</v>
      </c>
    </row>
    <row r="713" spans="1:37" x14ac:dyDescent="0.25">
      <c r="A713" s="252"/>
      <c r="B713" s="257"/>
      <c r="C713" s="257"/>
      <c r="D713" s="257"/>
      <c r="E713" s="257"/>
      <c r="F713" s="257"/>
      <c r="G713" s="257"/>
      <c r="H713" s="257"/>
      <c r="I713" s="257"/>
      <c r="J713" s="257"/>
      <c r="K713" s="257"/>
      <c r="L713" s="257"/>
      <c r="M713" s="257"/>
      <c r="N713" s="218">
        <f>SUM(Činnosti!$F713:$M713)</f>
        <v>0</v>
      </c>
      <c r="O713" s="262"/>
      <c r="P713" s="269"/>
      <c r="Q713" s="267">
        <f>IF(AND(Tabuľka2[[#This Row],[Stĺpec5]]&gt;0,Tabuľka2[[#This Row],[Stĺpec1]]=""),1,0)</f>
        <v>0</v>
      </c>
      <c r="R713" s="237">
        <f>IF(AND(Tabuľka2[[#This Row],[Stĺpec14]]=0,OR(Tabuľka2[[#This Row],[Stĺpec145]]&gt;0,Tabuľka2[[#This Row],[Stĺpec144]]&gt;0)),1,0)</f>
        <v>0</v>
      </c>
      <c r="S71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3" s="212">
        <f>IF(OR($T$13="vyberte",$T$13=""),0,IF(OR(Tabuľka2[[#This Row],[Stĺpec14]]="",Tabuľka2[[#This Row],[Stĺpec6]]=""),0,Tabuľka2[[#This Row],[Stĺpec6]]/Tabuľka2[[#This Row],[Stĺpec14]]))</f>
        <v>0</v>
      </c>
      <c r="U713" s="212">
        <f>IF(OR($U$13="vyberte",$U$13=""),0,IF(OR(Tabuľka2[[#This Row],[Stĺpec14]]="",Tabuľka2[[#This Row],[Stĺpec7]]=""),0,Tabuľka2[[#This Row],[Stĺpec7]]/Tabuľka2[[#This Row],[Stĺpec14]]))</f>
        <v>0</v>
      </c>
      <c r="V713" s="212">
        <f>IF(OR($V$13="vyberte",$V$13=""),0,IF(OR(Tabuľka2[[#This Row],[Stĺpec14]]="",Tabuľka2[[#This Row],[Stĺpec8]]=0),0,Tabuľka2[[#This Row],[Stĺpec8]]/Tabuľka2[[#This Row],[Stĺpec14]]))</f>
        <v>0</v>
      </c>
      <c r="W713" s="212">
        <f>IF(OR($W$13="vyberte",$W$13=""),0,IF(OR(Tabuľka2[[#This Row],[Stĺpec14]]="",Tabuľka2[[#This Row],[Stĺpec9]]=""),0,Tabuľka2[[#This Row],[Stĺpec9]]/Tabuľka2[[#This Row],[Stĺpec14]]))</f>
        <v>0</v>
      </c>
      <c r="X713" s="212">
        <f>IF(OR($X$13="vyberte",$X$13=""),0,IF(OR(Tabuľka2[[#This Row],[Stĺpec14]]="",Tabuľka2[[#This Row],[Stĺpec10]]=""),0,Tabuľka2[[#This Row],[Stĺpec10]]/Tabuľka2[[#This Row],[Stĺpec14]]))</f>
        <v>0</v>
      </c>
      <c r="Y713" s="212">
        <f>IF(OR($Y$13="vyberte",$Y$13=""),0,IF(OR(Tabuľka2[[#This Row],[Stĺpec14]]="",Tabuľka2[[#This Row],[Stĺpec11]]=""),0,Tabuľka2[[#This Row],[Stĺpec11]]/Tabuľka2[[#This Row],[Stĺpec14]]))</f>
        <v>0</v>
      </c>
      <c r="Z713" s="212">
        <f>IF(OR(Tabuľka2[[#This Row],[Stĺpec14]]="",Tabuľka2[[#This Row],[Stĺpec12]]=""),0,Tabuľka2[[#This Row],[Stĺpec12]]/Tabuľka2[[#This Row],[Stĺpec14]])</f>
        <v>0</v>
      </c>
      <c r="AA713" s="194">
        <f>IF(OR(Tabuľka2[[#This Row],[Stĺpec14]]="",Tabuľka2[[#This Row],[Stĺpec13]]=""),0,Tabuľka2[[#This Row],[Stĺpec13]]/Tabuľka2[[#This Row],[Stĺpec14]])</f>
        <v>0</v>
      </c>
      <c r="AB713" s="193">
        <f>COUNTIF(Tabuľka2[[#This Row],[Stĺpec16]:[Stĺpec23]],"&gt;0,1")</f>
        <v>0</v>
      </c>
      <c r="AC713" s="198">
        <f>IF(OR($F$13="vyberte",$F$13=""),0,Tabuľka2[[#This Row],[Stĺpec14]]-Tabuľka2[[#This Row],[Stĺpec26]])</f>
        <v>0</v>
      </c>
      <c r="AD71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3" s="206">
        <f>IF('Bodovacie kritéria'!$F$15="01 A - BORSKÁ NÍŽINA",Tabuľka2[[#This Row],[Stĺpec25]]/Tabuľka2[[#This Row],[Stĺpec5]],0)</f>
        <v>0</v>
      </c>
      <c r="AF71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3" s="206">
        <f>IFERROR((Tabuľka2[[#This Row],[Stĺpec28]]+Tabuľka2[[#This Row],[Stĺpec25]])/Tabuľka2[[#This Row],[Stĺpec14]],0)</f>
        <v>0</v>
      </c>
      <c r="AH713" s="199">
        <f>Tabuľka2[[#This Row],[Stĺpec28]]+Tabuľka2[[#This Row],[Stĺpec25]]</f>
        <v>0</v>
      </c>
      <c r="AI713" s="206">
        <f>IFERROR(Tabuľka2[[#This Row],[Stĺpec25]]/Tabuľka2[[#This Row],[Stĺpec30]],0)</f>
        <v>0</v>
      </c>
      <c r="AJ713" s="191">
        <f>IFERROR(Tabuľka2[[#This Row],[Stĺpec145]]/Tabuľka2[[#This Row],[Stĺpec14]],0)</f>
        <v>0</v>
      </c>
      <c r="AK713" s="191">
        <f>IFERROR(Tabuľka2[[#This Row],[Stĺpec144]]/Tabuľka2[[#This Row],[Stĺpec14]],0)</f>
        <v>0</v>
      </c>
    </row>
    <row r="714" spans="1:37" x14ac:dyDescent="0.25">
      <c r="A714" s="251"/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17">
        <f>SUM(Činnosti!$F714:$M714)</f>
        <v>0</v>
      </c>
      <c r="O714" s="261"/>
      <c r="P714" s="269"/>
      <c r="Q714" s="267">
        <f>IF(AND(Tabuľka2[[#This Row],[Stĺpec5]]&gt;0,Tabuľka2[[#This Row],[Stĺpec1]]=""),1,0)</f>
        <v>0</v>
      </c>
      <c r="R714" s="237">
        <f>IF(AND(Tabuľka2[[#This Row],[Stĺpec14]]=0,OR(Tabuľka2[[#This Row],[Stĺpec145]]&gt;0,Tabuľka2[[#This Row],[Stĺpec144]]&gt;0)),1,0)</f>
        <v>0</v>
      </c>
      <c r="S71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4" s="212">
        <f>IF(OR($T$13="vyberte",$T$13=""),0,IF(OR(Tabuľka2[[#This Row],[Stĺpec14]]="",Tabuľka2[[#This Row],[Stĺpec6]]=""),0,Tabuľka2[[#This Row],[Stĺpec6]]/Tabuľka2[[#This Row],[Stĺpec14]]))</f>
        <v>0</v>
      </c>
      <c r="U714" s="212">
        <f>IF(OR($U$13="vyberte",$U$13=""),0,IF(OR(Tabuľka2[[#This Row],[Stĺpec14]]="",Tabuľka2[[#This Row],[Stĺpec7]]=""),0,Tabuľka2[[#This Row],[Stĺpec7]]/Tabuľka2[[#This Row],[Stĺpec14]]))</f>
        <v>0</v>
      </c>
      <c r="V714" s="212">
        <f>IF(OR($V$13="vyberte",$V$13=""),0,IF(OR(Tabuľka2[[#This Row],[Stĺpec14]]="",Tabuľka2[[#This Row],[Stĺpec8]]=0),0,Tabuľka2[[#This Row],[Stĺpec8]]/Tabuľka2[[#This Row],[Stĺpec14]]))</f>
        <v>0</v>
      </c>
      <c r="W714" s="212">
        <f>IF(OR($W$13="vyberte",$W$13=""),0,IF(OR(Tabuľka2[[#This Row],[Stĺpec14]]="",Tabuľka2[[#This Row],[Stĺpec9]]=""),0,Tabuľka2[[#This Row],[Stĺpec9]]/Tabuľka2[[#This Row],[Stĺpec14]]))</f>
        <v>0</v>
      </c>
      <c r="X714" s="212">
        <f>IF(OR($X$13="vyberte",$X$13=""),0,IF(OR(Tabuľka2[[#This Row],[Stĺpec14]]="",Tabuľka2[[#This Row],[Stĺpec10]]=""),0,Tabuľka2[[#This Row],[Stĺpec10]]/Tabuľka2[[#This Row],[Stĺpec14]]))</f>
        <v>0</v>
      </c>
      <c r="Y714" s="212">
        <f>IF(OR($Y$13="vyberte",$Y$13=""),0,IF(OR(Tabuľka2[[#This Row],[Stĺpec14]]="",Tabuľka2[[#This Row],[Stĺpec11]]=""),0,Tabuľka2[[#This Row],[Stĺpec11]]/Tabuľka2[[#This Row],[Stĺpec14]]))</f>
        <v>0</v>
      </c>
      <c r="Z714" s="212">
        <f>IF(OR(Tabuľka2[[#This Row],[Stĺpec14]]="",Tabuľka2[[#This Row],[Stĺpec12]]=""),0,Tabuľka2[[#This Row],[Stĺpec12]]/Tabuľka2[[#This Row],[Stĺpec14]])</f>
        <v>0</v>
      </c>
      <c r="AA714" s="194">
        <f>IF(OR(Tabuľka2[[#This Row],[Stĺpec14]]="",Tabuľka2[[#This Row],[Stĺpec13]]=""),0,Tabuľka2[[#This Row],[Stĺpec13]]/Tabuľka2[[#This Row],[Stĺpec14]])</f>
        <v>0</v>
      </c>
      <c r="AB714" s="193">
        <f>COUNTIF(Tabuľka2[[#This Row],[Stĺpec16]:[Stĺpec23]],"&gt;0,1")</f>
        <v>0</v>
      </c>
      <c r="AC714" s="198">
        <f>IF(OR($F$13="vyberte",$F$13=""),0,Tabuľka2[[#This Row],[Stĺpec14]]-Tabuľka2[[#This Row],[Stĺpec26]])</f>
        <v>0</v>
      </c>
      <c r="AD71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4" s="206">
        <f>IF('Bodovacie kritéria'!$F$15="01 A - BORSKÁ NÍŽINA",Tabuľka2[[#This Row],[Stĺpec25]]/Tabuľka2[[#This Row],[Stĺpec5]],0)</f>
        <v>0</v>
      </c>
      <c r="AF71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4" s="206">
        <f>IFERROR((Tabuľka2[[#This Row],[Stĺpec28]]+Tabuľka2[[#This Row],[Stĺpec25]])/Tabuľka2[[#This Row],[Stĺpec14]],0)</f>
        <v>0</v>
      </c>
      <c r="AH714" s="199">
        <f>Tabuľka2[[#This Row],[Stĺpec28]]+Tabuľka2[[#This Row],[Stĺpec25]]</f>
        <v>0</v>
      </c>
      <c r="AI714" s="206">
        <f>IFERROR(Tabuľka2[[#This Row],[Stĺpec25]]/Tabuľka2[[#This Row],[Stĺpec30]],0)</f>
        <v>0</v>
      </c>
      <c r="AJ714" s="191">
        <f>IFERROR(Tabuľka2[[#This Row],[Stĺpec145]]/Tabuľka2[[#This Row],[Stĺpec14]],0)</f>
        <v>0</v>
      </c>
      <c r="AK714" s="191">
        <f>IFERROR(Tabuľka2[[#This Row],[Stĺpec144]]/Tabuľka2[[#This Row],[Stĺpec14]],0)</f>
        <v>0</v>
      </c>
    </row>
    <row r="715" spans="1:37" x14ac:dyDescent="0.25">
      <c r="A715" s="252"/>
      <c r="B715" s="257"/>
      <c r="C715" s="257"/>
      <c r="D715" s="257"/>
      <c r="E715" s="257"/>
      <c r="F715" s="257"/>
      <c r="G715" s="257"/>
      <c r="H715" s="257"/>
      <c r="I715" s="257"/>
      <c r="J715" s="257"/>
      <c r="K715" s="257"/>
      <c r="L715" s="257"/>
      <c r="M715" s="257"/>
      <c r="N715" s="218">
        <f>SUM(Činnosti!$F715:$M715)</f>
        <v>0</v>
      </c>
      <c r="O715" s="262"/>
      <c r="P715" s="269"/>
      <c r="Q715" s="267">
        <f>IF(AND(Tabuľka2[[#This Row],[Stĺpec5]]&gt;0,Tabuľka2[[#This Row],[Stĺpec1]]=""),1,0)</f>
        <v>0</v>
      </c>
      <c r="R715" s="237">
        <f>IF(AND(Tabuľka2[[#This Row],[Stĺpec14]]=0,OR(Tabuľka2[[#This Row],[Stĺpec145]]&gt;0,Tabuľka2[[#This Row],[Stĺpec144]]&gt;0)),1,0)</f>
        <v>0</v>
      </c>
      <c r="S71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5" s="212">
        <f>IF(OR($T$13="vyberte",$T$13=""),0,IF(OR(Tabuľka2[[#This Row],[Stĺpec14]]="",Tabuľka2[[#This Row],[Stĺpec6]]=""),0,Tabuľka2[[#This Row],[Stĺpec6]]/Tabuľka2[[#This Row],[Stĺpec14]]))</f>
        <v>0</v>
      </c>
      <c r="U715" s="212">
        <f>IF(OR($U$13="vyberte",$U$13=""),0,IF(OR(Tabuľka2[[#This Row],[Stĺpec14]]="",Tabuľka2[[#This Row],[Stĺpec7]]=""),0,Tabuľka2[[#This Row],[Stĺpec7]]/Tabuľka2[[#This Row],[Stĺpec14]]))</f>
        <v>0</v>
      </c>
      <c r="V715" s="212">
        <f>IF(OR($V$13="vyberte",$V$13=""),0,IF(OR(Tabuľka2[[#This Row],[Stĺpec14]]="",Tabuľka2[[#This Row],[Stĺpec8]]=0),0,Tabuľka2[[#This Row],[Stĺpec8]]/Tabuľka2[[#This Row],[Stĺpec14]]))</f>
        <v>0</v>
      </c>
      <c r="W715" s="212">
        <f>IF(OR($W$13="vyberte",$W$13=""),0,IF(OR(Tabuľka2[[#This Row],[Stĺpec14]]="",Tabuľka2[[#This Row],[Stĺpec9]]=""),0,Tabuľka2[[#This Row],[Stĺpec9]]/Tabuľka2[[#This Row],[Stĺpec14]]))</f>
        <v>0</v>
      </c>
      <c r="X715" s="212">
        <f>IF(OR($X$13="vyberte",$X$13=""),0,IF(OR(Tabuľka2[[#This Row],[Stĺpec14]]="",Tabuľka2[[#This Row],[Stĺpec10]]=""),0,Tabuľka2[[#This Row],[Stĺpec10]]/Tabuľka2[[#This Row],[Stĺpec14]]))</f>
        <v>0</v>
      </c>
      <c r="Y715" s="212">
        <f>IF(OR($Y$13="vyberte",$Y$13=""),0,IF(OR(Tabuľka2[[#This Row],[Stĺpec14]]="",Tabuľka2[[#This Row],[Stĺpec11]]=""),0,Tabuľka2[[#This Row],[Stĺpec11]]/Tabuľka2[[#This Row],[Stĺpec14]]))</f>
        <v>0</v>
      </c>
      <c r="Z715" s="212">
        <f>IF(OR(Tabuľka2[[#This Row],[Stĺpec14]]="",Tabuľka2[[#This Row],[Stĺpec12]]=""),0,Tabuľka2[[#This Row],[Stĺpec12]]/Tabuľka2[[#This Row],[Stĺpec14]])</f>
        <v>0</v>
      </c>
      <c r="AA715" s="194">
        <f>IF(OR(Tabuľka2[[#This Row],[Stĺpec14]]="",Tabuľka2[[#This Row],[Stĺpec13]]=""),0,Tabuľka2[[#This Row],[Stĺpec13]]/Tabuľka2[[#This Row],[Stĺpec14]])</f>
        <v>0</v>
      </c>
      <c r="AB715" s="193">
        <f>COUNTIF(Tabuľka2[[#This Row],[Stĺpec16]:[Stĺpec23]],"&gt;0,1")</f>
        <v>0</v>
      </c>
      <c r="AC715" s="198">
        <f>IF(OR($F$13="vyberte",$F$13=""),0,Tabuľka2[[#This Row],[Stĺpec14]]-Tabuľka2[[#This Row],[Stĺpec26]])</f>
        <v>0</v>
      </c>
      <c r="AD71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5" s="206">
        <f>IF('Bodovacie kritéria'!$F$15="01 A - BORSKÁ NÍŽINA",Tabuľka2[[#This Row],[Stĺpec25]]/Tabuľka2[[#This Row],[Stĺpec5]],0)</f>
        <v>0</v>
      </c>
      <c r="AF71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5" s="206">
        <f>IFERROR((Tabuľka2[[#This Row],[Stĺpec28]]+Tabuľka2[[#This Row],[Stĺpec25]])/Tabuľka2[[#This Row],[Stĺpec14]],0)</f>
        <v>0</v>
      </c>
      <c r="AH715" s="199">
        <f>Tabuľka2[[#This Row],[Stĺpec28]]+Tabuľka2[[#This Row],[Stĺpec25]]</f>
        <v>0</v>
      </c>
      <c r="AI715" s="206">
        <f>IFERROR(Tabuľka2[[#This Row],[Stĺpec25]]/Tabuľka2[[#This Row],[Stĺpec30]],0)</f>
        <v>0</v>
      </c>
      <c r="AJ715" s="191">
        <f>IFERROR(Tabuľka2[[#This Row],[Stĺpec145]]/Tabuľka2[[#This Row],[Stĺpec14]],0)</f>
        <v>0</v>
      </c>
      <c r="AK715" s="191">
        <f>IFERROR(Tabuľka2[[#This Row],[Stĺpec144]]/Tabuľka2[[#This Row],[Stĺpec14]],0)</f>
        <v>0</v>
      </c>
    </row>
    <row r="716" spans="1:37" x14ac:dyDescent="0.25">
      <c r="A716" s="251"/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17">
        <f>SUM(Činnosti!$F716:$M716)</f>
        <v>0</v>
      </c>
      <c r="O716" s="261"/>
      <c r="P716" s="269"/>
      <c r="Q716" s="267">
        <f>IF(AND(Tabuľka2[[#This Row],[Stĺpec5]]&gt;0,Tabuľka2[[#This Row],[Stĺpec1]]=""),1,0)</f>
        <v>0</v>
      </c>
      <c r="R716" s="237">
        <f>IF(AND(Tabuľka2[[#This Row],[Stĺpec14]]=0,OR(Tabuľka2[[#This Row],[Stĺpec145]]&gt;0,Tabuľka2[[#This Row],[Stĺpec144]]&gt;0)),1,0)</f>
        <v>0</v>
      </c>
      <c r="S71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6" s="212">
        <f>IF(OR($T$13="vyberte",$T$13=""),0,IF(OR(Tabuľka2[[#This Row],[Stĺpec14]]="",Tabuľka2[[#This Row],[Stĺpec6]]=""),0,Tabuľka2[[#This Row],[Stĺpec6]]/Tabuľka2[[#This Row],[Stĺpec14]]))</f>
        <v>0</v>
      </c>
      <c r="U716" s="212">
        <f>IF(OR($U$13="vyberte",$U$13=""),0,IF(OR(Tabuľka2[[#This Row],[Stĺpec14]]="",Tabuľka2[[#This Row],[Stĺpec7]]=""),0,Tabuľka2[[#This Row],[Stĺpec7]]/Tabuľka2[[#This Row],[Stĺpec14]]))</f>
        <v>0</v>
      </c>
      <c r="V716" s="212">
        <f>IF(OR($V$13="vyberte",$V$13=""),0,IF(OR(Tabuľka2[[#This Row],[Stĺpec14]]="",Tabuľka2[[#This Row],[Stĺpec8]]=0),0,Tabuľka2[[#This Row],[Stĺpec8]]/Tabuľka2[[#This Row],[Stĺpec14]]))</f>
        <v>0</v>
      </c>
      <c r="W716" s="212">
        <f>IF(OR($W$13="vyberte",$W$13=""),0,IF(OR(Tabuľka2[[#This Row],[Stĺpec14]]="",Tabuľka2[[#This Row],[Stĺpec9]]=""),0,Tabuľka2[[#This Row],[Stĺpec9]]/Tabuľka2[[#This Row],[Stĺpec14]]))</f>
        <v>0</v>
      </c>
      <c r="X716" s="212">
        <f>IF(OR($X$13="vyberte",$X$13=""),0,IF(OR(Tabuľka2[[#This Row],[Stĺpec14]]="",Tabuľka2[[#This Row],[Stĺpec10]]=""),0,Tabuľka2[[#This Row],[Stĺpec10]]/Tabuľka2[[#This Row],[Stĺpec14]]))</f>
        <v>0</v>
      </c>
      <c r="Y716" s="212">
        <f>IF(OR($Y$13="vyberte",$Y$13=""),0,IF(OR(Tabuľka2[[#This Row],[Stĺpec14]]="",Tabuľka2[[#This Row],[Stĺpec11]]=""),0,Tabuľka2[[#This Row],[Stĺpec11]]/Tabuľka2[[#This Row],[Stĺpec14]]))</f>
        <v>0</v>
      </c>
      <c r="Z716" s="212">
        <f>IF(OR(Tabuľka2[[#This Row],[Stĺpec14]]="",Tabuľka2[[#This Row],[Stĺpec12]]=""),0,Tabuľka2[[#This Row],[Stĺpec12]]/Tabuľka2[[#This Row],[Stĺpec14]])</f>
        <v>0</v>
      </c>
      <c r="AA716" s="194">
        <f>IF(OR(Tabuľka2[[#This Row],[Stĺpec14]]="",Tabuľka2[[#This Row],[Stĺpec13]]=""),0,Tabuľka2[[#This Row],[Stĺpec13]]/Tabuľka2[[#This Row],[Stĺpec14]])</f>
        <v>0</v>
      </c>
      <c r="AB716" s="193">
        <f>COUNTIF(Tabuľka2[[#This Row],[Stĺpec16]:[Stĺpec23]],"&gt;0,1")</f>
        <v>0</v>
      </c>
      <c r="AC716" s="198">
        <f>IF(OR($F$13="vyberte",$F$13=""),0,Tabuľka2[[#This Row],[Stĺpec14]]-Tabuľka2[[#This Row],[Stĺpec26]])</f>
        <v>0</v>
      </c>
      <c r="AD71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6" s="206">
        <f>IF('Bodovacie kritéria'!$F$15="01 A - BORSKÁ NÍŽINA",Tabuľka2[[#This Row],[Stĺpec25]]/Tabuľka2[[#This Row],[Stĺpec5]],0)</f>
        <v>0</v>
      </c>
      <c r="AF71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6" s="206">
        <f>IFERROR((Tabuľka2[[#This Row],[Stĺpec28]]+Tabuľka2[[#This Row],[Stĺpec25]])/Tabuľka2[[#This Row],[Stĺpec14]],0)</f>
        <v>0</v>
      </c>
      <c r="AH716" s="199">
        <f>Tabuľka2[[#This Row],[Stĺpec28]]+Tabuľka2[[#This Row],[Stĺpec25]]</f>
        <v>0</v>
      </c>
      <c r="AI716" s="206">
        <f>IFERROR(Tabuľka2[[#This Row],[Stĺpec25]]/Tabuľka2[[#This Row],[Stĺpec30]],0)</f>
        <v>0</v>
      </c>
      <c r="AJ716" s="191">
        <f>IFERROR(Tabuľka2[[#This Row],[Stĺpec145]]/Tabuľka2[[#This Row],[Stĺpec14]],0)</f>
        <v>0</v>
      </c>
      <c r="AK716" s="191">
        <f>IFERROR(Tabuľka2[[#This Row],[Stĺpec144]]/Tabuľka2[[#This Row],[Stĺpec14]],0)</f>
        <v>0</v>
      </c>
    </row>
    <row r="717" spans="1:37" x14ac:dyDescent="0.25">
      <c r="A717" s="252"/>
      <c r="B717" s="257"/>
      <c r="C717" s="257"/>
      <c r="D717" s="257"/>
      <c r="E717" s="257"/>
      <c r="F717" s="257"/>
      <c r="G717" s="257"/>
      <c r="H717" s="257"/>
      <c r="I717" s="257"/>
      <c r="J717" s="257"/>
      <c r="K717" s="257"/>
      <c r="L717" s="257"/>
      <c r="M717" s="257"/>
      <c r="N717" s="218">
        <f>SUM(Činnosti!$F717:$M717)</f>
        <v>0</v>
      </c>
      <c r="O717" s="262"/>
      <c r="P717" s="269"/>
      <c r="Q717" s="267">
        <f>IF(AND(Tabuľka2[[#This Row],[Stĺpec5]]&gt;0,Tabuľka2[[#This Row],[Stĺpec1]]=""),1,0)</f>
        <v>0</v>
      </c>
      <c r="R717" s="237">
        <f>IF(AND(Tabuľka2[[#This Row],[Stĺpec14]]=0,OR(Tabuľka2[[#This Row],[Stĺpec145]]&gt;0,Tabuľka2[[#This Row],[Stĺpec144]]&gt;0)),1,0)</f>
        <v>0</v>
      </c>
      <c r="S71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7" s="212">
        <f>IF(OR($T$13="vyberte",$T$13=""),0,IF(OR(Tabuľka2[[#This Row],[Stĺpec14]]="",Tabuľka2[[#This Row],[Stĺpec6]]=""),0,Tabuľka2[[#This Row],[Stĺpec6]]/Tabuľka2[[#This Row],[Stĺpec14]]))</f>
        <v>0</v>
      </c>
      <c r="U717" s="212">
        <f>IF(OR($U$13="vyberte",$U$13=""),0,IF(OR(Tabuľka2[[#This Row],[Stĺpec14]]="",Tabuľka2[[#This Row],[Stĺpec7]]=""),0,Tabuľka2[[#This Row],[Stĺpec7]]/Tabuľka2[[#This Row],[Stĺpec14]]))</f>
        <v>0</v>
      </c>
      <c r="V717" s="212">
        <f>IF(OR($V$13="vyberte",$V$13=""),0,IF(OR(Tabuľka2[[#This Row],[Stĺpec14]]="",Tabuľka2[[#This Row],[Stĺpec8]]=0),0,Tabuľka2[[#This Row],[Stĺpec8]]/Tabuľka2[[#This Row],[Stĺpec14]]))</f>
        <v>0</v>
      </c>
      <c r="W717" s="212">
        <f>IF(OR($W$13="vyberte",$W$13=""),0,IF(OR(Tabuľka2[[#This Row],[Stĺpec14]]="",Tabuľka2[[#This Row],[Stĺpec9]]=""),0,Tabuľka2[[#This Row],[Stĺpec9]]/Tabuľka2[[#This Row],[Stĺpec14]]))</f>
        <v>0</v>
      </c>
      <c r="X717" s="212">
        <f>IF(OR($X$13="vyberte",$X$13=""),0,IF(OR(Tabuľka2[[#This Row],[Stĺpec14]]="",Tabuľka2[[#This Row],[Stĺpec10]]=""),0,Tabuľka2[[#This Row],[Stĺpec10]]/Tabuľka2[[#This Row],[Stĺpec14]]))</f>
        <v>0</v>
      </c>
      <c r="Y717" s="212">
        <f>IF(OR($Y$13="vyberte",$Y$13=""),0,IF(OR(Tabuľka2[[#This Row],[Stĺpec14]]="",Tabuľka2[[#This Row],[Stĺpec11]]=""),0,Tabuľka2[[#This Row],[Stĺpec11]]/Tabuľka2[[#This Row],[Stĺpec14]]))</f>
        <v>0</v>
      </c>
      <c r="Z717" s="212">
        <f>IF(OR(Tabuľka2[[#This Row],[Stĺpec14]]="",Tabuľka2[[#This Row],[Stĺpec12]]=""),0,Tabuľka2[[#This Row],[Stĺpec12]]/Tabuľka2[[#This Row],[Stĺpec14]])</f>
        <v>0</v>
      </c>
      <c r="AA717" s="194">
        <f>IF(OR(Tabuľka2[[#This Row],[Stĺpec14]]="",Tabuľka2[[#This Row],[Stĺpec13]]=""),0,Tabuľka2[[#This Row],[Stĺpec13]]/Tabuľka2[[#This Row],[Stĺpec14]])</f>
        <v>0</v>
      </c>
      <c r="AB717" s="193">
        <f>COUNTIF(Tabuľka2[[#This Row],[Stĺpec16]:[Stĺpec23]],"&gt;0,1")</f>
        <v>0</v>
      </c>
      <c r="AC717" s="198">
        <f>IF(OR($F$13="vyberte",$F$13=""),0,Tabuľka2[[#This Row],[Stĺpec14]]-Tabuľka2[[#This Row],[Stĺpec26]])</f>
        <v>0</v>
      </c>
      <c r="AD71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7" s="206">
        <f>IF('Bodovacie kritéria'!$F$15="01 A - BORSKÁ NÍŽINA",Tabuľka2[[#This Row],[Stĺpec25]]/Tabuľka2[[#This Row],[Stĺpec5]],0)</f>
        <v>0</v>
      </c>
      <c r="AF71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7" s="206">
        <f>IFERROR((Tabuľka2[[#This Row],[Stĺpec28]]+Tabuľka2[[#This Row],[Stĺpec25]])/Tabuľka2[[#This Row],[Stĺpec14]],0)</f>
        <v>0</v>
      </c>
      <c r="AH717" s="199">
        <f>Tabuľka2[[#This Row],[Stĺpec28]]+Tabuľka2[[#This Row],[Stĺpec25]]</f>
        <v>0</v>
      </c>
      <c r="AI717" s="206">
        <f>IFERROR(Tabuľka2[[#This Row],[Stĺpec25]]/Tabuľka2[[#This Row],[Stĺpec30]],0)</f>
        <v>0</v>
      </c>
      <c r="AJ717" s="191">
        <f>IFERROR(Tabuľka2[[#This Row],[Stĺpec145]]/Tabuľka2[[#This Row],[Stĺpec14]],0)</f>
        <v>0</v>
      </c>
      <c r="AK717" s="191">
        <f>IFERROR(Tabuľka2[[#This Row],[Stĺpec144]]/Tabuľka2[[#This Row],[Stĺpec14]],0)</f>
        <v>0</v>
      </c>
    </row>
    <row r="718" spans="1:37" x14ac:dyDescent="0.25">
      <c r="A718" s="251"/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17">
        <f>SUM(Činnosti!$F718:$M718)</f>
        <v>0</v>
      </c>
      <c r="O718" s="261"/>
      <c r="P718" s="269"/>
      <c r="Q718" s="267">
        <f>IF(AND(Tabuľka2[[#This Row],[Stĺpec5]]&gt;0,Tabuľka2[[#This Row],[Stĺpec1]]=""),1,0)</f>
        <v>0</v>
      </c>
      <c r="R718" s="237">
        <f>IF(AND(Tabuľka2[[#This Row],[Stĺpec14]]=0,OR(Tabuľka2[[#This Row],[Stĺpec145]]&gt;0,Tabuľka2[[#This Row],[Stĺpec144]]&gt;0)),1,0)</f>
        <v>0</v>
      </c>
      <c r="S71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8" s="212">
        <f>IF(OR($T$13="vyberte",$T$13=""),0,IF(OR(Tabuľka2[[#This Row],[Stĺpec14]]="",Tabuľka2[[#This Row],[Stĺpec6]]=""),0,Tabuľka2[[#This Row],[Stĺpec6]]/Tabuľka2[[#This Row],[Stĺpec14]]))</f>
        <v>0</v>
      </c>
      <c r="U718" s="212">
        <f>IF(OR($U$13="vyberte",$U$13=""),0,IF(OR(Tabuľka2[[#This Row],[Stĺpec14]]="",Tabuľka2[[#This Row],[Stĺpec7]]=""),0,Tabuľka2[[#This Row],[Stĺpec7]]/Tabuľka2[[#This Row],[Stĺpec14]]))</f>
        <v>0</v>
      </c>
      <c r="V718" s="212">
        <f>IF(OR($V$13="vyberte",$V$13=""),0,IF(OR(Tabuľka2[[#This Row],[Stĺpec14]]="",Tabuľka2[[#This Row],[Stĺpec8]]=0),0,Tabuľka2[[#This Row],[Stĺpec8]]/Tabuľka2[[#This Row],[Stĺpec14]]))</f>
        <v>0</v>
      </c>
      <c r="W718" s="212">
        <f>IF(OR($W$13="vyberte",$W$13=""),0,IF(OR(Tabuľka2[[#This Row],[Stĺpec14]]="",Tabuľka2[[#This Row],[Stĺpec9]]=""),0,Tabuľka2[[#This Row],[Stĺpec9]]/Tabuľka2[[#This Row],[Stĺpec14]]))</f>
        <v>0</v>
      </c>
      <c r="X718" s="212">
        <f>IF(OR($X$13="vyberte",$X$13=""),0,IF(OR(Tabuľka2[[#This Row],[Stĺpec14]]="",Tabuľka2[[#This Row],[Stĺpec10]]=""),0,Tabuľka2[[#This Row],[Stĺpec10]]/Tabuľka2[[#This Row],[Stĺpec14]]))</f>
        <v>0</v>
      </c>
      <c r="Y718" s="212">
        <f>IF(OR($Y$13="vyberte",$Y$13=""),0,IF(OR(Tabuľka2[[#This Row],[Stĺpec14]]="",Tabuľka2[[#This Row],[Stĺpec11]]=""),0,Tabuľka2[[#This Row],[Stĺpec11]]/Tabuľka2[[#This Row],[Stĺpec14]]))</f>
        <v>0</v>
      </c>
      <c r="Z718" s="212">
        <f>IF(OR(Tabuľka2[[#This Row],[Stĺpec14]]="",Tabuľka2[[#This Row],[Stĺpec12]]=""),0,Tabuľka2[[#This Row],[Stĺpec12]]/Tabuľka2[[#This Row],[Stĺpec14]])</f>
        <v>0</v>
      </c>
      <c r="AA718" s="194">
        <f>IF(OR(Tabuľka2[[#This Row],[Stĺpec14]]="",Tabuľka2[[#This Row],[Stĺpec13]]=""),0,Tabuľka2[[#This Row],[Stĺpec13]]/Tabuľka2[[#This Row],[Stĺpec14]])</f>
        <v>0</v>
      </c>
      <c r="AB718" s="193">
        <f>COUNTIF(Tabuľka2[[#This Row],[Stĺpec16]:[Stĺpec23]],"&gt;0,1")</f>
        <v>0</v>
      </c>
      <c r="AC718" s="198">
        <f>IF(OR($F$13="vyberte",$F$13=""),0,Tabuľka2[[#This Row],[Stĺpec14]]-Tabuľka2[[#This Row],[Stĺpec26]])</f>
        <v>0</v>
      </c>
      <c r="AD71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8" s="206">
        <f>IF('Bodovacie kritéria'!$F$15="01 A - BORSKÁ NÍŽINA",Tabuľka2[[#This Row],[Stĺpec25]]/Tabuľka2[[#This Row],[Stĺpec5]],0)</f>
        <v>0</v>
      </c>
      <c r="AF71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8" s="206">
        <f>IFERROR((Tabuľka2[[#This Row],[Stĺpec28]]+Tabuľka2[[#This Row],[Stĺpec25]])/Tabuľka2[[#This Row],[Stĺpec14]],0)</f>
        <v>0</v>
      </c>
      <c r="AH718" s="199">
        <f>Tabuľka2[[#This Row],[Stĺpec28]]+Tabuľka2[[#This Row],[Stĺpec25]]</f>
        <v>0</v>
      </c>
      <c r="AI718" s="206">
        <f>IFERROR(Tabuľka2[[#This Row],[Stĺpec25]]/Tabuľka2[[#This Row],[Stĺpec30]],0)</f>
        <v>0</v>
      </c>
      <c r="AJ718" s="191">
        <f>IFERROR(Tabuľka2[[#This Row],[Stĺpec145]]/Tabuľka2[[#This Row],[Stĺpec14]],0)</f>
        <v>0</v>
      </c>
      <c r="AK718" s="191">
        <f>IFERROR(Tabuľka2[[#This Row],[Stĺpec144]]/Tabuľka2[[#This Row],[Stĺpec14]],0)</f>
        <v>0</v>
      </c>
    </row>
    <row r="719" spans="1:37" x14ac:dyDescent="0.25">
      <c r="A719" s="252"/>
      <c r="B719" s="257"/>
      <c r="C719" s="257"/>
      <c r="D719" s="257"/>
      <c r="E719" s="257"/>
      <c r="F719" s="257"/>
      <c r="G719" s="257"/>
      <c r="H719" s="257"/>
      <c r="I719" s="257"/>
      <c r="J719" s="257"/>
      <c r="K719" s="257"/>
      <c r="L719" s="257"/>
      <c r="M719" s="257"/>
      <c r="N719" s="218">
        <f>SUM(Činnosti!$F719:$M719)</f>
        <v>0</v>
      </c>
      <c r="O719" s="262"/>
      <c r="P719" s="269"/>
      <c r="Q719" s="267">
        <f>IF(AND(Tabuľka2[[#This Row],[Stĺpec5]]&gt;0,Tabuľka2[[#This Row],[Stĺpec1]]=""),1,0)</f>
        <v>0</v>
      </c>
      <c r="R719" s="237">
        <f>IF(AND(Tabuľka2[[#This Row],[Stĺpec14]]=0,OR(Tabuľka2[[#This Row],[Stĺpec145]]&gt;0,Tabuľka2[[#This Row],[Stĺpec144]]&gt;0)),1,0)</f>
        <v>0</v>
      </c>
      <c r="S71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19" s="212">
        <f>IF(OR($T$13="vyberte",$T$13=""),0,IF(OR(Tabuľka2[[#This Row],[Stĺpec14]]="",Tabuľka2[[#This Row],[Stĺpec6]]=""),0,Tabuľka2[[#This Row],[Stĺpec6]]/Tabuľka2[[#This Row],[Stĺpec14]]))</f>
        <v>0</v>
      </c>
      <c r="U719" s="212">
        <f>IF(OR($U$13="vyberte",$U$13=""),0,IF(OR(Tabuľka2[[#This Row],[Stĺpec14]]="",Tabuľka2[[#This Row],[Stĺpec7]]=""),0,Tabuľka2[[#This Row],[Stĺpec7]]/Tabuľka2[[#This Row],[Stĺpec14]]))</f>
        <v>0</v>
      </c>
      <c r="V719" s="212">
        <f>IF(OR($V$13="vyberte",$V$13=""),0,IF(OR(Tabuľka2[[#This Row],[Stĺpec14]]="",Tabuľka2[[#This Row],[Stĺpec8]]=0),0,Tabuľka2[[#This Row],[Stĺpec8]]/Tabuľka2[[#This Row],[Stĺpec14]]))</f>
        <v>0</v>
      </c>
      <c r="W719" s="212">
        <f>IF(OR($W$13="vyberte",$W$13=""),0,IF(OR(Tabuľka2[[#This Row],[Stĺpec14]]="",Tabuľka2[[#This Row],[Stĺpec9]]=""),0,Tabuľka2[[#This Row],[Stĺpec9]]/Tabuľka2[[#This Row],[Stĺpec14]]))</f>
        <v>0</v>
      </c>
      <c r="X719" s="212">
        <f>IF(OR($X$13="vyberte",$X$13=""),0,IF(OR(Tabuľka2[[#This Row],[Stĺpec14]]="",Tabuľka2[[#This Row],[Stĺpec10]]=""),0,Tabuľka2[[#This Row],[Stĺpec10]]/Tabuľka2[[#This Row],[Stĺpec14]]))</f>
        <v>0</v>
      </c>
      <c r="Y719" s="212">
        <f>IF(OR($Y$13="vyberte",$Y$13=""),0,IF(OR(Tabuľka2[[#This Row],[Stĺpec14]]="",Tabuľka2[[#This Row],[Stĺpec11]]=""),0,Tabuľka2[[#This Row],[Stĺpec11]]/Tabuľka2[[#This Row],[Stĺpec14]]))</f>
        <v>0</v>
      </c>
      <c r="Z719" s="212">
        <f>IF(OR(Tabuľka2[[#This Row],[Stĺpec14]]="",Tabuľka2[[#This Row],[Stĺpec12]]=""),0,Tabuľka2[[#This Row],[Stĺpec12]]/Tabuľka2[[#This Row],[Stĺpec14]])</f>
        <v>0</v>
      </c>
      <c r="AA719" s="194">
        <f>IF(OR(Tabuľka2[[#This Row],[Stĺpec14]]="",Tabuľka2[[#This Row],[Stĺpec13]]=""),0,Tabuľka2[[#This Row],[Stĺpec13]]/Tabuľka2[[#This Row],[Stĺpec14]])</f>
        <v>0</v>
      </c>
      <c r="AB719" s="193">
        <f>COUNTIF(Tabuľka2[[#This Row],[Stĺpec16]:[Stĺpec23]],"&gt;0,1")</f>
        <v>0</v>
      </c>
      <c r="AC719" s="198">
        <f>IF(OR($F$13="vyberte",$F$13=""),0,Tabuľka2[[#This Row],[Stĺpec14]]-Tabuľka2[[#This Row],[Stĺpec26]])</f>
        <v>0</v>
      </c>
      <c r="AD71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19" s="206">
        <f>IF('Bodovacie kritéria'!$F$15="01 A - BORSKÁ NÍŽINA",Tabuľka2[[#This Row],[Stĺpec25]]/Tabuľka2[[#This Row],[Stĺpec5]],0)</f>
        <v>0</v>
      </c>
      <c r="AF71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19" s="206">
        <f>IFERROR((Tabuľka2[[#This Row],[Stĺpec28]]+Tabuľka2[[#This Row],[Stĺpec25]])/Tabuľka2[[#This Row],[Stĺpec14]],0)</f>
        <v>0</v>
      </c>
      <c r="AH719" s="199">
        <f>Tabuľka2[[#This Row],[Stĺpec28]]+Tabuľka2[[#This Row],[Stĺpec25]]</f>
        <v>0</v>
      </c>
      <c r="AI719" s="206">
        <f>IFERROR(Tabuľka2[[#This Row],[Stĺpec25]]/Tabuľka2[[#This Row],[Stĺpec30]],0)</f>
        <v>0</v>
      </c>
      <c r="AJ719" s="191">
        <f>IFERROR(Tabuľka2[[#This Row],[Stĺpec145]]/Tabuľka2[[#This Row],[Stĺpec14]],0)</f>
        <v>0</v>
      </c>
      <c r="AK719" s="191">
        <f>IFERROR(Tabuľka2[[#This Row],[Stĺpec144]]/Tabuľka2[[#This Row],[Stĺpec14]],0)</f>
        <v>0</v>
      </c>
    </row>
    <row r="720" spans="1:37" x14ac:dyDescent="0.25">
      <c r="A720" s="251"/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17">
        <f>SUM(Činnosti!$F720:$M720)</f>
        <v>0</v>
      </c>
      <c r="O720" s="261"/>
      <c r="P720" s="269"/>
      <c r="Q720" s="267">
        <f>IF(AND(Tabuľka2[[#This Row],[Stĺpec5]]&gt;0,Tabuľka2[[#This Row],[Stĺpec1]]=""),1,0)</f>
        <v>0</v>
      </c>
      <c r="R720" s="237">
        <f>IF(AND(Tabuľka2[[#This Row],[Stĺpec14]]=0,OR(Tabuľka2[[#This Row],[Stĺpec145]]&gt;0,Tabuľka2[[#This Row],[Stĺpec144]]&gt;0)),1,0)</f>
        <v>0</v>
      </c>
      <c r="S72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0" s="212">
        <f>IF(OR($T$13="vyberte",$T$13=""),0,IF(OR(Tabuľka2[[#This Row],[Stĺpec14]]="",Tabuľka2[[#This Row],[Stĺpec6]]=""),0,Tabuľka2[[#This Row],[Stĺpec6]]/Tabuľka2[[#This Row],[Stĺpec14]]))</f>
        <v>0</v>
      </c>
      <c r="U720" s="212">
        <f>IF(OR($U$13="vyberte",$U$13=""),0,IF(OR(Tabuľka2[[#This Row],[Stĺpec14]]="",Tabuľka2[[#This Row],[Stĺpec7]]=""),0,Tabuľka2[[#This Row],[Stĺpec7]]/Tabuľka2[[#This Row],[Stĺpec14]]))</f>
        <v>0</v>
      </c>
      <c r="V720" s="212">
        <f>IF(OR($V$13="vyberte",$V$13=""),0,IF(OR(Tabuľka2[[#This Row],[Stĺpec14]]="",Tabuľka2[[#This Row],[Stĺpec8]]=0),0,Tabuľka2[[#This Row],[Stĺpec8]]/Tabuľka2[[#This Row],[Stĺpec14]]))</f>
        <v>0</v>
      </c>
      <c r="W720" s="212">
        <f>IF(OR($W$13="vyberte",$W$13=""),0,IF(OR(Tabuľka2[[#This Row],[Stĺpec14]]="",Tabuľka2[[#This Row],[Stĺpec9]]=""),0,Tabuľka2[[#This Row],[Stĺpec9]]/Tabuľka2[[#This Row],[Stĺpec14]]))</f>
        <v>0</v>
      </c>
      <c r="X720" s="212">
        <f>IF(OR($X$13="vyberte",$X$13=""),0,IF(OR(Tabuľka2[[#This Row],[Stĺpec14]]="",Tabuľka2[[#This Row],[Stĺpec10]]=""),0,Tabuľka2[[#This Row],[Stĺpec10]]/Tabuľka2[[#This Row],[Stĺpec14]]))</f>
        <v>0</v>
      </c>
      <c r="Y720" s="212">
        <f>IF(OR($Y$13="vyberte",$Y$13=""),0,IF(OR(Tabuľka2[[#This Row],[Stĺpec14]]="",Tabuľka2[[#This Row],[Stĺpec11]]=""),0,Tabuľka2[[#This Row],[Stĺpec11]]/Tabuľka2[[#This Row],[Stĺpec14]]))</f>
        <v>0</v>
      </c>
      <c r="Z720" s="212">
        <f>IF(OR(Tabuľka2[[#This Row],[Stĺpec14]]="",Tabuľka2[[#This Row],[Stĺpec12]]=""),0,Tabuľka2[[#This Row],[Stĺpec12]]/Tabuľka2[[#This Row],[Stĺpec14]])</f>
        <v>0</v>
      </c>
      <c r="AA720" s="194">
        <f>IF(OR(Tabuľka2[[#This Row],[Stĺpec14]]="",Tabuľka2[[#This Row],[Stĺpec13]]=""),0,Tabuľka2[[#This Row],[Stĺpec13]]/Tabuľka2[[#This Row],[Stĺpec14]])</f>
        <v>0</v>
      </c>
      <c r="AB720" s="193">
        <f>COUNTIF(Tabuľka2[[#This Row],[Stĺpec16]:[Stĺpec23]],"&gt;0,1")</f>
        <v>0</v>
      </c>
      <c r="AC720" s="198">
        <f>IF(OR($F$13="vyberte",$F$13=""),0,Tabuľka2[[#This Row],[Stĺpec14]]-Tabuľka2[[#This Row],[Stĺpec26]])</f>
        <v>0</v>
      </c>
      <c r="AD72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0" s="206">
        <f>IF('Bodovacie kritéria'!$F$15="01 A - BORSKÁ NÍŽINA",Tabuľka2[[#This Row],[Stĺpec25]]/Tabuľka2[[#This Row],[Stĺpec5]],0)</f>
        <v>0</v>
      </c>
      <c r="AF72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0" s="206">
        <f>IFERROR((Tabuľka2[[#This Row],[Stĺpec28]]+Tabuľka2[[#This Row],[Stĺpec25]])/Tabuľka2[[#This Row],[Stĺpec14]],0)</f>
        <v>0</v>
      </c>
      <c r="AH720" s="199">
        <f>Tabuľka2[[#This Row],[Stĺpec28]]+Tabuľka2[[#This Row],[Stĺpec25]]</f>
        <v>0</v>
      </c>
      <c r="AI720" s="206">
        <f>IFERROR(Tabuľka2[[#This Row],[Stĺpec25]]/Tabuľka2[[#This Row],[Stĺpec30]],0)</f>
        <v>0</v>
      </c>
      <c r="AJ720" s="191">
        <f>IFERROR(Tabuľka2[[#This Row],[Stĺpec145]]/Tabuľka2[[#This Row],[Stĺpec14]],0)</f>
        <v>0</v>
      </c>
      <c r="AK720" s="191">
        <f>IFERROR(Tabuľka2[[#This Row],[Stĺpec144]]/Tabuľka2[[#This Row],[Stĺpec14]],0)</f>
        <v>0</v>
      </c>
    </row>
    <row r="721" spans="1:37" x14ac:dyDescent="0.25">
      <c r="A721" s="252"/>
      <c r="B721" s="257"/>
      <c r="C721" s="257"/>
      <c r="D721" s="257"/>
      <c r="E721" s="257"/>
      <c r="F721" s="257"/>
      <c r="G721" s="257"/>
      <c r="H721" s="257"/>
      <c r="I721" s="257"/>
      <c r="J721" s="257"/>
      <c r="K721" s="257"/>
      <c r="L721" s="257"/>
      <c r="M721" s="257"/>
      <c r="N721" s="218">
        <f>SUM(Činnosti!$F721:$M721)</f>
        <v>0</v>
      </c>
      <c r="O721" s="262"/>
      <c r="P721" s="269"/>
      <c r="Q721" s="267">
        <f>IF(AND(Tabuľka2[[#This Row],[Stĺpec5]]&gt;0,Tabuľka2[[#This Row],[Stĺpec1]]=""),1,0)</f>
        <v>0</v>
      </c>
      <c r="R721" s="237">
        <f>IF(AND(Tabuľka2[[#This Row],[Stĺpec14]]=0,OR(Tabuľka2[[#This Row],[Stĺpec145]]&gt;0,Tabuľka2[[#This Row],[Stĺpec144]]&gt;0)),1,0)</f>
        <v>0</v>
      </c>
      <c r="S72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1" s="212">
        <f>IF(OR($T$13="vyberte",$T$13=""),0,IF(OR(Tabuľka2[[#This Row],[Stĺpec14]]="",Tabuľka2[[#This Row],[Stĺpec6]]=""),0,Tabuľka2[[#This Row],[Stĺpec6]]/Tabuľka2[[#This Row],[Stĺpec14]]))</f>
        <v>0</v>
      </c>
      <c r="U721" s="212">
        <f>IF(OR($U$13="vyberte",$U$13=""),0,IF(OR(Tabuľka2[[#This Row],[Stĺpec14]]="",Tabuľka2[[#This Row],[Stĺpec7]]=""),0,Tabuľka2[[#This Row],[Stĺpec7]]/Tabuľka2[[#This Row],[Stĺpec14]]))</f>
        <v>0</v>
      </c>
      <c r="V721" s="212">
        <f>IF(OR($V$13="vyberte",$V$13=""),0,IF(OR(Tabuľka2[[#This Row],[Stĺpec14]]="",Tabuľka2[[#This Row],[Stĺpec8]]=0),0,Tabuľka2[[#This Row],[Stĺpec8]]/Tabuľka2[[#This Row],[Stĺpec14]]))</f>
        <v>0</v>
      </c>
      <c r="W721" s="212">
        <f>IF(OR($W$13="vyberte",$W$13=""),0,IF(OR(Tabuľka2[[#This Row],[Stĺpec14]]="",Tabuľka2[[#This Row],[Stĺpec9]]=""),0,Tabuľka2[[#This Row],[Stĺpec9]]/Tabuľka2[[#This Row],[Stĺpec14]]))</f>
        <v>0</v>
      </c>
      <c r="X721" s="212">
        <f>IF(OR($X$13="vyberte",$X$13=""),0,IF(OR(Tabuľka2[[#This Row],[Stĺpec14]]="",Tabuľka2[[#This Row],[Stĺpec10]]=""),0,Tabuľka2[[#This Row],[Stĺpec10]]/Tabuľka2[[#This Row],[Stĺpec14]]))</f>
        <v>0</v>
      </c>
      <c r="Y721" s="212">
        <f>IF(OR($Y$13="vyberte",$Y$13=""),0,IF(OR(Tabuľka2[[#This Row],[Stĺpec14]]="",Tabuľka2[[#This Row],[Stĺpec11]]=""),0,Tabuľka2[[#This Row],[Stĺpec11]]/Tabuľka2[[#This Row],[Stĺpec14]]))</f>
        <v>0</v>
      </c>
      <c r="Z721" s="212">
        <f>IF(OR(Tabuľka2[[#This Row],[Stĺpec14]]="",Tabuľka2[[#This Row],[Stĺpec12]]=""),0,Tabuľka2[[#This Row],[Stĺpec12]]/Tabuľka2[[#This Row],[Stĺpec14]])</f>
        <v>0</v>
      </c>
      <c r="AA721" s="194">
        <f>IF(OR(Tabuľka2[[#This Row],[Stĺpec14]]="",Tabuľka2[[#This Row],[Stĺpec13]]=""),0,Tabuľka2[[#This Row],[Stĺpec13]]/Tabuľka2[[#This Row],[Stĺpec14]])</f>
        <v>0</v>
      </c>
      <c r="AB721" s="193">
        <f>COUNTIF(Tabuľka2[[#This Row],[Stĺpec16]:[Stĺpec23]],"&gt;0,1")</f>
        <v>0</v>
      </c>
      <c r="AC721" s="198">
        <f>IF(OR($F$13="vyberte",$F$13=""),0,Tabuľka2[[#This Row],[Stĺpec14]]-Tabuľka2[[#This Row],[Stĺpec26]])</f>
        <v>0</v>
      </c>
      <c r="AD72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1" s="206">
        <f>IF('Bodovacie kritéria'!$F$15="01 A - BORSKÁ NÍŽINA",Tabuľka2[[#This Row],[Stĺpec25]]/Tabuľka2[[#This Row],[Stĺpec5]],0)</f>
        <v>0</v>
      </c>
      <c r="AF72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1" s="206">
        <f>IFERROR((Tabuľka2[[#This Row],[Stĺpec28]]+Tabuľka2[[#This Row],[Stĺpec25]])/Tabuľka2[[#This Row],[Stĺpec14]],0)</f>
        <v>0</v>
      </c>
      <c r="AH721" s="199">
        <f>Tabuľka2[[#This Row],[Stĺpec28]]+Tabuľka2[[#This Row],[Stĺpec25]]</f>
        <v>0</v>
      </c>
      <c r="AI721" s="206">
        <f>IFERROR(Tabuľka2[[#This Row],[Stĺpec25]]/Tabuľka2[[#This Row],[Stĺpec30]],0)</f>
        <v>0</v>
      </c>
      <c r="AJ721" s="191">
        <f>IFERROR(Tabuľka2[[#This Row],[Stĺpec145]]/Tabuľka2[[#This Row],[Stĺpec14]],0)</f>
        <v>0</v>
      </c>
      <c r="AK721" s="191">
        <f>IFERROR(Tabuľka2[[#This Row],[Stĺpec144]]/Tabuľka2[[#This Row],[Stĺpec14]],0)</f>
        <v>0</v>
      </c>
    </row>
    <row r="722" spans="1:37" x14ac:dyDescent="0.25">
      <c r="A722" s="251"/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17">
        <f>SUM(Činnosti!$F722:$M722)</f>
        <v>0</v>
      </c>
      <c r="O722" s="261"/>
      <c r="P722" s="269"/>
      <c r="Q722" s="267">
        <f>IF(AND(Tabuľka2[[#This Row],[Stĺpec5]]&gt;0,Tabuľka2[[#This Row],[Stĺpec1]]=""),1,0)</f>
        <v>0</v>
      </c>
      <c r="R722" s="237">
        <f>IF(AND(Tabuľka2[[#This Row],[Stĺpec14]]=0,OR(Tabuľka2[[#This Row],[Stĺpec145]]&gt;0,Tabuľka2[[#This Row],[Stĺpec144]]&gt;0)),1,0)</f>
        <v>0</v>
      </c>
      <c r="S72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2" s="212">
        <f>IF(OR($T$13="vyberte",$T$13=""),0,IF(OR(Tabuľka2[[#This Row],[Stĺpec14]]="",Tabuľka2[[#This Row],[Stĺpec6]]=""),0,Tabuľka2[[#This Row],[Stĺpec6]]/Tabuľka2[[#This Row],[Stĺpec14]]))</f>
        <v>0</v>
      </c>
      <c r="U722" s="212">
        <f>IF(OR($U$13="vyberte",$U$13=""),0,IF(OR(Tabuľka2[[#This Row],[Stĺpec14]]="",Tabuľka2[[#This Row],[Stĺpec7]]=""),0,Tabuľka2[[#This Row],[Stĺpec7]]/Tabuľka2[[#This Row],[Stĺpec14]]))</f>
        <v>0</v>
      </c>
      <c r="V722" s="212">
        <f>IF(OR($V$13="vyberte",$V$13=""),0,IF(OR(Tabuľka2[[#This Row],[Stĺpec14]]="",Tabuľka2[[#This Row],[Stĺpec8]]=0),0,Tabuľka2[[#This Row],[Stĺpec8]]/Tabuľka2[[#This Row],[Stĺpec14]]))</f>
        <v>0</v>
      </c>
      <c r="W722" s="212">
        <f>IF(OR($W$13="vyberte",$W$13=""),0,IF(OR(Tabuľka2[[#This Row],[Stĺpec14]]="",Tabuľka2[[#This Row],[Stĺpec9]]=""),0,Tabuľka2[[#This Row],[Stĺpec9]]/Tabuľka2[[#This Row],[Stĺpec14]]))</f>
        <v>0</v>
      </c>
      <c r="X722" s="212">
        <f>IF(OR($X$13="vyberte",$X$13=""),0,IF(OR(Tabuľka2[[#This Row],[Stĺpec14]]="",Tabuľka2[[#This Row],[Stĺpec10]]=""),0,Tabuľka2[[#This Row],[Stĺpec10]]/Tabuľka2[[#This Row],[Stĺpec14]]))</f>
        <v>0</v>
      </c>
      <c r="Y722" s="212">
        <f>IF(OR($Y$13="vyberte",$Y$13=""),0,IF(OR(Tabuľka2[[#This Row],[Stĺpec14]]="",Tabuľka2[[#This Row],[Stĺpec11]]=""),0,Tabuľka2[[#This Row],[Stĺpec11]]/Tabuľka2[[#This Row],[Stĺpec14]]))</f>
        <v>0</v>
      </c>
      <c r="Z722" s="212">
        <f>IF(OR(Tabuľka2[[#This Row],[Stĺpec14]]="",Tabuľka2[[#This Row],[Stĺpec12]]=""),0,Tabuľka2[[#This Row],[Stĺpec12]]/Tabuľka2[[#This Row],[Stĺpec14]])</f>
        <v>0</v>
      </c>
      <c r="AA722" s="194">
        <f>IF(OR(Tabuľka2[[#This Row],[Stĺpec14]]="",Tabuľka2[[#This Row],[Stĺpec13]]=""),0,Tabuľka2[[#This Row],[Stĺpec13]]/Tabuľka2[[#This Row],[Stĺpec14]])</f>
        <v>0</v>
      </c>
      <c r="AB722" s="193">
        <f>COUNTIF(Tabuľka2[[#This Row],[Stĺpec16]:[Stĺpec23]],"&gt;0,1")</f>
        <v>0</v>
      </c>
      <c r="AC722" s="198">
        <f>IF(OR($F$13="vyberte",$F$13=""),0,Tabuľka2[[#This Row],[Stĺpec14]]-Tabuľka2[[#This Row],[Stĺpec26]])</f>
        <v>0</v>
      </c>
      <c r="AD72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2" s="206">
        <f>IF('Bodovacie kritéria'!$F$15="01 A - BORSKÁ NÍŽINA",Tabuľka2[[#This Row],[Stĺpec25]]/Tabuľka2[[#This Row],[Stĺpec5]],0)</f>
        <v>0</v>
      </c>
      <c r="AF72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2" s="206">
        <f>IFERROR((Tabuľka2[[#This Row],[Stĺpec28]]+Tabuľka2[[#This Row],[Stĺpec25]])/Tabuľka2[[#This Row],[Stĺpec14]],0)</f>
        <v>0</v>
      </c>
      <c r="AH722" s="199">
        <f>Tabuľka2[[#This Row],[Stĺpec28]]+Tabuľka2[[#This Row],[Stĺpec25]]</f>
        <v>0</v>
      </c>
      <c r="AI722" s="206">
        <f>IFERROR(Tabuľka2[[#This Row],[Stĺpec25]]/Tabuľka2[[#This Row],[Stĺpec30]],0)</f>
        <v>0</v>
      </c>
      <c r="AJ722" s="191">
        <f>IFERROR(Tabuľka2[[#This Row],[Stĺpec145]]/Tabuľka2[[#This Row],[Stĺpec14]],0)</f>
        <v>0</v>
      </c>
      <c r="AK722" s="191">
        <f>IFERROR(Tabuľka2[[#This Row],[Stĺpec144]]/Tabuľka2[[#This Row],[Stĺpec14]],0)</f>
        <v>0</v>
      </c>
    </row>
    <row r="723" spans="1:37" x14ac:dyDescent="0.25">
      <c r="A723" s="252"/>
      <c r="B723" s="257"/>
      <c r="C723" s="257"/>
      <c r="D723" s="257"/>
      <c r="E723" s="257"/>
      <c r="F723" s="257"/>
      <c r="G723" s="257"/>
      <c r="H723" s="257"/>
      <c r="I723" s="257"/>
      <c r="J723" s="257"/>
      <c r="K723" s="257"/>
      <c r="L723" s="257"/>
      <c r="M723" s="257"/>
      <c r="N723" s="218">
        <f>SUM(Činnosti!$F723:$M723)</f>
        <v>0</v>
      </c>
      <c r="O723" s="262"/>
      <c r="P723" s="269"/>
      <c r="Q723" s="267">
        <f>IF(AND(Tabuľka2[[#This Row],[Stĺpec5]]&gt;0,Tabuľka2[[#This Row],[Stĺpec1]]=""),1,0)</f>
        <v>0</v>
      </c>
      <c r="R723" s="237">
        <f>IF(AND(Tabuľka2[[#This Row],[Stĺpec14]]=0,OR(Tabuľka2[[#This Row],[Stĺpec145]]&gt;0,Tabuľka2[[#This Row],[Stĺpec144]]&gt;0)),1,0)</f>
        <v>0</v>
      </c>
      <c r="S72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3" s="212">
        <f>IF(OR($T$13="vyberte",$T$13=""),0,IF(OR(Tabuľka2[[#This Row],[Stĺpec14]]="",Tabuľka2[[#This Row],[Stĺpec6]]=""),0,Tabuľka2[[#This Row],[Stĺpec6]]/Tabuľka2[[#This Row],[Stĺpec14]]))</f>
        <v>0</v>
      </c>
      <c r="U723" s="212">
        <f>IF(OR($U$13="vyberte",$U$13=""),0,IF(OR(Tabuľka2[[#This Row],[Stĺpec14]]="",Tabuľka2[[#This Row],[Stĺpec7]]=""),0,Tabuľka2[[#This Row],[Stĺpec7]]/Tabuľka2[[#This Row],[Stĺpec14]]))</f>
        <v>0</v>
      </c>
      <c r="V723" s="212">
        <f>IF(OR($V$13="vyberte",$V$13=""),0,IF(OR(Tabuľka2[[#This Row],[Stĺpec14]]="",Tabuľka2[[#This Row],[Stĺpec8]]=0),0,Tabuľka2[[#This Row],[Stĺpec8]]/Tabuľka2[[#This Row],[Stĺpec14]]))</f>
        <v>0</v>
      </c>
      <c r="W723" s="212">
        <f>IF(OR($W$13="vyberte",$W$13=""),0,IF(OR(Tabuľka2[[#This Row],[Stĺpec14]]="",Tabuľka2[[#This Row],[Stĺpec9]]=""),0,Tabuľka2[[#This Row],[Stĺpec9]]/Tabuľka2[[#This Row],[Stĺpec14]]))</f>
        <v>0</v>
      </c>
      <c r="X723" s="212">
        <f>IF(OR($X$13="vyberte",$X$13=""),0,IF(OR(Tabuľka2[[#This Row],[Stĺpec14]]="",Tabuľka2[[#This Row],[Stĺpec10]]=""),0,Tabuľka2[[#This Row],[Stĺpec10]]/Tabuľka2[[#This Row],[Stĺpec14]]))</f>
        <v>0</v>
      </c>
      <c r="Y723" s="212">
        <f>IF(OR($Y$13="vyberte",$Y$13=""),0,IF(OR(Tabuľka2[[#This Row],[Stĺpec14]]="",Tabuľka2[[#This Row],[Stĺpec11]]=""),0,Tabuľka2[[#This Row],[Stĺpec11]]/Tabuľka2[[#This Row],[Stĺpec14]]))</f>
        <v>0</v>
      </c>
      <c r="Z723" s="212">
        <f>IF(OR(Tabuľka2[[#This Row],[Stĺpec14]]="",Tabuľka2[[#This Row],[Stĺpec12]]=""),0,Tabuľka2[[#This Row],[Stĺpec12]]/Tabuľka2[[#This Row],[Stĺpec14]])</f>
        <v>0</v>
      </c>
      <c r="AA723" s="194">
        <f>IF(OR(Tabuľka2[[#This Row],[Stĺpec14]]="",Tabuľka2[[#This Row],[Stĺpec13]]=""),0,Tabuľka2[[#This Row],[Stĺpec13]]/Tabuľka2[[#This Row],[Stĺpec14]])</f>
        <v>0</v>
      </c>
      <c r="AB723" s="193">
        <f>COUNTIF(Tabuľka2[[#This Row],[Stĺpec16]:[Stĺpec23]],"&gt;0,1")</f>
        <v>0</v>
      </c>
      <c r="AC723" s="198">
        <f>IF(OR($F$13="vyberte",$F$13=""),0,Tabuľka2[[#This Row],[Stĺpec14]]-Tabuľka2[[#This Row],[Stĺpec26]])</f>
        <v>0</v>
      </c>
      <c r="AD72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3" s="206">
        <f>IF('Bodovacie kritéria'!$F$15="01 A - BORSKÁ NÍŽINA",Tabuľka2[[#This Row],[Stĺpec25]]/Tabuľka2[[#This Row],[Stĺpec5]],0)</f>
        <v>0</v>
      </c>
      <c r="AF72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3" s="206">
        <f>IFERROR((Tabuľka2[[#This Row],[Stĺpec28]]+Tabuľka2[[#This Row],[Stĺpec25]])/Tabuľka2[[#This Row],[Stĺpec14]],0)</f>
        <v>0</v>
      </c>
      <c r="AH723" s="199">
        <f>Tabuľka2[[#This Row],[Stĺpec28]]+Tabuľka2[[#This Row],[Stĺpec25]]</f>
        <v>0</v>
      </c>
      <c r="AI723" s="206">
        <f>IFERROR(Tabuľka2[[#This Row],[Stĺpec25]]/Tabuľka2[[#This Row],[Stĺpec30]],0)</f>
        <v>0</v>
      </c>
      <c r="AJ723" s="191">
        <f>IFERROR(Tabuľka2[[#This Row],[Stĺpec145]]/Tabuľka2[[#This Row],[Stĺpec14]],0)</f>
        <v>0</v>
      </c>
      <c r="AK723" s="191">
        <f>IFERROR(Tabuľka2[[#This Row],[Stĺpec144]]/Tabuľka2[[#This Row],[Stĺpec14]],0)</f>
        <v>0</v>
      </c>
    </row>
    <row r="724" spans="1:37" x14ac:dyDescent="0.25">
      <c r="A724" s="251"/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17">
        <f>SUM(Činnosti!$F724:$M724)</f>
        <v>0</v>
      </c>
      <c r="O724" s="261"/>
      <c r="P724" s="269"/>
      <c r="Q724" s="267">
        <f>IF(AND(Tabuľka2[[#This Row],[Stĺpec5]]&gt;0,Tabuľka2[[#This Row],[Stĺpec1]]=""),1,0)</f>
        <v>0</v>
      </c>
      <c r="R724" s="237">
        <f>IF(AND(Tabuľka2[[#This Row],[Stĺpec14]]=0,OR(Tabuľka2[[#This Row],[Stĺpec145]]&gt;0,Tabuľka2[[#This Row],[Stĺpec144]]&gt;0)),1,0)</f>
        <v>0</v>
      </c>
      <c r="S72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4" s="212">
        <f>IF(OR($T$13="vyberte",$T$13=""),0,IF(OR(Tabuľka2[[#This Row],[Stĺpec14]]="",Tabuľka2[[#This Row],[Stĺpec6]]=""),0,Tabuľka2[[#This Row],[Stĺpec6]]/Tabuľka2[[#This Row],[Stĺpec14]]))</f>
        <v>0</v>
      </c>
      <c r="U724" s="212">
        <f>IF(OR($U$13="vyberte",$U$13=""),0,IF(OR(Tabuľka2[[#This Row],[Stĺpec14]]="",Tabuľka2[[#This Row],[Stĺpec7]]=""),0,Tabuľka2[[#This Row],[Stĺpec7]]/Tabuľka2[[#This Row],[Stĺpec14]]))</f>
        <v>0</v>
      </c>
      <c r="V724" s="212">
        <f>IF(OR($V$13="vyberte",$V$13=""),0,IF(OR(Tabuľka2[[#This Row],[Stĺpec14]]="",Tabuľka2[[#This Row],[Stĺpec8]]=0),0,Tabuľka2[[#This Row],[Stĺpec8]]/Tabuľka2[[#This Row],[Stĺpec14]]))</f>
        <v>0</v>
      </c>
      <c r="W724" s="212">
        <f>IF(OR($W$13="vyberte",$W$13=""),0,IF(OR(Tabuľka2[[#This Row],[Stĺpec14]]="",Tabuľka2[[#This Row],[Stĺpec9]]=""),0,Tabuľka2[[#This Row],[Stĺpec9]]/Tabuľka2[[#This Row],[Stĺpec14]]))</f>
        <v>0</v>
      </c>
      <c r="X724" s="212">
        <f>IF(OR($X$13="vyberte",$X$13=""),0,IF(OR(Tabuľka2[[#This Row],[Stĺpec14]]="",Tabuľka2[[#This Row],[Stĺpec10]]=""),0,Tabuľka2[[#This Row],[Stĺpec10]]/Tabuľka2[[#This Row],[Stĺpec14]]))</f>
        <v>0</v>
      </c>
      <c r="Y724" s="212">
        <f>IF(OR($Y$13="vyberte",$Y$13=""),0,IF(OR(Tabuľka2[[#This Row],[Stĺpec14]]="",Tabuľka2[[#This Row],[Stĺpec11]]=""),0,Tabuľka2[[#This Row],[Stĺpec11]]/Tabuľka2[[#This Row],[Stĺpec14]]))</f>
        <v>0</v>
      </c>
      <c r="Z724" s="212">
        <f>IF(OR(Tabuľka2[[#This Row],[Stĺpec14]]="",Tabuľka2[[#This Row],[Stĺpec12]]=""),0,Tabuľka2[[#This Row],[Stĺpec12]]/Tabuľka2[[#This Row],[Stĺpec14]])</f>
        <v>0</v>
      </c>
      <c r="AA724" s="194">
        <f>IF(OR(Tabuľka2[[#This Row],[Stĺpec14]]="",Tabuľka2[[#This Row],[Stĺpec13]]=""),0,Tabuľka2[[#This Row],[Stĺpec13]]/Tabuľka2[[#This Row],[Stĺpec14]])</f>
        <v>0</v>
      </c>
      <c r="AB724" s="193">
        <f>COUNTIF(Tabuľka2[[#This Row],[Stĺpec16]:[Stĺpec23]],"&gt;0,1")</f>
        <v>0</v>
      </c>
      <c r="AC724" s="198">
        <f>IF(OR($F$13="vyberte",$F$13=""),0,Tabuľka2[[#This Row],[Stĺpec14]]-Tabuľka2[[#This Row],[Stĺpec26]])</f>
        <v>0</v>
      </c>
      <c r="AD72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4" s="206">
        <f>IF('Bodovacie kritéria'!$F$15="01 A - BORSKÁ NÍŽINA",Tabuľka2[[#This Row],[Stĺpec25]]/Tabuľka2[[#This Row],[Stĺpec5]],0)</f>
        <v>0</v>
      </c>
      <c r="AF72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4" s="206">
        <f>IFERROR((Tabuľka2[[#This Row],[Stĺpec28]]+Tabuľka2[[#This Row],[Stĺpec25]])/Tabuľka2[[#This Row],[Stĺpec14]],0)</f>
        <v>0</v>
      </c>
      <c r="AH724" s="199">
        <f>Tabuľka2[[#This Row],[Stĺpec28]]+Tabuľka2[[#This Row],[Stĺpec25]]</f>
        <v>0</v>
      </c>
      <c r="AI724" s="206">
        <f>IFERROR(Tabuľka2[[#This Row],[Stĺpec25]]/Tabuľka2[[#This Row],[Stĺpec30]],0)</f>
        <v>0</v>
      </c>
      <c r="AJ724" s="191">
        <f>IFERROR(Tabuľka2[[#This Row],[Stĺpec145]]/Tabuľka2[[#This Row],[Stĺpec14]],0)</f>
        <v>0</v>
      </c>
      <c r="AK724" s="191">
        <f>IFERROR(Tabuľka2[[#This Row],[Stĺpec144]]/Tabuľka2[[#This Row],[Stĺpec14]],0)</f>
        <v>0</v>
      </c>
    </row>
    <row r="725" spans="1:37" x14ac:dyDescent="0.25">
      <c r="A725" s="252"/>
      <c r="B725" s="257"/>
      <c r="C725" s="257"/>
      <c r="D725" s="257"/>
      <c r="E725" s="257"/>
      <c r="F725" s="257"/>
      <c r="G725" s="257"/>
      <c r="H725" s="257"/>
      <c r="I725" s="257"/>
      <c r="J725" s="257"/>
      <c r="K725" s="257"/>
      <c r="L725" s="257"/>
      <c r="M725" s="257"/>
      <c r="N725" s="218">
        <f>SUM(Činnosti!$F725:$M725)</f>
        <v>0</v>
      </c>
      <c r="O725" s="262"/>
      <c r="P725" s="269"/>
      <c r="Q725" s="267">
        <f>IF(AND(Tabuľka2[[#This Row],[Stĺpec5]]&gt;0,Tabuľka2[[#This Row],[Stĺpec1]]=""),1,0)</f>
        <v>0</v>
      </c>
      <c r="R725" s="237">
        <f>IF(AND(Tabuľka2[[#This Row],[Stĺpec14]]=0,OR(Tabuľka2[[#This Row],[Stĺpec145]]&gt;0,Tabuľka2[[#This Row],[Stĺpec144]]&gt;0)),1,0)</f>
        <v>0</v>
      </c>
      <c r="S72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5" s="212">
        <f>IF(OR($T$13="vyberte",$T$13=""),0,IF(OR(Tabuľka2[[#This Row],[Stĺpec14]]="",Tabuľka2[[#This Row],[Stĺpec6]]=""),0,Tabuľka2[[#This Row],[Stĺpec6]]/Tabuľka2[[#This Row],[Stĺpec14]]))</f>
        <v>0</v>
      </c>
      <c r="U725" s="212">
        <f>IF(OR($U$13="vyberte",$U$13=""),0,IF(OR(Tabuľka2[[#This Row],[Stĺpec14]]="",Tabuľka2[[#This Row],[Stĺpec7]]=""),0,Tabuľka2[[#This Row],[Stĺpec7]]/Tabuľka2[[#This Row],[Stĺpec14]]))</f>
        <v>0</v>
      </c>
      <c r="V725" s="212">
        <f>IF(OR($V$13="vyberte",$V$13=""),0,IF(OR(Tabuľka2[[#This Row],[Stĺpec14]]="",Tabuľka2[[#This Row],[Stĺpec8]]=0),0,Tabuľka2[[#This Row],[Stĺpec8]]/Tabuľka2[[#This Row],[Stĺpec14]]))</f>
        <v>0</v>
      </c>
      <c r="W725" s="212">
        <f>IF(OR($W$13="vyberte",$W$13=""),0,IF(OR(Tabuľka2[[#This Row],[Stĺpec14]]="",Tabuľka2[[#This Row],[Stĺpec9]]=""),0,Tabuľka2[[#This Row],[Stĺpec9]]/Tabuľka2[[#This Row],[Stĺpec14]]))</f>
        <v>0</v>
      </c>
      <c r="X725" s="212">
        <f>IF(OR($X$13="vyberte",$X$13=""),0,IF(OR(Tabuľka2[[#This Row],[Stĺpec14]]="",Tabuľka2[[#This Row],[Stĺpec10]]=""),0,Tabuľka2[[#This Row],[Stĺpec10]]/Tabuľka2[[#This Row],[Stĺpec14]]))</f>
        <v>0</v>
      </c>
      <c r="Y725" s="212">
        <f>IF(OR($Y$13="vyberte",$Y$13=""),0,IF(OR(Tabuľka2[[#This Row],[Stĺpec14]]="",Tabuľka2[[#This Row],[Stĺpec11]]=""),0,Tabuľka2[[#This Row],[Stĺpec11]]/Tabuľka2[[#This Row],[Stĺpec14]]))</f>
        <v>0</v>
      </c>
      <c r="Z725" s="212">
        <f>IF(OR(Tabuľka2[[#This Row],[Stĺpec14]]="",Tabuľka2[[#This Row],[Stĺpec12]]=""),0,Tabuľka2[[#This Row],[Stĺpec12]]/Tabuľka2[[#This Row],[Stĺpec14]])</f>
        <v>0</v>
      </c>
      <c r="AA725" s="194">
        <f>IF(OR(Tabuľka2[[#This Row],[Stĺpec14]]="",Tabuľka2[[#This Row],[Stĺpec13]]=""),0,Tabuľka2[[#This Row],[Stĺpec13]]/Tabuľka2[[#This Row],[Stĺpec14]])</f>
        <v>0</v>
      </c>
      <c r="AB725" s="193">
        <f>COUNTIF(Tabuľka2[[#This Row],[Stĺpec16]:[Stĺpec23]],"&gt;0,1")</f>
        <v>0</v>
      </c>
      <c r="AC725" s="198">
        <f>IF(OR($F$13="vyberte",$F$13=""),0,Tabuľka2[[#This Row],[Stĺpec14]]-Tabuľka2[[#This Row],[Stĺpec26]])</f>
        <v>0</v>
      </c>
      <c r="AD72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5" s="206">
        <f>IF('Bodovacie kritéria'!$F$15="01 A - BORSKÁ NÍŽINA",Tabuľka2[[#This Row],[Stĺpec25]]/Tabuľka2[[#This Row],[Stĺpec5]],0)</f>
        <v>0</v>
      </c>
      <c r="AF72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5" s="206">
        <f>IFERROR((Tabuľka2[[#This Row],[Stĺpec28]]+Tabuľka2[[#This Row],[Stĺpec25]])/Tabuľka2[[#This Row],[Stĺpec14]],0)</f>
        <v>0</v>
      </c>
      <c r="AH725" s="199">
        <f>Tabuľka2[[#This Row],[Stĺpec28]]+Tabuľka2[[#This Row],[Stĺpec25]]</f>
        <v>0</v>
      </c>
      <c r="AI725" s="206">
        <f>IFERROR(Tabuľka2[[#This Row],[Stĺpec25]]/Tabuľka2[[#This Row],[Stĺpec30]],0)</f>
        <v>0</v>
      </c>
      <c r="AJ725" s="191">
        <f>IFERROR(Tabuľka2[[#This Row],[Stĺpec145]]/Tabuľka2[[#This Row],[Stĺpec14]],0)</f>
        <v>0</v>
      </c>
      <c r="AK725" s="191">
        <f>IFERROR(Tabuľka2[[#This Row],[Stĺpec144]]/Tabuľka2[[#This Row],[Stĺpec14]],0)</f>
        <v>0</v>
      </c>
    </row>
    <row r="726" spans="1:37" x14ac:dyDescent="0.25">
      <c r="A726" s="251"/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17">
        <f>SUM(Činnosti!$F726:$M726)</f>
        <v>0</v>
      </c>
      <c r="O726" s="261"/>
      <c r="P726" s="269"/>
      <c r="Q726" s="267">
        <f>IF(AND(Tabuľka2[[#This Row],[Stĺpec5]]&gt;0,Tabuľka2[[#This Row],[Stĺpec1]]=""),1,0)</f>
        <v>0</v>
      </c>
      <c r="R726" s="237">
        <f>IF(AND(Tabuľka2[[#This Row],[Stĺpec14]]=0,OR(Tabuľka2[[#This Row],[Stĺpec145]]&gt;0,Tabuľka2[[#This Row],[Stĺpec144]]&gt;0)),1,0)</f>
        <v>0</v>
      </c>
      <c r="S72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6" s="212">
        <f>IF(OR($T$13="vyberte",$T$13=""),0,IF(OR(Tabuľka2[[#This Row],[Stĺpec14]]="",Tabuľka2[[#This Row],[Stĺpec6]]=""),0,Tabuľka2[[#This Row],[Stĺpec6]]/Tabuľka2[[#This Row],[Stĺpec14]]))</f>
        <v>0</v>
      </c>
      <c r="U726" s="212">
        <f>IF(OR($U$13="vyberte",$U$13=""),0,IF(OR(Tabuľka2[[#This Row],[Stĺpec14]]="",Tabuľka2[[#This Row],[Stĺpec7]]=""),0,Tabuľka2[[#This Row],[Stĺpec7]]/Tabuľka2[[#This Row],[Stĺpec14]]))</f>
        <v>0</v>
      </c>
      <c r="V726" s="212">
        <f>IF(OR($V$13="vyberte",$V$13=""),0,IF(OR(Tabuľka2[[#This Row],[Stĺpec14]]="",Tabuľka2[[#This Row],[Stĺpec8]]=0),0,Tabuľka2[[#This Row],[Stĺpec8]]/Tabuľka2[[#This Row],[Stĺpec14]]))</f>
        <v>0</v>
      </c>
      <c r="W726" s="212">
        <f>IF(OR($W$13="vyberte",$W$13=""),0,IF(OR(Tabuľka2[[#This Row],[Stĺpec14]]="",Tabuľka2[[#This Row],[Stĺpec9]]=""),0,Tabuľka2[[#This Row],[Stĺpec9]]/Tabuľka2[[#This Row],[Stĺpec14]]))</f>
        <v>0</v>
      </c>
      <c r="X726" s="212">
        <f>IF(OR($X$13="vyberte",$X$13=""),0,IF(OR(Tabuľka2[[#This Row],[Stĺpec14]]="",Tabuľka2[[#This Row],[Stĺpec10]]=""),0,Tabuľka2[[#This Row],[Stĺpec10]]/Tabuľka2[[#This Row],[Stĺpec14]]))</f>
        <v>0</v>
      </c>
      <c r="Y726" s="212">
        <f>IF(OR($Y$13="vyberte",$Y$13=""),0,IF(OR(Tabuľka2[[#This Row],[Stĺpec14]]="",Tabuľka2[[#This Row],[Stĺpec11]]=""),0,Tabuľka2[[#This Row],[Stĺpec11]]/Tabuľka2[[#This Row],[Stĺpec14]]))</f>
        <v>0</v>
      </c>
      <c r="Z726" s="212">
        <f>IF(OR(Tabuľka2[[#This Row],[Stĺpec14]]="",Tabuľka2[[#This Row],[Stĺpec12]]=""),0,Tabuľka2[[#This Row],[Stĺpec12]]/Tabuľka2[[#This Row],[Stĺpec14]])</f>
        <v>0</v>
      </c>
      <c r="AA726" s="194">
        <f>IF(OR(Tabuľka2[[#This Row],[Stĺpec14]]="",Tabuľka2[[#This Row],[Stĺpec13]]=""),0,Tabuľka2[[#This Row],[Stĺpec13]]/Tabuľka2[[#This Row],[Stĺpec14]])</f>
        <v>0</v>
      </c>
      <c r="AB726" s="193">
        <f>COUNTIF(Tabuľka2[[#This Row],[Stĺpec16]:[Stĺpec23]],"&gt;0,1")</f>
        <v>0</v>
      </c>
      <c r="AC726" s="198">
        <f>IF(OR($F$13="vyberte",$F$13=""),0,Tabuľka2[[#This Row],[Stĺpec14]]-Tabuľka2[[#This Row],[Stĺpec26]])</f>
        <v>0</v>
      </c>
      <c r="AD72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6" s="206">
        <f>IF('Bodovacie kritéria'!$F$15="01 A - BORSKÁ NÍŽINA",Tabuľka2[[#This Row],[Stĺpec25]]/Tabuľka2[[#This Row],[Stĺpec5]],0)</f>
        <v>0</v>
      </c>
      <c r="AF72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6" s="206">
        <f>IFERROR((Tabuľka2[[#This Row],[Stĺpec28]]+Tabuľka2[[#This Row],[Stĺpec25]])/Tabuľka2[[#This Row],[Stĺpec14]],0)</f>
        <v>0</v>
      </c>
      <c r="AH726" s="199">
        <f>Tabuľka2[[#This Row],[Stĺpec28]]+Tabuľka2[[#This Row],[Stĺpec25]]</f>
        <v>0</v>
      </c>
      <c r="AI726" s="206">
        <f>IFERROR(Tabuľka2[[#This Row],[Stĺpec25]]/Tabuľka2[[#This Row],[Stĺpec30]],0)</f>
        <v>0</v>
      </c>
      <c r="AJ726" s="191">
        <f>IFERROR(Tabuľka2[[#This Row],[Stĺpec145]]/Tabuľka2[[#This Row],[Stĺpec14]],0)</f>
        <v>0</v>
      </c>
      <c r="AK726" s="191">
        <f>IFERROR(Tabuľka2[[#This Row],[Stĺpec144]]/Tabuľka2[[#This Row],[Stĺpec14]],0)</f>
        <v>0</v>
      </c>
    </row>
    <row r="727" spans="1:37" x14ac:dyDescent="0.25">
      <c r="A727" s="252"/>
      <c r="B727" s="257"/>
      <c r="C727" s="257"/>
      <c r="D727" s="257"/>
      <c r="E727" s="257"/>
      <c r="F727" s="257"/>
      <c r="G727" s="257"/>
      <c r="H727" s="257"/>
      <c r="I727" s="257"/>
      <c r="J727" s="257"/>
      <c r="K727" s="257"/>
      <c r="L727" s="257"/>
      <c r="M727" s="257"/>
      <c r="N727" s="218">
        <f>SUM(Činnosti!$F727:$M727)</f>
        <v>0</v>
      </c>
      <c r="O727" s="262"/>
      <c r="P727" s="269"/>
      <c r="Q727" s="267">
        <f>IF(AND(Tabuľka2[[#This Row],[Stĺpec5]]&gt;0,Tabuľka2[[#This Row],[Stĺpec1]]=""),1,0)</f>
        <v>0</v>
      </c>
      <c r="R727" s="237">
        <f>IF(AND(Tabuľka2[[#This Row],[Stĺpec14]]=0,OR(Tabuľka2[[#This Row],[Stĺpec145]]&gt;0,Tabuľka2[[#This Row],[Stĺpec144]]&gt;0)),1,0)</f>
        <v>0</v>
      </c>
      <c r="S72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7" s="212">
        <f>IF(OR($T$13="vyberte",$T$13=""),0,IF(OR(Tabuľka2[[#This Row],[Stĺpec14]]="",Tabuľka2[[#This Row],[Stĺpec6]]=""),0,Tabuľka2[[#This Row],[Stĺpec6]]/Tabuľka2[[#This Row],[Stĺpec14]]))</f>
        <v>0</v>
      </c>
      <c r="U727" s="212">
        <f>IF(OR($U$13="vyberte",$U$13=""),0,IF(OR(Tabuľka2[[#This Row],[Stĺpec14]]="",Tabuľka2[[#This Row],[Stĺpec7]]=""),0,Tabuľka2[[#This Row],[Stĺpec7]]/Tabuľka2[[#This Row],[Stĺpec14]]))</f>
        <v>0</v>
      </c>
      <c r="V727" s="212">
        <f>IF(OR($V$13="vyberte",$V$13=""),0,IF(OR(Tabuľka2[[#This Row],[Stĺpec14]]="",Tabuľka2[[#This Row],[Stĺpec8]]=0),0,Tabuľka2[[#This Row],[Stĺpec8]]/Tabuľka2[[#This Row],[Stĺpec14]]))</f>
        <v>0</v>
      </c>
      <c r="W727" s="212">
        <f>IF(OR($W$13="vyberte",$W$13=""),0,IF(OR(Tabuľka2[[#This Row],[Stĺpec14]]="",Tabuľka2[[#This Row],[Stĺpec9]]=""),0,Tabuľka2[[#This Row],[Stĺpec9]]/Tabuľka2[[#This Row],[Stĺpec14]]))</f>
        <v>0</v>
      </c>
      <c r="X727" s="212">
        <f>IF(OR($X$13="vyberte",$X$13=""),0,IF(OR(Tabuľka2[[#This Row],[Stĺpec14]]="",Tabuľka2[[#This Row],[Stĺpec10]]=""),0,Tabuľka2[[#This Row],[Stĺpec10]]/Tabuľka2[[#This Row],[Stĺpec14]]))</f>
        <v>0</v>
      </c>
      <c r="Y727" s="212">
        <f>IF(OR($Y$13="vyberte",$Y$13=""),0,IF(OR(Tabuľka2[[#This Row],[Stĺpec14]]="",Tabuľka2[[#This Row],[Stĺpec11]]=""),0,Tabuľka2[[#This Row],[Stĺpec11]]/Tabuľka2[[#This Row],[Stĺpec14]]))</f>
        <v>0</v>
      </c>
      <c r="Z727" s="212">
        <f>IF(OR(Tabuľka2[[#This Row],[Stĺpec14]]="",Tabuľka2[[#This Row],[Stĺpec12]]=""),0,Tabuľka2[[#This Row],[Stĺpec12]]/Tabuľka2[[#This Row],[Stĺpec14]])</f>
        <v>0</v>
      </c>
      <c r="AA727" s="194">
        <f>IF(OR(Tabuľka2[[#This Row],[Stĺpec14]]="",Tabuľka2[[#This Row],[Stĺpec13]]=""),0,Tabuľka2[[#This Row],[Stĺpec13]]/Tabuľka2[[#This Row],[Stĺpec14]])</f>
        <v>0</v>
      </c>
      <c r="AB727" s="193">
        <f>COUNTIF(Tabuľka2[[#This Row],[Stĺpec16]:[Stĺpec23]],"&gt;0,1")</f>
        <v>0</v>
      </c>
      <c r="AC727" s="198">
        <f>IF(OR($F$13="vyberte",$F$13=""),0,Tabuľka2[[#This Row],[Stĺpec14]]-Tabuľka2[[#This Row],[Stĺpec26]])</f>
        <v>0</v>
      </c>
      <c r="AD72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7" s="206">
        <f>IF('Bodovacie kritéria'!$F$15="01 A - BORSKÁ NÍŽINA",Tabuľka2[[#This Row],[Stĺpec25]]/Tabuľka2[[#This Row],[Stĺpec5]],0)</f>
        <v>0</v>
      </c>
      <c r="AF72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7" s="206">
        <f>IFERROR((Tabuľka2[[#This Row],[Stĺpec28]]+Tabuľka2[[#This Row],[Stĺpec25]])/Tabuľka2[[#This Row],[Stĺpec14]],0)</f>
        <v>0</v>
      </c>
      <c r="AH727" s="199">
        <f>Tabuľka2[[#This Row],[Stĺpec28]]+Tabuľka2[[#This Row],[Stĺpec25]]</f>
        <v>0</v>
      </c>
      <c r="AI727" s="206">
        <f>IFERROR(Tabuľka2[[#This Row],[Stĺpec25]]/Tabuľka2[[#This Row],[Stĺpec30]],0)</f>
        <v>0</v>
      </c>
      <c r="AJ727" s="191">
        <f>IFERROR(Tabuľka2[[#This Row],[Stĺpec145]]/Tabuľka2[[#This Row],[Stĺpec14]],0)</f>
        <v>0</v>
      </c>
      <c r="AK727" s="191">
        <f>IFERROR(Tabuľka2[[#This Row],[Stĺpec144]]/Tabuľka2[[#This Row],[Stĺpec14]],0)</f>
        <v>0</v>
      </c>
    </row>
    <row r="728" spans="1:37" x14ac:dyDescent="0.25">
      <c r="A728" s="251"/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17">
        <f>SUM(Činnosti!$F728:$M728)</f>
        <v>0</v>
      </c>
      <c r="O728" s="261"/>
      <c r="P728" s="269"/>
      <c r="Q728" s="267">
        <f>IF(AND(Tabuľka2[[#This Row],[Stĺpec5]]&gt;0,Tabuľka2[[#This Row],[Stĺpec1]]=""),1,0)</f>
        <v>0</v>
      </c>
      <c r="R728" s="237">
        <f>IF(AND(Tabuľka2[[#This Row],[Stĺpec14]]=0,OR(Tabuľka2[[#This Row],[Stĺpec145]]&gt;0,Tabuľka2[[#This Row],[Stĺpec144]]&gt;0)),1,0)</f>
        <v>0</v>
      </c>
      <c r="S72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8" s="212">
        <f>IF(OR($T$13="vyberte",$T$13=""),0,IF(OR(Tabuľka2[[#This Row],[Stĺpec14]]="",Tabuľka2[[#This Row],[Stĺpec6]]=""),0,Tabuľka2[[#This Row],[Stĺpec6]]/Tabuľka2[[#This Row],[Stĺpec14]]))</f>
        <v>0</v>
      </c>
      <c r="U728" s="212">
        <f>IF(OR($U$13="vyberte",$U$13=""),0,IF(OR(Tabuľka2[[#This Row],[Stĺpec14]]="",Tabuľka2[[#This Row],[Stĺpec7]]=""),0,Tabuľka2[[#This Row],[Stĺpec7]]/Tabuľka2[[#This Row],[Stĺpec14]]))</f>
        <v>0</v>
      </c>
      <c r="V728" s="212">
        <f>IF(OR($V$13="vyberte",$V$13=""),0,IF(OR(Tabuľka2[[#This Row],[Stĺpec14]]="",Tabuľka2[[#This Row],[Stĺpec8]]=0),0,Tabuľka2[[#This Row],[Stĺpec8]]/Tabuľka2[[#This Row],[Stĺpec14]]))</f>
        <v>0</v>
      </c>
      <c r="W728" s="212">
        <f>IF(OR($W$13="vyberte",$W$13=""),0,IF(OR(Tabuľka2[[#This Row],[Stĺpec14]]="",Tabuľka2[[#This Row],[Stĺpec9]]=""),0,Tabuľka2[[#This Row],[Stĺpec9]]/Tabuľka2[[#This Row],[Stĺpec14]]))</f>
        <v>0</v>
      </c>
      <c r="X728" s="212">
        <f>IF(OR($X$13="vyberte",$X$13=""),0,IF(OR(Tabuľka2[[#This Row],[Stĺpec14]]="",Tabuľka2[[#This Row],[Stĺpec10]]=""),0,Tabuľka2[[#This Row],[Stĺpec10]]/Tabuľka2[[#This Row],[Stĺpec14]]))</f>
        <v>0</v>
      </c>
      <c r="Y728" s="212">
        <f>IF(OR($Y$13="vyberte",$Y$13=""),0,IF(OR(Tabuľka2[[#This Row],[Stĺpec14]]="",Tabuľka2[[#This Row],[Stĺpec11]]=""),0,Tabuľka2[[#This Row],[Stĺpec11]]/Tabuľka2[[#This Row],[Stĺpec14]]))</f>
        <v>0</v>
      </c>
      <c r="Z728" s="212">
        <f>IF(OR(Tabuľka2[[#This Row],[Stĺpec14]]="",Tabuľka2[[#This Row],[Stĺpec12]]=""),0,Tabuľka2[[#This Row],[Stĺpec12]]/Tabuľka2[[#This Row],[Stĺpec14]])</f>
        <v>0</v>
      </c>
      <c r="AA728" s="194">
        <f>IF(OR(Tabuľka2[[#This Row],[Stĺpec14]]="",Tabuľka2[[#This Row],[Stĺpec13]]=""),0,Tabuľka2[[#This Row],[Stĺpec13]]/Tabuľka2[[#This Row],[Stĺpec14]])</f>
        <v>0</v>
      </c>
      <c r="AB728" s="193">
        <f>COUNTIF(Tabuľka2[[#This Row],[Stĺpec16]:[Stĺpec23]],"&gt;0,1")</f>
        <v>0</v>
      </c>
      <c r="AC728" s="198">
        <f>IF(OR($F$13="vyberte",$F$13=""),0,Tabuľka2[[#This Row],[Stĺpec14]]-Tabuľka2[[#This Row],[Stĺpec26]])</f>
        <v>0</v>
      </c>
      <c r="AD72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8" s="206">
        <f>IF('Bodovacie kritéria'!$F$15="01 A - BORSKÁ NÍŽINA",Tabuľka2[[#This Row],[Stĺpec25]]/Tabuľka2[[#This Row],[Stĺpec5]],0)</f>
        <v>0</v>
      </c>
      <c r="AF72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8" s="206">
        <f>IFERROR((Tabuľka2[[#This Row],[Stĺpec28]]+Tabuľka2[[#This Row],[Stĺpec25]])/Tabuľka2[[#This Row],[Stĺpec14]],0)</f>
        <v>0</v>
      </c>
      <c r="AH728" s="199">
        <f>Tabuľka2[[#This Row],[Stĺpec28]]+Tabuľka2[[#This Row],[Stĺpec25]]</f>
        <v>0</v>
      </c>
      <c r="AI728" s="206">
        <f>IFERROR(Tabuľka2[[#This Row],[Stĺpec25]]/Tabuľka2[[#This Row],[Stĺpec30]],0)</f>
        <v>0</v>
      </c>
      <c r="AJ728" s="191">
        <f>IFERROR(Tabuľka2[[#This Row],[Stĺpec145]]/Tabuľka2[[#This Row],[Stĺpec14]],0)</f>
        <v>0</v>
      </c>
      <c r="AK728" s="191">
        <f>IFERROR(Tabuľka2[[#This Row],[Stĺpec144]]/Tabuľka2[[#This Row],[Stĺpec14]],0)</f>
        <v>0</v>
      </c>
    </row>
    <row r="729" spans="1:37" x14ac:dyDescent="0.25">
      <c r="A729" s="252"/>
      <c r="B729" s="257"/>
      <c r="C729" s="257"/>
      <c r="D729" s="257"/>
      <c r="E729" s="257"/>
      <c r="F729" s="257"/>
      <c r="G729" s="257"/>
      <c r="H729" s="257"/>
      <c r="I729" s="257"/>
      <c r="J729" s="257"/>
      <c r="K729" s="257"/>
      <c r="L729" s="257"/>
      <c r="M729" s="257"/>
      <c r="N729" s="218">
        <f>SUM(Činnosti!$F729:$M729)</f>
        <v>0</v>
      </c>
      <c r="O729" s="262"/>
      <c r="P729" s="269"/>
      <c r="Q729" s="267">
        <f>IF(AND(Tabuľka2[[#This Row],[Stĺpec5]]&gt;0,Tabuľka2[[#This Row],[Stĺpec1]]=""),1,0)</f>
        <v>0</v>
      </c>
      <c r="R729" s="237">
        <f>IF(AND(Tabuľka2[[#This Row],[Stĺpec14]]=0,OR(Tabuľka2[[#This Row],[Stĺpec145]]&gt;0,Tabuľka2[[#This Row],[Stĺpec144]]&gt;0)),1,0)</f>
        <v>0</v>
      </c>
      <c r="S72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29" s="212">
        <f>IF(OR($T$13="vyberte",$T$13=""),0,IF(OR(Tabuľka2[[#This Row],[Stĺpec14]]="",Tabuľka2[[#This Row],[Stĺpec6]]=""),0,Tabuľka2[[#This Row],[Stĺpec6]]/Tabuľka2[[#This Row],[Stĺpec14]]))</f>
        <v>0</v>
      </c>
      <c r="U729" s="212">
        <f>IF(OR($U$13="vyberte",$U$13=""),0,IF(OR(Tabuľka2[[#This Row],[Stĺpec14]]="",Tabuľka2[[#This Row],[Stĺpec7]]=""),0,Tabuľka2[[#This Row],[Stĺpec7]]/Tabuľka2[[#This Row],[Stĺpec14]]))</f>
        <v>0</v>
      </c>
      <c r="V729" s="212">
        <f>IF(OR($V$13="vyberte",$V$13=""),0,IF(OR(Tabuľka2[[#This Row],[Stĺpec14]]="",Tabuľka2[[#This Row],[Stĺpec8]]=0),0,Tabuľka2[[#This Row],[Stĺpec8]]/Tabuľka2[[#This Row],[Stĺpec14]]))</f>
        <v>0</v>
      </c>
      <c r="W729" s="212">
        <f>IF(OR($W$13="vyberte",$W$13=""),0,IF(OR(Tabuľka2[[#This Row],[Stĺpec14]]="",Tabuľka2[[#This Row],[Stĺpec9]]=""),0,Tabuľka2[[#This Row],[Stĺpec9]]/Tabuľka2[[#This Row],[Stĺpec14]]))</f>
        <v>0</v>
      </c>
      <c r="X729" s="212">
        <f>IF(OR($X$13="vyberte",$X$13=""),0,IF(OR(Tabuľka2[[#This Row],[Stĺpec14]]="",Tabuľka2[[#This Row],[Stĺpec10]]=""),0,Tabuľka2[[#This Row],[Stĺpec10]]/Tabuľka2[[#This Row],[Stĺpec14]]))</f>
        <v>0</v>
      </c>
      <c r="Y729" s="212">
        <f>IF(OR($Y$13="vyberte",$Y$13=""),0,IF(OR(Tabuľka2[[#This Row],[Stĺpec14]]="",Tabuľka2[[#This Row],[Stĺpec11]]=""),0,Tabuľka2[[#This Row],[Stĺpec11]]/Tabuľka2[[#This Row],[Stĺpec14]]))</f>
        <v>0</v>
      </c>
      <c r="Z729" s="212">
        <f>IF(OR(Tabuľka2[[#This Row],[Stĺpec14]]="",Tabuľka2[[#This Row],[Stĺpec12]]=""),0,Tabuľka2[[#This Row],[Stĺpec12]]/Tabuľka2[[#This Row],[Stĺpec14]])</f>
        <v>0</v>
      </c>
      <c r="AA729" s="194">
        <f>IF(OR(Tabuľka2[[#This Row],[Stĺpec14]]="",Tabuľka2[[#This Row],[Stĺpec13]]=""),0,Tabuľka2[[#This Row],[Stĺpec13]]/Tabuľka2[[#This Row],[Stĺpec14]])</f>
        <v>0</v>
      </c>
      <c r="AB729" s="193">
        <f>COUNTIF(Tabuľka2[[#This Row],[Stĺpec16]:[Stĺpec23]],"&gt;0,1")</f>
        <v>0</v>
      </c>
      <c r="AC729" s="198">
        <f>IF(OR($F$13="vyberte",$F$13=""),0,Tabuľka2[[#This Row],[Stĺpec14]]-Tabuľka2[[#This Row],[Stĺpec26]])</f>
        <v>0</v>
      </c>
      <c r="AD72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29" s="206">
        <f>IF('Bodovacie kritéria'!$F$15="01 A - BORSKÁ NÍŽINA",Tabuľka2[[#This Row],[Stĺpec25]]/Tabuľka2[[#This Row],[Stĺpec5]],0)</f>
        <v>0</v>
      </c>
      <c r="AF72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29" s="206">
        <f>IFERROR((Tabuľka2[[#This Row],[Stĺpec28]]+Tabuľka2[[#This Row],[Stĺpec25]])/Tabuľka2[[#This Row],[Stĺpec14]],0)</f>
        <v>0</v>
      </c>
      <c r="AH729" s="199">
        <f>Tabuľka2[[#This Row],[Stĺpec28]]+Tabuľka2[[#This Row],[Stĺpec25]]</f>
        <v>0</v>
      </c>
      <c r="AI729" s="206">
        <f>IFERROR(Tabuľka2[[#This Row],[Stĺpec25]]/Tabuľka2[[#This Row],[Stĺpec30]],0)</f>
        <v>0</v>
      </c>
      <c r="AJ729" s="191">
        <f>IFERROR(Tabuľka2[[#This Row],[Stĺpec145]]/Tabuľka2[[#This Row],[Stĺpec14]],0)</f>
        <v>0</v>
      </c>
      <c r="AK729" s="191">
        <f>IFERROR(Tabuľka2[[#This Row],[Stĺpec144]]/Tabuľka2[[#This Row],[Stĺpec14]],0)</f>
        <v>0</v>
      </c>
    </row>
    <row r="730" spans="1:37" x14ac:dyDescent="0.25">
      <c r="A730" s="251"/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17">
        <f>SUM(Činnosti!$F730:$M730)</f>
        <v>0</v>
      </c>
      <c r="O730" s="261"/>
      <c r="P730" s="269"/>
      <c r="Q730" s="267">
        <f>IF(AND(Tabuľka2[[#This Row],[Stĺpec5]]&gt;0,Tabuľka2[[#This Row],[Stĺpec1]]=""),1,0)</f>
        <v>0</v>
      </c>
      <c r="R730" s="237">
        <f>IF(AND(Tabuľka2[[#This Row],[Stĺpec14]]=0,OR(Tabuľka2[[#This Row],[Stĺpec145]]&gt;0,Tabuľka2[[#This Row],[Stĺpec144]]&gt;0)),1,0)</f>
        <v>0</v>
      </c>
      <c r="S73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0" s="212">
        <f>IF(OR($T$13="vyberte",$T$13=""),0,IF(OR(Tabuľka2[[#This Row],[Stĺpec14]]="",Tabuľka2[[#This Row],[Stĺpec6]]=""),0,Tabuľka2[[#This Row],[Stĺpec6]]/Tabuľka2[[#This Row],[Stĺpec14]]))</f>
        <v>0</v>
      </c>
      <c r="U730" s="212">
        <f>IF(OR($U$13="vyberte",$U$13=""),0,IF(OR(Tabuľka2[[#This Row],[Stĺpec14]]="",Tabuľka2[[#This Row],[Stĺpec7]]=""),0,Tabuľka2[[#This Row],[Stĺpec7]]/Tabuľka2[[#This Row],[Stĺpec14]]))</f>
        <v>0</v>
      </c>
      <c r="V730" s="212">
        <f>IF(OR($V$13="vyberte",$V$13=""),0,IF(OR(Tabuľka2[[#This Row],[Stĺpec14]]="",Tabuľka2[[#This Row],[Stĺpec8]]=0),0,Tabuľka2[[#This Row],[Stĺpec8]]/Tabuľka2[[#This Row],[Stĺpec14]]))</f>
        <v>0</v>
      </c>
      <c r="W730" s="212">
        <f>IF(OR($W$13="vyberte",$W$13=""),0,IF(OR(Tabuľka2[[#This Row],[Stĺpec14]]="",Tabuľka2[[#This Row],[Stĺpec9]]=""),0,Tabuľka2[[#This Row],[Stĺpec9]]/Tabuľka2[[#This Row],[Stĺpec14]]))</f>
        <v>0</v>
      </c>
      <c r="X730" s="212">
        <f>IF(OR($X$13="vyberte",$X$13=""),0,IF(OR(Tabuľka2[[#This Row],[Stĺpec14]]="",Tabuľka2[[#This Row],[Stĺpec10]]=""),0,Tabuľka2[[#This Row],[Stĺpec10]]/Tabuľka2[[#This Row],[Stĺpec14]]))</f>
        <v>0</v>
      </c>
      <c r="Y730" s="212">
        <f>IF(OR($Y$13="vyberte",$Y$13=""),0,IF(OR(Tabuľka2[[#This Row],[Stĺpec14]]="",Tabuľka2[[#This Row],[Stĺpec11]]=""),0,Tabuľka2[[#This Row],[Stĺpec11]]/Tabuľka2[[#This Row],[Stĺpec14]]))</f>
        <v>0</v>
      </c>
      <c r="Z730" s="212">
        <f>IF(OR(Tabuľka2[[#This Row],[Stĺpec14]]="",Tabuľka2[[#This Row],[Stĺpec12]]=""),0,Tabuľka2[[#This Row],[Stĺpec12]]/Tabuľka2[[#This Row],[Stĺpec14]])</f>
        <v>0</v>
      </c>
      <c r="AA730" s="194">
        <f>IF(OR(Tabuľka2[[#This Row],[Stĺpec14]]="",Tabuľka2[[#This Row],[Stĺpec13]]=""),0,Tabuľka2[[#This Row],[Stĺpec13]]/Tabuľka2[[#This Row],[Stĺpec14]])</f>
        <v>0</v>
      </c>
      <c r="AB730" s="193">
        <f>COUNTIF(Tabuľka2[[#This Row],[Stĺpec16]:[Stĺpec23]],"&gt;0,1")</f>
        <v>0</v>
      </c>
      <c r="AC730" s="198">
        <f>IF(OR($F$13="vyberte",$F$13=""),0,Tabuľka2[[#This Row],[Stĺpec14]]-Tabuľka2[[#This Row],[Stĺpec26]])</f>
        <v>0</v>
      </c>
      <c r="AD73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0" s="206">
        <f>IF('Bodovacie kritéria'!$F$15="01 A - BORSKÁ NÍŽINA",Tabuľka2[[#This Row],[Stĺpec25]]/Tabuľka2[[#This Row],[Stĺpec5]],0)</f>
        <v>0</v>
      </c>
      <c r="AF73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0" s="206">
        <f>IFERROR((Tabuľka2[[#This Row],[Stĺpec28]]+Tabuľka2[[#This Row],[Stĺpec25]])/Tabuľka2[[#This Row],[Stĺpec14]],0)</f>
        <v>0</v>
      </c>
      <c r="AH730" s="199">
        <f>Tabuľka2[[#This Row],[Stĺpec28]]+Tabuľka2[[#This Row],[Stĺpec25]]</f>
        <v>0</v>
      </c>
      <c r="AI730" s="206">
        <f>IFERROR(Tabuľka2[[#This Row],[Stĺpec25]]/Tabuľka2[[#This Row],[Stĺpec30]],0)</f>
        <v>0</v>
      </c>
      <c r="AJ730" s="191">
        <f>IFERROR(Tabuľka2[[#This Row],[Stĺpec145]]/Tabuľka2[[#This Row],[Stĺpec14]],0)</f>
        <v>0</v>
      </c>
      <c r="AK730" s="191">
        <f>IFERROR(Tabuľka2[[#This Row],[Stĺpec144]]/Tabuľka2[[#This Row],[Stĺpec14]],0)</f>
        <v>0</v>
      </c>
    </row>
    <row r="731" spans="1:37" x14ac:dyDescent="0.25">
      <c r="A731" s="252"/>
      <c r="B731" s="257"/>
      <c r="C731" s="257"/>
      <c r="D731" s="257"/>
      <c r="E731" s="257"/>
      <c r="F731" s="257"/>
      <c r="G731" s="257"/>
      <c r="H731" s="257"/>
      <c r="I731" s="257"/>
      <c r="J731" s="257"/>
      <c r="K731" s="257"/>
      <c r="L731" s="257"/>
      <c r="M731" s="257"/>
      <c r="N731" s="218">
        <f>SUM(Činnosti!$F731:$M731)</f>
        <v>0</v>
      </c>
      <c r="O731" s="262"/>
      <c r="P731" s="269"/>
      <c r="Q731" s="267">
        <f>IF(AND(Tabuľka2[[#This Row],[Stĺpec5]]&gt;0,Tabuľka2[[#This Row],[Stĺpec1]]=""),1,0)</f>
        <v>0</v>
      </c>
      <c r="R731" s="237">
        <f>IF(AND(Tabuľka2[[#This Row],[Stĺpec14]]=0,OR(Tabuľka2[[#This Row],[Stĺpec145]]&gt;0,Tabuľka2[[#This Row],[Stĺpec144]]&gt;0)),1,0)</f>
        <v>0</v>
      </c>
      <c r="S73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1" s="212">
        <f>IF(OR($T$13="vyberte",$T$13=""),0,IF(OR(Tabuľka2[[#This Row],[Stĺpec14]]="",Tabuľka2[[#This Row],[Stĺpec6]]=""),0,Tabuľka2[[#This Row],[Stĺpec6]]/Tabuľka2[[#This Row],[Stĺpec14]]))</f>
        <v>0</v>
      </c>
      <c r="U731" s="212">
        <f>IF(OR($U$13="vyberte",$U$13=""),0,IF(OR(Tabuľka2[[#This Row],[Stĺpec14]]="",Tabuľka2[[#This Row],[Stĺpec7]]=""),0,Tabuľka2[[#This Row],[Stĺpec7]]/Tabuľka2[[#This Row],[Stĺpec14]]))</f>
        <v>0</v>
      </c>
      <c r="V731" s="212">
        <f>IF(OR($V$13="vyberte",$V$13=""),0,IF(OR(Tabuľka2[[#This Row],[Stĺpec14]]="",Tabuľka2[[#This Row],[Stĺpec8]]=0),0,Tabuľka2[[#This Row],[Stĺpec8]]/Tabuľka2[[#This Row],[Stĺpec14]]))</f>
        <v>0</v>
      </c>
      <c r="W731" s="212">
        <f>IF(OR($W$13="vyberte",$W$13=""),0,IF(OR(Tabuľka2[[#This Row],[Stĺpec14]]="",Tabuľka2[[#This Row],[Stĺpec9]]=""),0,Tabuľka2[[#This Row],[Stĺpec9]]/Tabuľka2[[#This Row],[Stĺpec14]]))</f>
        <v>0</v>
      </c>
      <c r="X731" s="212">
        <f>IF(OR($X$13="vyberte",$X$13=""),0,IF(OR(Tabuľka2[[#This Row],[Stĺpec14]]="",Tabuľka2[[#This Row],[Stĺpec10]]=""),0,Tabuľka2[[#This Row],[Stĺpec10]]/Tabuľka2[[#This Row],[Stĺpec14]]))</f>
        <v>0</v>
      </c>
      <c r="Y731" s="212">
        <f>IF(OR($Y$13="vyberte",$Y$13=""),0,IF(OR(Tabuľka2[[#This Row],[Stĺpec14]]="",Tabuľka2[[#This Row],[Stĺpec11]]=""),0,Tabuľka2[[#This Row],[Stĺpec11]]/Tabuľka2[[#This Row],[Stĺpec14]]))</f>
        <v>0</v>
      </c>
      <c r="Z731" s="212">
        <f>IF(OR(Tabuľka2[[#This Row],[Stĺpec14]]="",Tabuľka2[[#This Row],[Stĺpec12]]=""),0,Tabuľka2[[#This Row],[Stĺpec12]]/Tabuľka2[[#This Row],[Stĺpec14]])</f>
        <v>0</v>
      </c>
      <c r="AA731" s="194">
        <f>IF(OR(Tabuľka2[[#This Row],[Stĺpec14]]="",Tabuľka2[[#This Row],[Stĺpec13]]=""),0,Tabuľka2[[#This Row],[Stĺpec13]]/Tabuľka2[[#This Row],[Stĺpec14]])</f>
        <v>0</v>
      </c>
      <c r="AB731" s="193">
        <f>COUNTIF(Tabuľka2[[#This Row],[Stĺpec16]:[Stĺpec23]],"&gt;0,1")</f>
        <v>0</v>
      </c>
      <c r="AC731" s="198">
        <f>IF(OR($F$13="vyberte",$F$13=""),0,Tabuľka2[[#This Row],[Stĺpec14]]-Tabuľka2[[#This Row],[Stĺpec26]])</f>
        <v>0</v>
      </c>
      <c r="AD73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1" s="206">
        <f>IF('Bodovacie kritéria'!$F$15="01 A - BORSKÁ NÍŽINA",Tabuľka2[[#This Row],[Stĺpec25]]/Tabuľka2[[#This Row],[Stĺpec5]],0)</f>
        <v>0</v>
      </c>
      <c r="AF73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1" s="206">
        <f>IFERROR((Tabuľka2[[#This Row],[Stĺpec28]]+Tabuľka2[[#This Row],[Stĺpec25]])/Tabuľka2[[#This Row],[Stĺpec14]],0)</f>
        <v>0</v>
      </c>
      <c r="AH731" s="199">
        <f>Tabuľka2[[#This Row],[Stĺpec28]]+Tabuľka2[[#This Row],[Stĺpec25]]</f>
        <v>0</v>
      </c>
      <c r="AI731" s="206">
        <f>IFERROR(Tabuľka2[[#This Row],[Stĺpec25]]/Tabuľka2[[#This Row],[Stĺpec30]],0)</f>
        <v>0</v>
      </c>
      <c r="AJ731" s="191">
        <f>IFERROR(Tabuľka2[[#This Row],[Stĺpec145]]/Tabuľka2[[#This Row],[Stĺpec14]],0)</f>
        <v>0</v>
      </c>
      <c r="AK731" s="191">
        <f>IFERROR(Tabuľka2[[#This Row],[Stĺpec144]]/Tabuľka2[[#This Row],[Stĺpec14]],0)</f>
        <v>0</v>
      </c>
    </row>
    <row r="732" spans="1:37" x14ac:dyDescent="0.25">
      <c r="A732" s="251"/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17">
        <f>SUM(Činnosti!$F732:$M732)</f>
        <v>0</v>
      </c>
      <c r="O732" s="261"/>
      <c r="P732" s="269"/>
      <c r="Q732" s="267">
        <f>IF(AND(Tabuľka2[[#This Row],[Stĺpec5]]&gt;0,Tabuľka2[[#This Row],[Stĺpec1]]=""),1,0)</f>
        <v>0</v>
      </c>
      <c r="R732" s="237">
        <f>IF(AND(Tabuľka2[[#This Row],[Stĺpec14]]=0,OR(Tabuľka2[[#This Row],[Stĺpec145]]&gt;0,Tabuľka2[[#This Row],[Stĺpec144]]&gt;0)),1,0)</f>
        <v>0</v>
      </c>
      <c r="S73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2" s="212">
        <f>IF(OR($T$13="vyberte",$T$13=""),0,IF(OR(Tabuľka2[[#This Row],[Stĺpec14]]="",Tabuľka2[[#This Row],[Stĺpec6]]=""),0,Tabuľka2[[#This Row],[Stĺpec6]]/Tabuľka2[[#This Row],[Stĺpec14]]))</f>
        <v>0</v>
      </c>
      <c r="U732" s="212">
        <f>IF(OR($U$13="vyberte",$U$13=""),0,IF(OR(Tabuľka2[[#This Row],[Stĺpec14]]="",Tabuľka2[[#This Row],[Stĺpec7]]=""),0,Tabuľka2[[#This Row],[Stĺpec7]]/Tabuľka2[[#This Row],[Stĺpec14]]))</f>
        <v>0</v>
      </c>
      <c r="V732" s="212">
        <f>IF(OR($V$13="vyberte",$V$13=""),0,IF(OR(Tabuľka2[[#This Row],[Stĺpec14]]="",Tabuľka2[[#This Row],[Stĺpec8]]=0),0,Tabuľka2[[#This Row],[Stĺpec8]]/Tabuľka2[[#This Row],[Stĺpec14]]))</f>
        <v>0</v>
      </c>
      <c r="W732" s="212">
        <f>IF(OR($W$13="vyberte",$W$13=""),0,IF(OR(Tabuľka2[[#This Row],[Stĺpec14]]="",Tabuľka2[[#This Row],[Stĺpec9]]=""),0,Tabuľka2[[#This Row],[Stĺpec9]]/Tabuľka2[[#This Row],[Stĺpec14]]))</f>
        <v>0</v>
      </c>
      <c r="X732" s="212">
        <f>IF(OR($X$13="vyberte",$X$13=""),0,IF(OR(Tabuľka2[[#This Row],[Stĺpec14]]="",Tabuľka2[[#This Row],[Stĺpec10]]=""),0,Tabuľka2[[#This Row],[Stĺpec10]]/Tabuľka2[[#This Row],[Stĺpec14]]))</f>
        <v>0</v>
      </c>
      <c r="Y732" s="212">
        <f>IF(OR($Y$13="vyberte",$Y$13=""),0,IF(OR(Tabuľka2[[#This Row],[Stĺpec14]]="",Tabuľka2[[#This Row],[Stĺpec11]]=""),0,Tabuľka2[[#This Row],[Stĺpec11]]/Tabuľka2[[#This Row],[Stĺpec14]]))</f>
        <v>0</v>
      </c>
      <c r="Z732" s="212">
        <f>IF(OR(Tabuľka2[[#This Row],[Stĺpec14]]="",Tabuľka2[[#This Row],[Stĺpec12]]=""),0,Tabuľka2[[#This Row],[Stĺpec12]]/Tabuľka2[[#This Row],[Stĺpec14]])</f>
        <v>0</v>
      </c>
      <c r="AA732" s="194">
        <f>IF(OR(Tabuľka2[[#This Row],[Stĺpec14]]="",Tabuľka2[[#This Row],[Stĺpec13]]=""),0,Tabuľka2[[#This Row],[Stĺpec13]]/Tabuľka2[[#This Row],[Stĺpec14]])</f>
        <v>0</v>
      </c>
      <c r="AB732" s="193">
        <f>COUNTIF(Tabuľka2[[#This Row],[Stĺpec16]:[Stĺpec23]],"&gt;0,1")</f>
        <v>0</v>
      </c>
      <c r="AC732" s="198">
        <f>IF(OR($F$13="vyberte",$F$13=""),0,Tabuľka2[[#This Row],[Stĺpec14]]-Tabuľka2[[#This Row],[Stĺpec26]])</f>
        <v>0</v>
      </c>
      <c r="AD73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2" s="206">
        <f>IF('Bodovacie kritéria'!$F$15="01 A - BORSKÁ NÍŽINA",Tabuľka2[[#This Row],[Stĺpec25]]/Tabuľka2[[#This Row],[Stĺpec5]],0)</f>
        <v>0</v>
      </c>
      <c r="AF73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2" s="206">
        <f>IFERROR((Tabuľka2[[#This Row],[Stĺpec28]]+Tabuľka2[[#This Row],[Stĺpec25]])/Tabuľka2[[#This Row],[Stĺpec14]],0)</f>
        <v>0</v>
      </c>
      <c r="AH732" s="199">
        <f>Tabuľka2[[#This Row],[Stĺpec28]]+Tabuľka2[[#This Row],[Stĺpec25]]</f>
        <v>0</v>
      </c>
      <c r="AI732" s="206">
        <f>IFERROR(Tabuľka2[[#This Row],[Stĺpec25]]/Tabuľka2[[#This Row],[Stĺpec30]],0)</f>
        <v>0</v>
      </c>
      <c r="AJ732" s="191">
        <f>IFERROR(Tabuľka2[[#This Row],[Stĺpec145]]/Tabuľka2[[#This Row],[Stĺpec14]],0)</f>
        <v>0</v>
      </c>
      <c r="AK732" s="191">
        <f>IFERROR(Tabuľka2[[#This Row],[Stĺpec144]]/Tabuľka2[[#This Row],[Stĺpec14]],0)</f>
        <v>0</v>
      </c>
    </row>
    <row r="733" spans="1:37" x14ac:dyDescent="0.25">
      <c r="A733" s="252"/>
      <c r="B733" s="257"/>
      <c r="C733" s="257"/>
      <c r="D733" s="257"/>
      <c r="E733" s="257"/>
      <c r="F733" s="257"/>
      <c r="G733" s="257"/>
      <c r="H733" s="257"/>
      <c r="I733" s="257"/>
      <c r="J733" s="257"/>
      <c r="K733" s="257"/>
      <c r="L733" s="257"/>
      <c r="M733" s="257"/>
      <c r="N733" s="218">
        <f>SUM(Činnosti!$F733:$M733)</f>
        <v>0</v>
      </c>
      <c r="O733" s="262"/>
      <c r="P733" s="269"/>
      <c r="Q733" s="267">
        <f>IF(AND(Tabuľka2[[#This Row],[Stĺpec5]]&gt;0,Tabuľka2[[#This Row],[Stĺpec1]]=""),1,0)</f>
        <v>0</v>
      </c>
      <c r="R733" s="237">
        <f>IF(AND(Tabuľka2[[#This Row],[Stĺpec14]]=0,OR(Tabuľka2[[#This Row],[Stĺpec145]]&gt;0,Tabuľka2[[#This Row],[Stĺpec144]]&gt;0)),1,0)</f>
        <v>0</v>
      </c>
      <c r="S73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3" s="212">
        <f>IF(OR($T$13="vyberte",$T$13=""),0,IF(OR(Tabuľka2[[#This Row],[Stĺpec14]]="",Tabuľka2[[#This Row],[Stĺpec6]]=""),0,Tabuľka2[[#This Row],[Stĺpec6]]/Tabuľka2[[#This Row],[Stĺpec14]]))</f>
        <v>0</v>
      </c>
      <c r="U733" s="212">
        <f>IF(OR($U$13="vyberte",$U$13=""),0,IF(OR(Tabuľka2[[#This Row],[Stĺpec14]]="",Tabuľka2[[#This Row],[Stĺpec7]]=""),0,Tabuľka2[[#This Row],[Stĺpec7]]/Tabuľka2[[#This Row],[Stĺpec14]]))</f>
        <v>0</v>
      </c>
      <c r="V733" s="212">
        <f>IF(OR($V$13="vyberte",$V$13=""),0,IF(OR(Tabuľka2[[#This Row],[Stĺpec14]]="",Tabuľka2[[#This Row],[Stĺpec8]]=0),0,Tabuľka2[[#This Row],[Stĺpec8]]/Tabuľka2[[#This Row],[Stĺpec14]]))</f>
        <v>0</v>
      </c>
      <c r="W733" s="212">
        <f>IF(OR($W$13="vyberte",$W$13=""),0,IF(OR(Tabuľka2[[#This Row],[Stĺpec14]]="",Tabuľka2[[#This Row],[Stĺpec9]]=""),0,Tabuľka2[[#This Row],[Stĺpec9]]/Tabuľka2[[#This Row],[Stĺpec14]]))</f>
        <v>0</v>
      </c>
      <c r="X733" s="212">
        <f>IF(OR($X$13="vyberte",$X$13=""),0,IF(OR(Tabuľka2[[#This Row],[Stĺpec14]]="",Tabuľka2[[#This Row],[Stĺpec10]]=""),0,Tabuľka2[[#This Row],[Stĺpec10]]/Tabuľka2[[#This Row],[Stĺpec14]]))</f>
        <v>0</v>
      </c>
      <c r="Y733" s="212">
        <f>IF(OR($Y$13="vyberte",$Y$13=""),0,IF(OR(Tabuľka2[[#This Row],[Stĺpec14]]="",Tabuľka2[[#This Row],[Stĺpec11]]=""),0,Tabuľka2[[#This Row],[Stĺpec11]]/Tabuľka2[[#This Row],[Stĺpec14]]))</f>
        <v>0</v>
      </c>
      <c r="Z733" s="212">
        <f>IF(OR(Tabuľka2[[#This Row],[Stĺpec14]]="",Tabuľka2[[#This Row],[Stĺpec12]]=""),0,Tabuľka2[[#This Row],[Stĺpec12]]/Tabuľka2[[#This Row],[Stĺpec14]])</f>
        <v>0</v>
      </c>
      <c r="AA733" s="194">
        <f>IF(OR(Tabuľka2[[#This Row],[Stĺpec14]]="",Tabuľka2[[#This Row],[Stĺpec13]]=""),0,Tabuľka2[[#This Row],[Stĺpec13]]/Tabuľka2[[#This Row],[Stĺpec14]])</f>
        <v>0</v>
      </c>
      <c r="AB733" s="193">
        <f>COUNTIF(Tabuľka2[[#This Row],[Stĺpec16]:[Stĺpec23]],"&gt;0,1")</f>
        <v>0</v>
      </c>
      <c r="AC733" s="198">
        <f>IF(OR($F$13="vyberte",$F$13=""),0,Tabuľka2[[#This Row],[Stĺpec14]]-Tabuľka2[[#This Row],[Stĺpec26]])</f>
        <v>0</v>
      </c>
      <c r="AD73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3" s="206">
        <f>IF('Bodovacie kritéria'!$F$15="01 A - BORSKÁ NÍŽINA",Tabuľka2[[#This Row],[Stĺpec25]]/Tabuľka2[[#This Row],[Stĺpec5]],0)</f>
        <v>0</v>
      </c>
      <c r="AF73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3" s="206">
        <f>IFERROR((Tabuľka2[[#This Row],[Stĺpec28]]+Tabuľka2[[#This Row],[Stĺpec25]])/Tabuľka2[[#This Row],[Stĺpec14]],0)</f>
        <v>0</v>
      </c>
      <c r="AH733" s="199">
        <f>Tabuľka2[[#This Row],[Stĺpec28]]+Tabuľka2[[#This Row],[Stĺpec25]]</f>
        <v>0</v>
      </c>
      <c r="AI733" s="206">
        <f>IFERROR(Tabuľka2[[#This Row],[Stĺpec25]]/Tabuľka2[[#This Row],[Stĺpec30]],0)</f>
        <v>0</v>
      </c>
      <c r="AJ733" s="191">
        <f>IFERROR(Tabuľka2[[#This Row],[Stĺpec145]]/Tabuľka2[[#This Row],[Stĺpec14]],0)</f>
        <v>0</v>
      </c>
      <c r="AK733" s="191">
        <f>IFERROR(Tabuľka2[[#This Row],[Stĺpec144]]/Tabuľka2[[#This Row],[Stĺpec14]],0)</f>
        <v>0</v>
      </c>
    </row>
    <row r="734" spans="1:37" x14ac:dyDescent="0.25">
      <c r="A734" s="251"/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17">
        <f>SUM(Činnosti!$F734:$M734)</f>
        <v>0</v>
      </c>
      <c r="O734" s="261"/>
      <c r="P734" s="269"/>
      <c r="Q734" s="267">
        <f>IF(AND(Tabuľka2[[#This Row],[Stĺpec5]]&gt;0,Tabuľka2[[#This Row],[Stĺpec1]]=""),1,0)</f>
        <v>0</v>
      </c>
      <c r="R734" s="237">
        <f>IF(AND(Tabuľka2[[#This Row],[Stĺpec14]]=0,OR(Tabuľka2[[#This Row],[Stĺpec145]]&gt;0,Tabuľka2[[#This Row],[Stĺpec144]]&gt;0)),1,0)</f>
        <v>0</v>
      </c>
      <c r="S73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4" s="212">
        <f>IF(OR($T$13="vyberte",$T$13=""),0,IF(OR(Tabuľka2[[#This Row],[Stĺpec14]]="",Tabuľka2[[#This Row],[Stĺpec6]]=""),0,Tabuľka2[[#This Row],[Stĺpec6]]/Tabuľka2[[#This Row],[Stĺpec14]]))</f>
        <v>0</v>
      </c>
      <c r="U734" s="212">
        <f>IF(OR($U$13="vyberte",$U$13=""),0,IF(OR(Tabuľka2[[#This Row],[Stĺpec14]]="",Tabuľka2[[#This Row],[Stĺpec7]]=""),0,Tabuľka2[[#This Row],[Stĺpec7]]/Tabuľka2[[#This Row],[Stĺpec14]]))</f>
        <v>0</v>
      </c>
      <c r="V734" s="212">
        <f>IF(OR($V$13="vyberte",$V$13=""),0,IF(OR(Tabuľka2[[#This Row],[Stĺpec14]]="",Tabuľka2[[#This Row],[Stĺpec8]]=0),0,Tabuľka2[[#This Row],[Stĺpec8]]/Tabuľka2[[#This Row],[Stĺpec14]]))</f>
        <v>0</v>
      </c>
      <c r="W734" s="212">
        <f>IF(OR($W$13="vyberte",$W$13=""),0,IF(OR(Tabuľka2[[#This Row],[Stĺpec14]]="",Tabuľka2[[#This Row],[Stĺpec9]]=""),0,Tabuľka2[[#This Row],[Stĺpec9]]/Tabuľka2[[#This Row],[Stĺpec14]]))</f>
        <v>0</v>
      </c>
      <c r="X734" s="212">
        <f>IF(OR($X$13="vyberte",$X$13=""),0,IF(OR(Tabuľka2[[#This Row],[Stĺpec14]]="",Tabuľka2[[#This Row],[Stĺpec10]]=""),0,Tabuľka2[[#This Row],[Stĺpec10]]/Tabuľka2[[#This Row],[Stĺpec14]]))</f>
        <v>0</v>
      </c>
      <c r="Y734" s="212">
        <f>IF(OR($Y$13="vyberte",$Y$13=""),0,IF(OR(Tabuľka2[[#This Row],[Stĺpec14]]="",Tabuľka2[[#This Row],[Stĺpec11]]=""),0,Tabuľka2[[#This Row],[Stĺpec11]]/Tabuľka2[[#This Row],[Stĺpec14]]))</f>
        <v>0</v>
      </c>
      <c r="Z734" s="212">
        <f>IF(OR(Tabuľka2[[#This Row],[Stĺpec14]]="",Tabuľka2[[#This Row],[Stĺpec12]]=""),0,Tabuľka2[[#This Row],[Stĺpec12]]/Tabuľka2[[#This Row],[Stĺpec14]])</f>
        <v>0</v>
      </c>
      <c r="AA734" s="194">
        <f>IF(OR(Tabuľka2[[#This Row],[Stĺpec14]]="",Tabuľka2[[#This Row],[Stĺpec13]]=""),0,Tabuľka2[[#This Row],[Stĺpec13]]/Tabuľka2[[#This Row],[Stĺpec14]])</f>
        <v>0</v>
      </c>
      <c r="AB734" s="193">
        <f>COUNTIF(Tabuľka2[[#This Row],[Stĺpec16]:[Stĺpec23]],"&gt;0,1")</f>
        <v>0</v>
      </c>
      <c r="AC734" s="198">
        <f>IF(OR($F$13="vyberte",$F$13=""),0,Tabuľka2[[#This Row],[Stĺpec14]]-Tabuľka2[[#This Row],[Stĺpec26]])</f>
        <v>0</v>
      </c>
      <c r="AD73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4" s="206">
        <f>IF('Bodovacie kritéria'!$F$15="01 A - BORSKÁ NÍŽINA",Tabuľka2[[#This Row],[Stĺpec25]]/Tabuľka2[[#This Row],[Stĺpec5]],0)</f>
        <v>0</v>
      </c>
      <c r="AF73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4" s="206">
        <f>IFERROR((Tabuľka2[[#This Row],[Stĺpec28]]+Tabuľka2[[#This Row],[Stĺpec25]])/Tabuľka2[[#This Row],[Stĺpec14]],0)</f>
        <v>0</v>
      </c>
      <c r="AH734" s="199">
        <f>Tabuľka2[[#This Row],[Stĺpec28]]+Tabuľka2[[#This Row],[Stĺpec25]]</f>
        <v>0</v>
      </c>
      <c r="AI734" s="206">
        <f>IFERROR(Tabuľka2[[#This Row],[Stĺpec25]]/Tabuľka2[[#This Row],[Stĺpec30]],0)</f>
        <v>0</v>
      </c>
      <c r="AJ734" s="191">
        <f>IFERROR(Tabuľka2[[#This Row],[Stĺpec145]]/Tabuľka2[[#This Row],[Stĺpec14]],0)</f>
        <v>0</v>
      </c>
      <c r="AK734" s="191">
        <f>IFERROR(Tabuľka2[[#This Row],[Stĺpec144]]/Tabuľka2[[#This Row],[Stĺpec14]],0)</f>
        <v>0</v>
      </c>
    </row>
    <row r="735" spans="1:37" x14ac:dyDescent="0.25">
      <c r="A735" s="252"/>
      <c r="B735" s="257"/>
      <c r="C735" s="257"/>
      <c r="D735" s="257"/>
      <c r="E735" s="257"/>
      <c r="F735" s="257"/>
      <c r="G735" s="257"/>
      <c r="H735" s="257"/>
      <c r="I735" s="257"/>
      <c r="J735" s="257"/>
      <c r="K735" s="257"/>
      <c r="L735" s="257"/>
      <c r="M735" s="257"/>
      <c r="N735" s="218">
        <f>SUM(Činnosti!$F735:$M735)</f>
        <v>0</v>
      </c>
      <c r="O735" s="262"/>
      <c r="P735" s="269"/>
      <c r="Q735" s="267">
        <f>IF(AND(Tabuľka2[[#This Row],[Stĺpec5]]&gt;0,Tabuľka2[[#This Row],[Stĺpec1]]=""),1,0)</f>
        <v>0</v>
      </c>
      <c r="R735" s="237">
        <f>IF(AND(Tabuľka2[[#This Row],[Stĺpec14]]=0,OR(Tabuľka2[[#This Row],[Stĺpec145]]&gt;0,Tabuľka2[[#This Row],[Stĺpec144]]&gt;0)),1,0)</f>
        <v>0</v>
      </c>
      <c r="S73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5" s="212">
        <f>IF(OR($T$13="vyberte",$T$13=""),0,IF(OR(Tabuľka2[[#This Row],[Stĺpec14]]="",Tabuľka2[[#This Row],[Stĺpec6]]=""),0,Tabuľka2[[#This Row],[Stĺpec6]]/Tabuľka2[[#This Row],[Stĺpec14]]))</f>
        <v>0</v>
      </c>
      <c r="U735" s="212">
        <f>IF(OR($U$13="vyberte",$U$13=""),0,IF(OR(Tabuľka2[[#This Row],[Stĺpec14]]="",Tabuľka2[[#This Row],[Stĺpec7]]=""),0,Tabuľka2[[#This Row],[Stĺpec7]]/Tabuľka2[[#This Row],[Stĺpec14]]))</f>
        <v>0</v>
      </c>
      <c r="V735" s="212">
        <f>IF(OR($V$13="vyberte",$V$13=""),0,IF(OR(Tabuľka2[[#This Row],[Stĺpec14]]="",Tabuľka2[[#This Row],[Stĺpec8]]=0),0,Tabuľka2[[#This Row],[Stĺpec8]]/Tabuľka2[[#This Row],[Stĺpec14]]))</f>
        <v>0</v>
      </c>
      <c r="W735" s="212">
        <f>IF(OR($W$13="vyberte",$W$13=""),0,IF(OR(Tabuľka2[[#This Row],[Stĺpec14]]="",Tabuľka2[[#This Row],[Stĺpec9]]=""),0,Tabuľka2[[#This Row],[Stĺpec9]]/Tabuľka2[[#This Row],[Stĺpec14]]))</f>
        <v>0</v>
      </c>
      <c r="X735" s="212">
        <f>IF(OR($X$13="vyberte",$X$13=""),0,IF(OR(Tabuľka2[[#This Row],[Stĺpec14]]="",Tabuľka2[[#This Row],[Stĺpec10]]=""),0,Tabuľka2[[#This Row],[Stĺpec10]]/Tabuľka2[[#This Row],[Stĺpec14]]))</f>
        <v>0</v>
      </c>
      <c r="Y735" s="212">
        <f>IF(OR($Y$13="vyberte",$Y$13=""),0,IF(OR(Tabuľka2[[#This Row],[Stĺpec14]]="",Tabuľka2[[#This Row],[Stĺpec11]]=""),0,Tabuľka2[[#This Row],[Stĺpec11]]/Tabuľka2[[#This Row],[Stĺpec14]]))</f>
        <v>0</v>
      </c>
      <c r="Z735" s="212">
        <f>IF(OR(Tabuľka2[[#This Row],[Stĺpec14]]="",Tabuľka2[[#This Row],[Stĺpec12]]=""),0,Tabuľka2[[#This Row],[Stĺpec12]]/Tabuľka2[[#This Row],[Stĺpec14]])</f>
        <v>0</v>
      </c>
      <c r="AA735" s="194">
        <f>IF(OR(Tabuľka2[[#This Row],[Stĺpec14]]="",Tabuľka2[[#This Row],[Stĺpec13]]=""),0,Tabuľka2[[#This Row],[Stĺpec13]]/Tabuľka2[[#This Row],[Stĺpec14]])</f>
        <v>0</v>
      </c>
      <c r="AB735" s="193">
        <f>COUNTIF(Tabuľka2[[#This Row],[Stĺpec16]:[Stĺpec23]],"&gt;0,1")</f>
        <v>0</v>
      </c>
      <c r="AC735" s="198">
        <f>IF(OR($F$13="vyberte",$F$13=""),0,Tabuľka2[[#This Row],[Stĺpec14]]-Tabuľka2[[#This Row],[Stĺpec26]])</f>
        <v>0</v>
      </c>
      <c r="AD73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5" s="206">
        <f>IF('Bodovacie kritéria'!$F$15="01 A - BORSKÁ NÍŽINA",Tabuľka2[[#This Row],[Stĺpec25]]/Tabuľka2[[#This Row],[Stĺpec5]],0)</f>
        <v>0</v>
      </c>
      <c r="AF73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5" s="206">
        <f>IFERROR((Tabuľka2[[#This Row],[Stĺpec28]]+Tabuľka2[[#This Row],[Stĺpec25]])/Tabuľka2[[#This Row],[Stĺpec14]],0)</f>
        <v>0</v>
      </c>
      <c r="AH735" s="199">
        <f>Tabuľka2[[#This Row],[Stĺpec28]]+Tabuľka2[[#This Row],[Stĺpec25]]</f>
        <v>0</v>
      </c>
      <c r="AI735" s="206">
        <f>IFERROR(Tabuľka2[[#This Row],[Stĺpec25]]/Tabuľka2[[#This Row],[Stĺpec30]],0)</f>
        <v>0</v>
      </c>
      <c r="AJ735" s="191">
        <f>IFERROR(Tabuľka2[[#This Row],[Stĺpec145]]/Tabuľka2[[#This Row],[Stĺpec14]],0)</f>
        <v>0</v>
      </c>
      <c r="AK735" s="191">
        <f>IFERROR(Tabuľka2[[#This Row],[Stĺpec144]]/Tabuľka2[[#This Row],[Stĺpec14]],0)</f>
        <v>0</v>
      </c>
    </row>
    <row r="736" spans="1:37" x14ac:dyDescent="0.25">
      <c r="A736" s="251"/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17">
        <f>SUM(Činnosti!$F736:$M736)</f>
        <v>0</v>
      </c>
      <c r="O736" s="261"/>
      <c r="P736" s="269"/>
      <c r="Q736" s="267">
        <f>IF(AND(Tabuľka2[[#This Row],[Stĺpec5]]&gt;0,Tabuľka2[[#This Row],[Stĺpec1]]=""),1,0)</f>
        <v>0</v>
      </c>
      <c r="R736" s="237">
        <f>IF(AND(Tabuľka2[[#This Row],[Stĺpec14]]=0,OR(Tabuľka2[[#This Row],[Stĺpec145]]&gt;0,Tabuľka2[[#This Row],[Stĺpec144]]&gt;0)),1,0)</f>
        <v>0</v>
      </c>
      <c r="S73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6" s="212">
        <f>IF(OR($T$13="vyberte",$T$13=""),0,IF(OR(Tabuľka2[[#This Row],[Stĺpec14]]="",Tabuľka2[[#This Row],[Stĺpec6]]=""),0,Tabuľka2[[#This Row],[Stĺpec6]]/Tabuľka2[[#This Row],[Stĺpec14]]))</f>
        <v>0</v>
      </c>
      <c r="U736" s="212">
        <f>IF(OR($U$13="vyberte",$U$13=""),0,IF(OR(Tabuľka2[[#This Row],[Stĺpec14]]="",Tabuľka2[[#This Row],[Stĺpec7]]=""),0,Tabuľka2[[#This Row],[Stĺpec7]]/Tabuľka2[[#This Row],[Stĺpec14]]))</f>
        <v>0</v>
      </c>
      <c r="V736" s="212">
        <f>IF(OR($V$13="vyberte",$V$13=""),0,IF(OR(Tabuľka2[[#This Row],[Stĺpec14]]="",Tabuľka2[[#This Row],[Stĺpec8]]=0),0,Tabuľka2[[#This Row],[Stĺpec8]]/Tabuľka2[[#This Row],[Stĺpec14]]))</f>
        <v>0</v>
      </c>
      <c r="W736" s="212">
        <f>IF(OR($W$13="vyberte",$W$13=""),0,IF(OR(Tabuľka2[[#This Row],[Stĺpec14]]="",Tabuľka2[[#This Row],[Stĺpec9]]=""),0,Tabuľka2[[#This Row],[Stĺpec9]]/Tabuľka2[[#This Row],[Stĺpec14]]))</f>
        <v>0</v>
      </c>
      <c r="X736" s="212">
        <f>IF(OR($X$13="vyberte",$X$13=""),0,IF(OR(Tabuľka2[[#This Row],[Stĺpec14]]="",Tabuľka2[[#This Row],[Stĺpec10]]=""),0,Tabuľka2[[#This Row],[Stĺpec10]]/Tabuľka2[[#This Row],[Stĺpec14]]))</f>
        <v>0</v>
      </c>
      <c r="Y736" s="212">
        <f>IF(OR($Y$13="vyberte",$Y$13=""),0,IF(OR(Tabuľka2[[#This Row],[Stĺpec14]]="",Tabuľka2[[#This Row],[Stĺpec11]]=""),0,Tabuľka2[[#This Row],[Stĺpec11]]/Tabuľka2[[#This Row],[Stĺpec14]]))</f>
        <v>0</v>
      </c>
      <c r="Z736" s="212">
        <f>IF(OR(Tabuľka2[[#This Row],[Stĺpec14]]="",Tabuľka2[[#This Row],[Stĺpec12]]=""),0,Tabuľka2[[#This Row],[Stĺpec12]]/Tabuľka2[[#This Row],[Stĺpec14]])</f>
        <v>0</v>
      </c>
      <c r="AA736" s="194">
        <f>IF(OR(Tabuľka2[[#This Row],[Stĺpec14]]="",Tabuľka2[[#This Row],[Stĺpec13]]=""),0,Tabuľka2[[#This Row],[Stĺpec13]]/Tabuľka2[[#This Row],[Stĺpec14]])</f>
        <v>0</v>
      </c>
      <c r="AB736" s="193">
        <f>COUNTIF(Tabuľka2[[#This Row],[Stĺpec16]:[Stĺpec23]],"&gt;0,1")</f>
        <v>0</v>
      </c>
      <c r="AC736" s="198">
        <f>IF(OR($F$13="vyberte",$F$13=""),0,Tabuľka2[[#This Row],[Stĺpec14]]-Tabuľka2[[#This Row],[Stĺpec26]])</f>
        <v>0</v>
      </c>
      <c r="AD73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6" s="206">
        <f>IF('Bodovacie kritéria'!$F$15="01 A - BORSKÁ NÍŽINA",Tabuľka2[[#This Row],[Stĺpec25]]/Tabuľka2[[#This Row],[Stĺpec5]],0)</f>
        <v>0</v>
      </c>
      <c r="AF73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6" s="206">
        <f>IFERROR((Tabuľka2[[#This Row],[Stĺpec28]]+Tabuľka2[[#This Row],[Stĺpec25]])/Tabuľka2[[#This Row],[Stĺpec14]],0)</f>
        <v>0</v>
      </c>
      <c r="AH736" s="199">
        <f>Tabuľka2[[#This Row],[Stĺpec28]]+Tabuľka2[[#This Row],[Stĺpec25]]</f>
        <v>0</v>
      </c>
      <c r="AI736" s="206">
        <f>IFERROR(Tabuľka2[[#This Row],[Stĺpec25]]/Tabuľka2[[#This Row],[Stĺpec30]],0)</f>
        <v>0</v>
      </c>
      <c r="AJ736" s="191">
        <f>IFERROR(Tabuľka2[[#This Row],[Stĺpec145]]/Tabuľka2[[#This Row],[Stĺpec14]],0)</f>
        <v>0</v>
      </c>
      <c r="AK736" s="191">
        <f>IFERROR(Tabuľka2[[#This Row],[Stĺpec144]]/Tabuľka2[[#This Row],[Stĺpec14]],0)</f>
        <v>0</v>
      </c>
    </row>
    <row r="737" spans="1:37" x14ac:dyDescent="0.25">
      <c r="A737" s="252"/>
      <c r="B737" s="257"/>
      <c r="C737" s="257"/>
      <c r="D737" s="257"/>
      <c r="E737" s="257"/>
      <c r="F737" s="257"/>
      <c r="G737" s="257"/>
      <c r="H737" s="257"/>
      <c r="I737" s="257"/>
      <c r="J737" s="257"/>
      <c r="K737" s="257"/>
      <c r="L737" s="257"/>
      <c r="M737" s="257"/>
      <c r="N737" s="218">
        <f>SUM(Činnosti!$F737:$M737)</f>
        <v>0</v>
      </c>
      <c r="O737" s="262"/>
      <c r="P737" s="269"/>
      <c r="Q737" s="267">
        <f>IF(AND(Tabuľka2[[#This Row],[Stĺpec5]]&gt;0,Tabuľka2[[#This Row],[Stĺpec1]]=""),1,0)</f>
        <v>0</v>
      </c>
      <c r="R737" s="237">
        <f>IF(AND(Tabuľka2[[#This Row],[Stĺpec14]]=0,OR(Tabuľka2[[#This Row],[Stĺpec145]]&gt;0,Tabuľka2[[#This Row],[Stĺpec144]]&gt;0)),1,0)</f>
        <v>0</v>
      </c>
      <c r="S73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7" s="212">
        <f>IF(OR($T$13="vyberte",$T$13=""),0,IF(OR(Tabuľka2[[#This Row],[Stĺpec14]]="",Tabuľka2[[#This Row],[Stĺpec6]]=""),0,Tabuľka2[[#This Row],[Stĺpec6]]/Tabuľka2[[#This Row],[Stĺpec14]]))</f>
        <v>0</v>
      </c>
      <c r="U737" s="212">
        <f>IF(OR($U$13="vyberte",$U$13=""),0,IF(OR(Tabuľka2[[#This Row],[Stĺpec14]]="",Tabuľka2[[#This Row],[Stĺpec7]]=""),0,Tabuľka2[[#This Row],[Stĺpec7]]/Tabuľka2[[#This Row],[Stĺpec14]]))</f>
        <v>0</v>
      </c>
      <c r="V737" s="212">
        <f>IF(OR($V$13="vyberte",$V$13=""),0,IF(OR(Tabuľka2[[#This Row],[Stĺpec14]]="",Tabuľka2[[#This Row],[Stĺpec8]]=0),0,Tabuľka2[[#This Row],[Stĺpec8]]/Tabuľka2[[#This Row],[Stĺpec14]]))</f>
        <v>0</v>
      </c>
      <c r="W737" s="212">
        <f>IF(OR($W$13="vyberte",$W$13=""),0,IF(OR(Tabuľka2[[#This Row],[Stĺpec14]]="",Tabuľka2[[#This Row],[Stĺpec9]]=""),0,Tabuľka2[[#This Row],[Stĺpec9]]/Tabuľka2[[#This Row],[Stĺpec14]]))</f>
        <v>0</v>
      </c>
      <c r="X737" s="212">
        <f>IF(OR($X$13="vyberte",$X$13=""),0,IF(OR(Tabuľka2[[#This Row],[Stĺpec14]]="",Tabuľka2[[#This Row],[Stĺpec10]]=""),0,Tabuľka2[[#This Row],[Stĺpec10]]/Tabuľka2[[#This Row],[Stĺpec14]]))</f>
        <v>0</v>
      </c>
      <c r="Y737" s="212">
        <f>IF(OR($Y$13="vyberte",$Y$13=""),0,IF(OR(Tabuľka2[[#This Row],[Stĺpec14]]="",Tabuľka2[[#This Row],[Stĺpec11]]=""),0,Tabuľka2[[#This Row],[Stĺpec11]]/Tabuľka2[[#This Row],[Stĺpec14]]))</f>
        <v>0</v>
      </c>
      <c r="Z737" s="212">
        <f>IF(OR(Tabuľka2[[#This Row],[Stĺpec14]]="",Tabuľka2[[#This Row],[Stĺpec12]]=""),0,Tabuľka2[[#This Row],[Stĺpec12]]/Tabuľka2[[#This Row],[Stĺpec14]])</f>
        <v>0</v>
      </c>
      <c r="AA737" s="194">
        <f>IF(OR(Tabuľka2[[#This Row],[Stĺpec14]]="",Tabuľka2[[#This Row],[Stĺpec13]]=""),0,Tabuľka2[[#This Row],[Stĺpec13]]/Tabuľka2[[#This Row],[Stĺpec14]])</f>
        <v>0</v>
      </c>
      <c r="AB737" s="193">
        <f>COUNTIF(Tabuľka2[[#This Row],[Stĺpec16]:[Stĺpec23]],"&gt;0,1")</f>
        <v>0</v>
      </c>
      <c r="AC737" s="198">
        <f>IF(OR($F$13="vyberte",$F$13=""),0,Tabuľka2[[#This Row],[Stĺpec14]]-Tabuľka2[[#This Row],[Stĺpec26]])</f>
        <v>0</v>
      </c>
      <c r="AD73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7" s="206">
        <f>IF('Bodovacie kritéria'!$F$15="01 A - BORSKÁ NÍŽINA",Tabuľka2[[#This Row],[Stĺpec25]]/Tabuľka2[[#This Row],[Stĺpec5]],0)</f>
        <v>0</v>
      </c>
      <c r="AF73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7" s="206">
        <f>IFERROR((Tabuľka2[[#This Row],[Stĺpec28]]+Tabuľka2[[#This Row],[Stĺpec25]])/Tabuľka2[[#This Row],[Stĺpec14]],0)</f>
        <v>0</v>
      </c>
      <c r="AH737" s="199">
        <f>Tabuľka2[[#This Row],[Stĺpec28]]+Tabuľka2[[#This Row],[Stĺpec25]]</f>
        <v>0</v>
      </c>
      <c r="AI737" s="206">
        <f>IFERROR(Tabuľka2[[#This Row],[Stĺpec25]]/Tabuľka2[[#This Row],[Stĺpec30]],0)</f>
        <v>0</v>
      </c>
      <c r="AJ737" s="191">
        <f>IFERROR(Tabuľka2[[#This Row],[Stĺpec145]]/Tabuľka2[[#This Row],[Stĺpec14]],0)</f>
        <v>0</v>
      </c>
      <c r="AK737" s="191">
        <f>IFERROR(Tabuľka2[[#This Row],[Stĺpec144]]/Tabuľka2[[#This Row],[Stĺpec14]],0)</f>
        <v>0</v>
      </c>
    </row>
    <row r="738" spans="1:37" x14ac:dyDescent="0.25">
      <c r="A738" s="251"/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17">
        <f>SUM(Činnosti!$F738:$M738)</f>
        <v>0</v>
      </c>
      <c r="O738" s="261"/>
      <c r="P738" s="269"/>
      <c r="Q738" s="267">
        <f>IF(AND(Tabuľka2[[#This Row],[Stĺpec5]]&gt;0,Tabuľka2[[#This Row],[Stĺpec1]]=""),1,0)</f>
        <v>0</v>
      </c>
      <c r="R738" s="237">
        <f>IF(AND(Tabuľka2[[#This Row],[Stĺpec14]]=0,OR(Tabuľka2[[#This Row],[Stĺpec145]]&gt;0,Tabuľka2[[#This Row],[Stĺpec144]]&gt;0)),1,0)</f>
        <v>0</v>
      </c>
      <c r="S73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8" s="212">
        <f>IF(OR($T$13="vyberte",$T$13=""),0,IF(OR(Tabuľka2[[#This Row],[Stĺpec14]]="",Tabuľka2[[#This Row],[Stĺpec6]]=""),0,Tabuľka2[[#This Row],[Stĺpec6]]/Tabuľka2[[#This Row],[Stĺpec14]]))</f>
        <v>0</v>
      </c>
      <c r="U738" s="212">
        <f>IF(OR($U$13="vyberte",$U$13=""),0,IF(OR(Tabuľka2[[#This Row],[Stĺpec14]]="",Tabuľka2[[#This Row],[Stĺpec7]]=""),0,Tabuľka2[[#This Row],[Stĺpec7]]/Tabuľka2[[#This Row],[Stĺpec14]]))</f>
        <v>0</v>
      </c>
      <c r="V738" s="212">
        <f>IF(OR($V$13="vyberte",$V$13=""),0,IF(OR(Tabuľka2[[#This Row],[Stĺpec14]]="",Tabuľka2[[#This Row],[Stĺpec8]]=0),0,Tabuľka2[[#This Row],[Stĺpec8]]/Tabuľka2[[#This Row],[Stĺpec14]]))</f>
        <v>0</v>
      </c>
      <c r="W738" s="212">
        <f>IF(OR($W$13="vyberte",$W$13=""),0,IF(OR(Tabuľka2[[#This Row],[Stĺpec14]]="",Tabuľka2[[#This Row],[Stĺpec9]]=""),0,Tabuľka2[[#This Row],[Stĺpec9]]/Tabuľka2[[#This Row],[Stĺpec14]]))</f>
        <v>0</v>
      </c>
      <c r="X738" s="212">
        <f>IF(OR($X$13="vyberte",$X$13=""),0,IF(OR(Tabuľka2[[#This Row],[Stĺpec14]]="",Tabuľka2[[#This Row],[Stĺpec10]]=""),0,Tabuľka2[[#This Row],[Stĺpec10]]/Tabuľka2[[#This Row],[Stĺpec14]]))</f>
        <v>0</v>
      </c>
      <c r="Y738" s="212">
        <f>IF(OR($Y$13="vyberte",$Y$13=""),0,IF(OR(Tabuľka2[[#This Row],[Stĺpec14]]="",Tabuľka2[[#This Row],[Stĺpec11]]=""),0,Tabuľka2[[#This Row],[Stĺpec11]]/Tabuľka2[[#This Row],[Stĺpec14]]))</f>
        <v>0</v>
      </c>
      <c r="Z738" s="212">
        <f>IF(OR(Tabuľka2[[#This Row],[Stĺpec14]]="",Tabuľka2[[#This Row],[Stĺpec12]]=""),0,Tabuľka2[[#This Row],[Stĺpec12]]/Tabuľka2[[#This Row],[Stĺpec14]])</f>
        <v>0</v>
      </c>
      <c r="AA738" s="194">
        <f>IF(OR(Tabuľka2[[#This Row],[Stĺpec14]]="",Tabuľka2[[#This Row],[Stĺpec13]]=""),0,Tabuľka2[[#This Row],[Stĺpec13]]/Tabuľka2[[#This Row],[Stĺpec14]])</f>
        <v>0</v>
      </c>
      <c r="AB738" s="193">
        <f>COUNTIF(Tabuľka2[[#This Row],[Stĺpec16]:[Stĺpec23]],"&gt;0,1")</f>
        <v>0</v>
      </c>
      <c r="AC738" s="198">
        <f>IF(OR($F$13="vyberte",$F$13=""),0,Tabuľka2[[#This Row],[Stĺpec14]]-Tabuľka2[[#This Row],[Stĺpec26]])</f>
        <v>0</v>
      </c>
      <c r="AD73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8" s="206">
        <f>IF('Bodovacie kritéria'!$F$15="01 A - BORSKÁ NÍŽINA",Tabuľka2[[#This Row],[Stĺpec25]]/Tabuľka2[[#This Row],[Stĺpec5]],0)</f>
        <v>0</v>
      </c>
      <c r="AF73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8" s="206">
        <f>IFERROR((Tabuľka2[[#This Row],[Stĺpec28]]+Tabuľka2[[#This Row],[Stĺpec25]])/Tabuľka2[[#This Row],[Stĺpec14]],0)</f>
        <v>0</v>
      </c>
      <c r="AH738" s="199">
        <f>Tabuľka2[[#This Row],[Stĺpec28]]+Tabuľka2[[#This Row],[Stĺpec25]]</f>
        <v>0</v>
      </c>
      <c r="AI738" s="206">
        <f>IFERROR(Tabuľka2[[#This Row],[Stĺpec25]]/Tabuľka2[[#This Row],[Stĺpec30]],0)</f>
        <v>0</v>
      </c>
      <c r="AJ738" s="191">
        <f>IFERROR(Tabuľka2[[#This Row],[Stĺpec145]]/Tabuľka2[[#This Row],[Stĺpec14]],0)</f>
        <v>0</v>
      </c>
      <c r="AK738" s="191">
        <f>IFERROR(Tabuľka2[[#This Row],[Stĺpec144]]/Tabuľka2[[#This Row],[Stĺpec14]],0)</f>
        <v>0</v>
      </c>
    </row>
    <row r="739" spans="1:37" x14ac:dyDescent="0.25">
      <c r="A739" s="252"/>
      <c r="B739" s="257"/>
      <c r="C739" s="257"/>
      <c r="D739" s="257"/>
      <c r="E739" s="257"/>
      <c r="F739" s="257"/>
      <c r="G739" s="257"/>
      <c r="H739" s="257"/>
      <c r="I739" s="257"/>
      <c r="J739" s="257"/>
      <c r="K739" s="257"/>
      <c r="L739" s="257"/>
      <c r="M739" s="257"/>
      <c r="N739" s="218">
        <f>SUM(Činnosti!$F739:$M739)</f>
        <v>0</v>
      </c>
      <c r="O739" s="262"/>
      <c r="P739" s="269"/>
      <c r="Q739" s="267">
        <f>IF(AND(Tabuľka2[[#This Row],[Stĺpec5]]&gt;0,Tabuľka2[[#This Row],[Stĺpec1]]=""),1,0)</f>
        <v>0</v>
      </c>
      <c r="R739" s="237">
        <f>IF(AND(Tabuľka2[[#This Row],[Stĺpec14]]=0,OR(Tabuľka2[[#This Row],[Stĺpec145]]&gt;0,Tabuľka2[[#This Row],[Stĺpec144]]&gt;0)),1,0)</f>
        <v>0</v>
      </c>
      <c r="S73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39" s="212">
        <f>IF(OR($T$13="vyberte",$T$13=""),0,IF(OR(Tabuľka2[[#This Row],[Stĺpec14]]="",Tabuľka2[[#This Row],[Stĺpec6]]=""),0,Tabuľka2[[#This Row],[Stĺpec6]]/Tabuľka2[[#This Row],[Stĺpec14]]))</f>
        <v>0</v>
      </c>
      <c r="U739" s="212">
        <f>IF(OR($U$13="vyberte",$U$13=""),0,IF(OR(Tabuľka2[[#This Row],[Stĺpec14]]="",Tabuľka2[[#This Row],[Stĺpec7]]=""),0,Tabuľka2[[#This Row],[Stĺpec7]]/Tabuľka2[[#This Row],[Stĺpec14]]))</f>
        <v>0</v>
      </c>
      <c r="V739" s="212">
        <f>IF(OR($V$13="vyberte",$V$13=""),0,IF(OR(Tabuľka2[[#This Row],[Stĺpec14]]="",Tabuľka2[[#This Row],[Stĺpec8]]=0),0,Tabuľka2[[#This Row],[Stĺpec8]]/Tabuľka2[[#This Row],[Stĺpec14]]))</f>
        <v>0</v>
      </c>
      <c r="W739" s="212">
        <f>IF(OR($W$13="vyberte",$W$13=""),0,IF(OR(Tabuľka2[[#This Row],[Stĺpec14]]="",Tabuľka2[[#This Row],[Stĺpec9]]=""),0,Tabuľka2[[#This Row],[Stĺpec9]]/Tabuľka2[[#This Row],[Stĺpec14]]))</f>
        <v>0</v>
      </c>
      <c r="X739" s="212">
        <f>IF(OR($X$13="vyberte",$X$13=""),0,IF(OR(Tabuľka2[[#This Row],[Stĺpec14]]="",Tabuľka2[[#This Row],[Stĺpec10]]=""),0,Tabuľka2[[#This Row],[Stĺpec10]]/Tabuľka2[[#This Row],[Stĺpec14]]))</f>
        <v>0</v>
      </c>
      <c r="Y739" s="212">
        <f>IF(OR($Y$13="vyberte",$Y$13=""),0,IF(OR(Tabuľka2[[#This Row],[Stĺpec14]]="",Tabuľka2[[#This Row],[Stĺpec11]]=""),0,Tabuľka2[[#This Row],[Stĺpec11]]/Tabuľka2[[#This Row],[Stĺpec14]]))</f>
        <v>0</v>
      </c>
      <c r="Z739" s="212">
        <f>IF(OR(Tabuľka2[[#This Row],[Stĺpec14]]="",Tabuľka2[[#This Row],[Stĺpec12]]=""),0,Tabuľka2[[#This Row],[Stĺpec12]]/Tabuľka2[[#This Row],[Stĺpec14]])</f>
        <v>0</v>
      </c>
      <c r="AA739" s="194">
        <f>IF(OR(Tabuľka2[[#This Row],[Stĺpec14]]="",Tabuľka2[[#This Row],[Stĺpec13]]=""),0,Tabuľka2[[#This Row],[Stĺpec13]]/Tabuľka2[[#This Row],[Stĺpec14]])</f>
        <v>0</v>
      </c>
      <c r="AB739" s="193">
        <f>COUNTIF(Tabuľka2[[#This Row],[Stĺpec16]:[Stĺpec23]],"&gt;0,1")</f>
        <v>0</v>
      </c>
      <c r="AC739" s="198">
        <f>IF(OR($F$13="vyberte",$F$13=""),0,Tabuľka2[[#This Row],[Stĺpec14]]-Tabuľka2[[#This Row],[Stĺpec26]])</f>
        <v>0</v>
      </c>
      <c r="AD73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39" s="206">
        <f>IF('Bodovacie kritéria'!$F$15="01 A - BORSKÁ NÍŽINA",Tabuľka2[[#This Row],[Stĺpec25]]/Tabuľka2[[#This Row],[Stĺpec5]],0)</f>
        <v>0</v>
      </c>
      <c r="AF73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39" s="206">
        <f>IFERROR((Tabuľka2[[#This Row],[Stĺpec28]]+Tabuľka2[[#This Row],[Stĺpec25]])/Tabuľka2[[#This Row],[Stĺpec14]],0)</f>
        <v>0</v>
      </c>
      <c r="AH739" s="199">
        <f>Tabuľka2[[#This Row],[Stĺpec28]]+Tabuľka2[[#This Row],[Stĺpec25]]</f>
        <v>0</v>
      </c>
      <c r="AI739" s="206">
        <f>IFERROR(Tabuľka2[[#This Row],[Stĺpec25]]/Tabuľka2[[#This Row],[Stĺpec30]],0)</f>
        <v>0</v>
      </c>
      <c r="AJ739" s="191">
        <f>IFERROR(Tabuľka2[[#This Row],[Stĺpec145]]/Tabuľka2[[#This Row],[Stĺpec14]],0)</f>
        <v>0</v>
      </c>
      <c r="AK739" s="191">
        <f>IFERROR(Tabuľka2[[#This Row],[Stĺpec144]]/Tabuľka2[[#This Row],[Stĺpec14]],0)</f>
        <v>0</v>
      </c>
    </row>
    <row r="740" spans="1:37" x14ac:dyDescent="0.25">
      <c r="A740" s="251"/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17">
        <f>SUM(Činnosti!$F740:$M740)</f>
        <v>0</v>
      </c>
      <c r="O740" s="261"/>
      <c r="P740" s="269"/>
      <c r="Q740" s="267">
        <f>IF(AND(Tabuľka2[[#This Row],[Stĺpec5]]&gt;0,Tabuľka2[[#This Row],[Stĺpec1]]=""),1,0)</f>
        <v>0</v>
      </c>
      <c r="R740" s="237">
        <f>IF(AND(Tabuľka2[[#This Row],[Stĺpec14]]=0,OR(Tabuľka2[[#This Row],[Stĺpec145]]&gt;0,Tabuľka2[[#This Row],[Stĺpec144]]&gt;0)),1,0)</f>
        <v>0</v>
      </c>
      <c r="S74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0" s="212">
        <f>IF(OR($T$13="vyberte",$T$13=""),0,IF(OR(Tabuľka2[[#This Row],[Stĺpec14]]="",Tabuľka2[[#This Row],[Stĺpec6]]=""),0,Tabuľka2[[#This Row],[Stĺpec6]]/Tabuľka2[[#This Row],[Stĺpec14]]))</f>
        <v>0</v>
      </c>
      <c r="U740" s="212">
        <f>IF(OR($U$13="vyberte",$U$13=""),0,IF(OR(Tabuľka2[[#This Row],[Stĺpec14]]="",Tabuľka2[[#This Row],[Stĺpec7]]=""),0,Tabuľka2[[#This Row],[Stĺpec7]]/Tabuľka2[[#This Row],[Stĺpec14]]))</f>
        <v>0</v>
      </c>
      <c r="V740" s="212">
        <f>IF(OR($V$13="vyberte",$V$13=""),0,IF(OR(Tabuľka2[[#This Row],[Stĺpec14]]="",Tabuľka2[[#This Row],[Stĺpec8]]=0),0,Tabuľka2[[#This Row],[Stĺpec8]]/Tabuľka2[[#This Row],[Stĺpec14]]))</f>
        <v>0</v>
      </c>
      <c r="W740" s="212">
        <f>IF(OR($W$13="vyberte",$W$13=""),0,IF(OR(Tabuľka2[[#This Row],[Stĺpec14]]="",Tabuľka2[[#This Row],[Stĺpec9]]=""),0,Tabuľka2[[#This Row],[Stĺpec9]]/Tabuľka2[[#This Row],[Stĺpec14]]))</f>
        <v>0</v>
      </c>
      <c r="X740" s="212">
        <f>IF(OR($X$13="vyberte",$X$13=""),0,IF(OR(Tabuľka2[[#This Row],[Stĺpec14]]="",Tabuľka2[[#This Row],[Stĺpec10]]=""),0,Tabuľka2[[#This Row],[Stĺpec10]]/Tabuľka2[[#This Row],[Stĺpec14]]))</f>
        <v>0</v>
      </c>
      <c r="Y740" s="212">
        <f>IF(OR($Y$13="vyberte",$Y$13=""),0,IF(OR(Tabuľka2[[#This Row],[Stĺpec14]]="",Tabuľka2[[#This Row],[Stĺpec11]]=""),0,Tabuľka2[[#This Row],[Stĺpec11]]/Tabuľka2[[#This Row],[Stĺpec14]]))</f>
        <v>0</v>
      </c>
      <c r="Z740" s="212">
        <f>IF(OR(Tabuľka2[[#This Row],[Stĺpec14]]="",Tabuľka2[[#This Row],[Stĺpec12]]=""),0,Tabuľka2[[#This Row],[Stĺpec12]]/Tabuľka2[[#This Row],[Stĺpec14]])</f>
        <v>0</v>
      </c>
      <c r="AA740" s="194">
        <f>IF(OR(Tabuľka2[[#This Row],[Stĺpec14]]="",Tabuľka2[[#This Row],[Stĺpec13]]=""),0,Tabuľka2[[#This Row],[Stĺpec13]]/Tabuľka2[[#This Row],[Stĺpec14]])</f>
        <v>0</v>
      </c>
      <c r="AB740" s="193">
        <f>COUNTIF(Tabuľka2[[#This Row],[Stĺpec16]:[Stĺpec23]],"&gt;0,1")</f>
        <v>0</v>
      </c>
      <c r="AC740" s="198">
        <f>IF(OR($F$13="vyberte",$F$13=""),0,Tabuľka2[[#This Row],[Stĺpec14]]-Tabuľka2[[#This Row],[Stĺpec26]])</f>
        <v>0</v>
      </c>
      <c r="AD74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0" s="206">
        <f>IF('Bodovacie kritéria'!$F$15="01 A - BORSKÁ NÍŽINA",Tabuľka2[[#This Row],[Stĺpec25]]/Tabuľka2[[#This Row],[Stĺpec5]],0)</f>
        <v>0</v>
      </c>
      <c r="AF74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0" s="206">
        <f>IFERROR((Tabuľka2[[#This Row],[Stĺpec28]]+Tabuľka2[[#This Row],[Stĺpec25]])/Tabuľka2[[#This Row],[Stĺpec14]],0)</f>
        <v>0</v>
      </c>
      <c r="AH740" s="199">
        <f>Tabuľka2[[#This Row],[Stĺpec28]]+Tabuľka2[[#This Row],[Stĺpec25]]</f>
        <v>0</v>
      </c>
      <c r="AI740" s="206">
        <f>IFERROR(Tabuľka2[[#This Row],[Stĺpec25]]/Tabuľka2[[#This Row],[Stĺpec30]],0)</f>
        <v>0</v>
      </c>
      <c r="AJ740" s="191">
        <f>IFERROR(Tabuľka2[[#This Row],[Stĺpec145]]/Tabuľka2[[#This Row],[Stĺpec14]],0)</f>
        <v>0</v>
      </c>
      <c r="AK740" s="191">
        <f>IFERROR(Tabuľka2[[#This Row],[Stĺpec144]]/Tabuľka2[[#This Row],[Stĺpec14]],0)</f>
        <v>0</v>
      </c>
    </row>
    <row r="741" spans="1:37" x14ac:dyDescent="0.25">
      <c r="A741" s="252"/>
      <c r="B741" s="257"/>
      <c r="C741" s="257"/>
      <c r="D741" s="257"/>
      <c r="E741" s="257"/>
      <c r="F741" s="257"/>
      <c r="G741" s="257"/>
      <c r="H741" s="257"/>
      <c r="I741" s="257"/>
      <c r="J741" s="257"/>
      <c r="K741" s="257"/>
      <c r="L741" s="257"/>
      <c r="M741" s="257"/>
      <c r="N741" s="218">
        <f>SUM(Činnosti!$F741:$M741)</f>
        <v>0</v>
      </c>
      <c r="O741" s="262"/>
      <c r="P741" s="269"/>
      <c r="Q741" s="267">
        <f>IF(AND(Tabuľka2[[#This Row],[Stĺpec5]]&gt;0,Tabuľka2[[#This Row],[Stĺpec1]]=""),1,0)</f>
        <v>0</v>
      </c>
      <c r="R741" s="237">
        <f>IF(AND(Tabuľka2[[#This Row],[Stĺpec14]]=0,OR(Tabuľka2[[#This Row],[Stĺpec145]]&gt;0,Tabuľka2[[#This Row],[Stĺpec144]]&gt;0)),1,0)</f>
        <v>0</v>
      </c>
      <c r="S74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1" s="212">
        <f>IF(OR($T$13="vyberte",$T$13=""),0,IF(OR(Tabuľka2[[#This Row],[Stĺpec14]]="",Tabuľka2[[#This Row],[Stĺpec6]]=""),0,Tabuľka2[[#This Row],[Stĺpec6]]/Tabuľka2[[#This Row],[Stĺpec14]]))</f>
        <v>0</v>
      </c>
      <c r="U741" s="212">
        <f>IF(OR($U$13="vyberte",$U$13=""),0,IF(OR(Tabuľka2[[#This Row],[Stĺpec14]]="",Tabuľka2[[#This Row],[Stĺpec7]]=""),0,Tabuľka2[[#This Row],[Stĺpec7]]/Tabuľka2[[#This Row],[Stĺpec14]]))</f>
        <v>0</v>
      </c>
      <c r="V741" s="212">
        <f>IF(OR($V$13="vyberte",$V$13=""),0,IF(OR(Tabuľka2[[#This Row],[Stĺpec14]]="",Tabuľka2[[#This Row],[Stĺpec8]]=0),0,Tabuľka2[[#This Row],[Stĺpec8]]/Tabuľka2[[#This Row],[Stĺpec14]]))</f>
        <v>0</v>
      </c>
      <c r="W741" s="212">
        <f>IF(OR($W$13="vyberte",$W$13=""),0,IF(OR(Tabuľka2[[#This Row],[Stĺpec14]]="",Tabuľka2[[#This Row],[Stĺpec9]]=""),0,Tabuľka2[[#This Row],[Stĺpec9]]/Tabuľka2[[#This Row],[Stĺpec14]]))</f>
        <v>0</v>
      </c>
      <c r="X741" s="212">
        <f>IF(OR($X$13="vyberte",$X$13=""),0,IF(OR(Tabuľka2[[#This Row],[Stĺpec14]]="",Tabuľka2[[#This Row],[Stĺpec10]]=""),0,Tabuľka2[[#This Row],[Stĺpec10]]/Tabuľka2[[#This Row],[Stĺpec14]]))</f>
        <v>0</v>
      </c>
      <c r="Y741" s="212">
        <f>IF(OR($Y$13="vyberte",$Y$13=""),0,IF(OR(Tabuľka2[[#This Row],[Stĺpec14]]="",Tabuľka2[[#This Row],[Stĺpec11]]=""),0,Tabuľka2[[#This Row],[Stĺpec11]]/Tabuľka2[[#This Row],[Stĺpec14]]))</f>
        <v>0</v>
      </c>
      <c r="Z741" s="212">
        <f>IF(OR(Tabuľka2[[#This Row],[Stĺpec14]]="",Tabuľka2[[#This Row],[Stĺpec12]]=""),0,Tabuľka2[[#This Row],[Stĺpec12]]/Tabuľka2[[#This Row],[Stĺpec14]])</f>
        <v>0</v>
      </c>
      <c r="AA741" s="194">
        <f>IF(OR(Tabuľka2[[#This Row],[Stĺpec14]]="",Tabuľka2[[#This Row],[Stĺpec13]]=""),0,Tabuľka2[[#This Row],[Stĺpec13]]/Tabuľka2[[#This Row],[Stĺpec14]])</f>
        <v>0</v>
      </c>
      <c r="AB741" s="193">
        <f>COUNTIF(Tabuľka2[[#This Row],[Stĺpec16]:[Stĺpec23]],"&gt;0,1")</f>
        <v>0</v>
      </c>
      <c r="AC741" s="198">
        <f>IF(OR($F$13="vyberte",$F$13=""),0,Tabuľka2[[#This Row],[Stĺpec14]]-Tabuľka2[[#This Row],[Stĺpec26]])</f>
        <v>0</v>
      </c>
      <c r="AD74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1" s="206">
        <f>IF('Bodovacie kritéria'!$F$15="01 A - BORSKÁ NÍŽINA",Tabuľka2[[#This Row],[Stĺpec25]]/Tabuľka2[[#This Row],[Stĺpec5]],0)</f>
        <v>0</v>
      </c>
      <c r="AF74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1" s="206">
        <f>IFERROR((Tabuľka2[[#This Row],[Stĺpec28]]+Tabuľka2[[#This Row],[Stĺpec25]])/Tabuľka2[[#This Row],[Stĺpec14]],0)</f>
        <v>0</v>
      </c>
      <c r="AH741" s="199">
        <f>Tabuľka2[[#This Row],[Stĺpec28]]+Tabuľka2[[#This Row],[Stĺpec25]]</f>
        <v>0</v>
      </c>
      <c r="AI741" s="206">
        <f>IFERROR(Tabuľka2[[#This Row],[Stĺpec25]]/Tabuľka2[[#This Row],[Stĺpec30]],0)</f>
        <v>0</v>
      </c>
      <c r="AJ741" s="191">
        <f>IFERROR(Tabuľka2[[#This Row],[Stĺpec145]]/Tabuľka2[[#This Row],[Stĺpec14]],0)</f>
        <v>0</v>
      </c>
      <c r="AK741" s="191">
        <f>IFERROR(Tabuľka2[[#This Row],[Stĺpec144]]/Tabuľka2[[#This Row],[Stĺpec14]],0)</f>
        <v>0</v>
      </c>
    </row>
    <row r="742" spans="1:37" x14ac:dyDescent="0.25">
      <c r="A742" s="251"/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17">
        <f>SUM(Činnosti!$F742:$M742)</f>
        <v>0</v>
      </c>
      <c r="O742" s="261"/>
      <c r="P742" s="269"/>
      <c r="Q742" s="267">
        <f>IF(AND(Tabuľka2[[#This Row],[Stĺpec5]]&gt;0,Tabuľka2[[#This Row],[Stĺpec1]]=""),1,0)</f>
        <v>0</v>
      </c>
      <c r="R742" s="237">
        <f>IF(AND(Tabuľka2[[#This Row],[Stĺpec14]]=0,OR(Tabuľka2[[#This Row],[Stĺpec145]]&gt;0,Tabuľka2[[#This Row],[Stĺpec144]]&gt;0)),1,0)</f>
        <v>0</v>
      </c>
      <c r="S74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2" s="212">
        <f>IF(OR($T$13="vyberte",$T$13=""),0,IF(OR(Tabuľka2[[#This Row],[Stĺpec14]]="",Tabuľka2[[#This Row],[Stĺpec6]]=""),0,Tabuľka2[[#This Row],[Stĺpec6]]/Tabuľka2[[#This Row],[Stĺpec14]]))</f>
        <v>0</v>
      </c>
      <c r="U742" s="212">
        <f>IF(OR($U$13="vyberte",$U$13=""),0,IF(OR(Tabuľka2[[#This Row],[Stĺpec14]]="",Tabuľka2[[#This Row],[Stĺpec7]]=""),0,Tabuľka2[[#This Row],[Stĺpec7]]/Tabuľka2[[#This Row],[Stĺpec14]]))</f>
        <v>0</v>
      </c>
      <c r="V742" s="212">
        <f>IF(OR($V$13="vyberte",$V$13=""),0,IF(OR(Tabuľka2[[#This Row],[Stĺpec14]]="",Tabuľka2[[#This Row],[Stĺpec8]]=0),0,Tabuľka2[[#This Row],[Stĺpec8]]/Tabuľka2[[#This Row],[Stĺpec14]]))</f>
        <v>0</v>
      </c>
      <c r="W742" s="212">
        <f>IF(OR($W$13="vyberte",$W$13=""),0,IF(OR(Tabuľka2[[#This Row],[Stĺpec14]]="",Tabuľka2[[#This Row],[Stĺpec9]]=""),0,Tabuľka2[[#This Row],[Stĺpec9]]/Tabuľka2[[#This Row],[Stĺpec14]]))</f>
        <v>0</v>
      </c>
      <c r="X742" s="212">
        <f>IF(OR($X$13="vyberte",$X$13=""),0,IF(OR(Tabuľka2[[#This Row],[Stĺpec14]]="",Tabuľka2[[#This Row],[Stĺpec10]]=""),0,Tabuľka2[[#This Row],[Stĺpec10]]/Tabuľka2[[#This Row],[Stĺpec14]]))</f>
        <v>0</v>
      </c>
      <c r="Y742" s="212">
        <f>IF(OR($Y$13="vyberte",$Y$13=""),0,IF(OR(Tabuľka2[[#This Row],[Stĺpec14]]="",Tabuľka2[[#This Row],[Stĺpec11]]=""),0,Tabuľka2[[#This Row],[Stĺpec11]]/Tabuľka2[[#This Row],[Stĺpec14]]))</f>
        <v>0</v>
      </c>
      <c r="Z742" s="212">
        <f>IF(OR(Tabuľka2[[#This Row],[Stĺpec14]]="",Tabuľka2[[#This Row],[Stĺpec12]]=""),0,Tabuľka2[[#This Row],[Stĺpec12]]/Tabuľka2[[#This Row],[Stĺpec14]])</f>
        <v>0</v>
      </c>
      <c r="AA742" s="194">
        <f>IF(OR(Tabuľka2[[#This Row],[Stĺpec14]]="",Tabuľka2[[#This Row],[Stĺpec13]]=""),0,Tabuľka2[[#This Row],[Stĺpec13]]/Tabuľka2[[#This Row],[Stĺpec14]])</f>
        <v>0</v>
      </c>
      <c r="AB742" s="193">
        <f>COUNTIF(Tabuľka2[[#This Row],[Stĺpec16]:[Stĺpec23]],"&gt;0,1")</f>
        <v>0</v>
      </c>
      <c r="AC742" s="198">
        <f>IF(OR($F$13="vyberte",$F$13=""),0,Tabuľka2[[#This Row],[Stĺpec14]]-Tabuľka2[[#This Row],[Stĺpec26]])</f>
        <v>0</v>
      </c>
      <c r="AD74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2" s="206">
        <f>IF('Bodovacie kritéria'!$F$15="01 A - BORSKÁ NÍŽINA",Tabuľka2[[#This Row],[Stĺpec25]]/Tabuľka2[[#This Row],[Stĺpec5]],0)</f>
        <v>0</v>
      </c>
      <c r="AF74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2" s="206">
        <f>IFERROR((Tabuľka2[[#This Row],[Stĺpec28]]+Tabuľka2[[#This Row],[Stĺpec25]])/Tabuľka2[[#This Row],[Stĺpec14]],0)</f>
        <v>0</v>
      </c>
      <c r="AH742" s="199">
        <f>Tabuľka2[[#This Row],[Stĺpec28]]+Tabuľka2[[#This Row],[Stĺpec25]]</f>
        <v>0</v>
      </c>
      <c r="AI742" s="206">
        <f>IFERROR(Tabuľka2[[#This Row],[Stĺpec25]]/Tabuľka2[[#This Row],[Stĺpec30]],0)</f>
        <v>0</v>
      </c>
      <c r="AJ742" s="191">
        <f>IFERROR(Tabuľka2[[#This Row],[Stĺpec145]]/Tabuľka2[[#This Row],[Stĺpec14]],0)</f>
        <v>0</v>
      </c>
      <c r="AK742" s="191">
        <f>IFERROR(Tabuľka2[[#This Row],[Stĺpec144]]/Tabuľka2[[#This Row],[Stĺpec14]],0)</f>
        <v>0</v>
      </c>
    </row>
    <row r="743" spans="1:37" x14ac:dyDescent="0.25">
      <c r="A743" s="252"/>
      <c r="B743" s="257"/>
      <c r="C743" s="257"/>
      <c r="D743" s="257"/>
      <c r="E743" s="257"/>
      <c r="F743" s="257"/>
      <c r="G743" s="257"/>
      <c r="H743" s="257"/>
      <c r="I743" s="257"/>
      <c r="J743" s="257"/>
      <c r="K743" s="257"/>
      <c r="L743" s="257"/>
      <c r="M743" s="257"/>
      <c r="N743" s="218">
        <f>SUM(Činnosti!$F743:$M743)</f>
        <v>0</v>
      </c>
      <c r="O743" s="262"/>
      <c r="P743" s="269"/>
      <c r="Q743" s="267">
        <f>IF(AND(Tabuľka2[[#This Row],[Stĺpec5]]&gt;0,Tabuľka2[[#This Row],[Stĺpec1]]=""),1,0)</f>
        <v>0</v>
      </c>
      <c r="R743" s="237">
        <f>IF(AND(Tabuľka2[[#This Row],[Stĺpec14]]=0,OR(Tabuľka2[[#This Row],[Stĺpec145]]&gt;0,Tabuľka2[[#This Row],[Stĺpec144]]&gt;0)),1,0)</f>
        <v>0</v>
      </c>
      <c r="S74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3" s="212">
        <f>IF(OR($T$13="vyberte",$T$13=""),0,IF(OR(Tabuľka2[[#This Row],[Stĺpec14]]="",Tabuľka2[[#This Row],[Stĺpec6]]=""),0,Tabuľka2[[#This Row],[Stĺpec6]]/Tabuľka2[[#This Row],[Stĺpec14]]))</f>
        <v>0</v>
      </c>
      <c r="U743" s="212">
        <f>IF(OR($U$13="vyberte",$U$13=""),0,IF(OR(Tabuľka2[[#This Row],[Stĺpec14]]="",Tabuľka2[[#This Row],[Stĺpec7]]=""),0,Tabuľka2[[#This Row],[Stĺpec7]]/Tabuľka2[[#This Row],[Stĺpec14]]))</f>
        <v>0</v>
      </c>
      <c r="V743" s="212">
        <f>IF(OR($V$13="vyberte",$V$13=""),0,IF(OR(Tabuľka2[[#This Row],[Stĺpec14]]="",Tabuľka2[[#This Row],[Stĺpec8]]=0),0,Tabuľka2[[#This Row],[Stĺpec8]]/Tabuľka2[[#This Row],[Stĺpec14]]))</f>
        <v>0</v>
      </c>
      <c r="W743" s="212">
        <f>IF(OR($W$13="vyberte",$W$13=""),0,IF(OR(Tabuľka2[[#This Row],[Stĺpec14]]="",Tabuľka2[[#This Row],[Stĺpec9]]=""),0,Tabuľka2[[#This Row],[Stĺpec9]]/Tabuľka2[[#This Row],[Stĺpec14]]))</f>
        <v>0</v>
      </c>
      <c r="X743" s="212">
        <f>IF(OR($X$13="vyberte",$X$13=""),0,IF(OR(Tabuľka2[[#This Row],[Stĺpec14]]="",Tabuľka2[[#This Row],[Stĺpec10]]=""),0,Tabuľka2[[#This Row],[Stĺpec10]]/Tabuľka2[[#This Row],[Stĺpec14]]))</f>
        <v>0</v>
      </c>
      <c r="Y743" s="212">
        <f>IF(OR($Y$13="vyberte",$Y$13=""),0,IF(OR(Tabuľka2[[#This Row],[Stĺpec14]]="",Tabuľka2[[#This Row],[Stĺpec11]]=""),0,Tabuľka2[[#This Row],[Stĺpec11]]/Tabuľka2[[#This Row],[Stĺpec14]]))</f>
        <v>0</v>
      </c>
      <c r="Z743" s="212">
        <f>IF(OR(Tabuľka2[[#This Row],[Stĺpec14]]="",Tabuľka2[[#This Row],[Stĺpec12]]=""),0,Tabuľka2[[#This Row],[Stĺpec12]]/Tabuľka2[[#This Row],[Stĺpec14]])</f>
        <v>0</v>
      </c>
      <c r="AA743" s="194">
        <f>IF(OR(Tabuľka2[[#This Row],[Stĺpec14]]="",Tabuľka2[[#This Row],[Stĺpec13]]=""),0,Tabuľka2[[#This Row],[Stĺpec13]]/Tabuľka2[[#This Row],[Stĺpec14]])</f>
        <v>0</v>
      </c>
      <c r="AB743" s="193">
        <f>COUNTIF(Tabuľka2[[#This Row],[Stĺpec16]:[Stĺpec23]],"&gt;0,1")</f>
        <v>0</v>
      </c>
      <c r="AC743" s="198">
        <f>IF(OR($F$13="vyberte",$F$13=""),0,Tabuľka2[[#This Row],[Stĺpec14]]-Tabuľka2[[#This Row],[Stĺpec26]])</f>
        <v>0</v>
      </c>
      <c r="AD74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3" s="206">
        <f>IF('Bodovacie kritéria'!$F$15="01 A - BORSKÁ NÍŽINA",Tabuľka2[[#This Row],[Stĺpec25]]/Tabuľka2[[#This Row],[Stĺpec5]],0)</f>
        <v>0</v>
      </c>
      <c r="AF74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3" s="206">
        <f>IFERROR((Tabuľka2[[#This Row],[Stĺpec28]]+Tabuľka2[[#This Row],[Stĺpec25]])/Tabuľka2[[#This Row],[Stĺpec14]],0)</f>
        <v>0</v>
      </c>
      <c r="AH743" s="199">
        <f>Tabuľka2[[#This Row],[Stĺpec28]]+Tabuľka2[[#This Row],[Stĺpec25]]</f>
        <v>0</v>
      </c>
      <c r="AI743" s="206">
        <f>IFERROR(Tabuľka2[[#This Row],[Stĺpec25]]/Tabuľka2[[#This Row],[Stĺpec30]],0)</f>
        <v>0</v>
      </c>
      <c r="AJ743" s="191">
        <f>IFERROR(Tabuľka2[[#This Row],[Stĺpec145]]/Tabuľka2[[#This Row],[Stĺpec14]],0)</f>
        <v>0</v>
      </c>
      <c r="AK743" s="191">
        <f>IFERROR(Tabuľka2[[#This Row],[Stĺpec144]]/Tabuľka2[[#This Row],[Stĺpec14]],0)</f>
        <v>0</v>
      </c>
    </row>
    <row r="744" spans="1:37" x14ac:dyDescent="0.25">
      <c r="A744" s="251"/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17">
        <f>SUM(Činnosti!$F744:$M744)</f>
        <v>0</v>
      </c>
      <c r="O744" s="261"/>
      <c r="P744" s="269"/>
      <c r="Q744" s="267">
        <f>IF(AND(Tabuľka2[[#This Row],[Stĺpec5]]&gt;0,Tabuľka2[[#This Row],[Stĺpec1]]=""),1,0)</f>
        <v>0</v>
      </c>
      <c r="R744" s="237">
        <f>IF(AND(Tabuľka2[[#This Row],[Stĺpec14]]=0,OR(Tabuľka2[[#This Row],[Stĺpec145]]&gt;0,Tabuľka2[[#This Row],[Stĺpec144]]&gt;0)),1,0)</f>
        <v>0</v>
      </c>
      <c r="S74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4" s="212">
        <f>IF(OR($T$13="vyberte",$T$13=""),0,IF(OR(Tabuľka2[[#This Row],[Stĺpec14]]="",Tabuľka2[[#This Row],[Stĺpec6]]=""),0,Tabuľka2[[#This Row],[Stĺpec6]]/Tabuľka2[[#This Row],[Stĺpec14]]))</f>
        <v>0</v>
      </c>
      <c r="U744" s="212">
        <f>IF(OR($U$13="vyberte",$U$13=""),0,IF(OR(Tabuľka2[[#This Row],[Stĺpec14]]="",Tabuľka2[[#This Row],[Stĺpec7]]=""),0,Tabuľka2[[#This Row],[Stĺpec7]]/Tabuľka2[[#This Row],[Stĺpec14]]))</f>
        <v>0</v>
      </c>
      <c r="V744" s="212">
        <f>IF(OR($V$13="vyberte",$V$13=""),0,IF(OR(Tabuľka2[[#This Row],[Stĺpec14]]="",Tabuľka2[[#This Row],[Stĺpec8]]=0),0,Tabuľka2[[#This Row],[Stĺpec8]]/Tabuľka2[[#This Row],[Stĺpec14]]))</f>
        <v>0</v>
      </c>
      <c r="W744" s="212">
        <f>IF(OR($W$13="vyberte",$W$13=""),0,IF(OR(Tabuľka2[[#This Row],[Stĺpec14]]="",Tabuľka2[[#This Row],[Stĺpec9]]=""),0,Tabuľka2[[#This Row],[Stĺpec9]]/Tabuľka2[[#This Row],[Stĺpec14]]))</f>
        <v>0</v>
      </c>
      <c r="X744" s="212">
        <f>IF(OR($X$13="vyberte",$X$13=""),0,IF(OR(Tabuľka2[[#This Row],[Stĺpec14]]="",Tabuľka2[[#This Row],[Stĺpec10]]=""),0,Tabuľka2[[#This Row],[Stĺpec10]]/Tabuľka2[[#This Row],[Stĺpec14]]))</f>
        <v>0</v>
      </c>
      <c r="Y744" s="212">
        <f>IF(OR($Y$13="vyberte",$Y$13=""),0,IF(OR(Tabuľka2[[#This Row],[Stĺpec14]]="",Tabuľka2[[#This Row],[Stĺpec11]]=""),0,Tabuľka2[[#This Row],[Stĺpec11]]/Tabuľka2[[#This Row],[Stĺpec14]]))</f>
        <v>0</v>
      </c>
      <c r="Z744" s="212">
        <f>IF(OR(Tabuľka2[[#This Row],[Stĺpec14]]="",Tabuľka2[[#This Row],[Stĺpec12]]=""),0,Tabuľka2[[#This Row],[Stĺpec12]]/Tabuľka2[[#This Row],[Stĺpec14]])</f>
        <v>0</v>
      </c>
      <c r="AA744" s="194">
        <f>IF(OR(Tabuľka2[[#This Row],[Stĺpec14]]="",Tabuľka2[[#This Row],[Stĺpec13]]=""),0,Tabuľka2[[#This Row],[Stĺpec13]]/Tabuľka2[[#This Row],[Stĺpec14]])</f>
        <v>0</v>
      </c>
      <c r="AB744" s="193">
        <f>COUNTIF(Tabuľka2[[#This Row],[Stĺpec16]:[Stĺpec23]],"&gt;0,1")</f>
        <v>0</v>
      </c>
      <c r="AC744" s="198">
        <f>IF(OR($F$13="vyberte",$F$13=""),0,Tabuľka2[[#This Row],[Stĺpec14]]-Tabuľka2[[#This Row],[Stĺpec26]])</f>
        <v>0</v>
      </c>
      <c r="AD74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4" s="206">
        <f>IF('Bodovacie kritéria'!$F$15="01 A - BORSKÁ NÍŽINA",Tabuľka2[[#This Row],[Stĺpec25]]/Tabuľka2[[#This Row],[Stĺpec5]],0)</f>
        <v>0</v>
      </c>
      <c r="AF74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4" s="206">
        <f>IFERROR((Tabuľka2[[#This Row],[Stĺpec28]]+Tabuľka2[[#This Row],[Stĺpec25]])/Tabuľka2[[#This Row],[Stĺpec14]],0)</f>
        <v>0</v>
      </c>
      <c r="AH744" s="199">
        <f>Tabuľka2[[#This Row],[Stĺpec28]]+Tabuľka2[[#This Row],[Stĺpec25]]</f>
        <v>0</v>
      </c>
      <c r="AI744" s="206">
        <f>IFERROR(Tabuľka2[[#This Row],[Stĺpec25]]/Tabuľka2[[#This Row],[Stĺpec30]],0)</f>
        <v>0</v>
      </c>
      <c r="AJ744" s="191">
        <f>IFERROR(Tabuľka2[[#This Row],[Stĺpec145]]/Tabuľka2[[#This Row],[Stĺpec14]],0)</f>
        <v>0</v>
      </c>
      <c r="AK744" s="191">
        <f>IFERROR(Tabuľka2[[#This Row],[Stĺpec144]]/Tabuľka2[[#This Row],[Stĺpec14]],0)</f>
        <v>0</v>
      </c>
    </row>
    <row r="745" spans="1:37" x14ac:dyDescent="0.25">
      <c r="A745" s="259"/>
      <c r="B745" s="257"/>
      <c r="C745" s="257"/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18">
        <f>SUM(Činnosti!$F745:$M745)</f>
        <v>0</v>
      </c>
      <c r="O745" s="262"/>
      <c r="P745" s="269"/>
      <c r="Q745" s="267">
        <f>IF(AND(Tabuľka2[[#This Row],[Stĺpec5]]&gt;0,Tabuľka2[[#This Row],[Stĺpec1]]=""),1,0)</f>
        <v>0</v>
      </c>
      <c r="R745" s="237">
        <f>IF(AND(Tabuľka2[[#This Row],[Stĺpec14]]=0,OR(Tabuľka2[[#This Row],[Stĺpec145]]&gt;0,Tabuľka2[[#This Row],[Stĺpec144]]&gt;0)),1,0)</f>
        <v>0</v>
      </c>
      <c r="S74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5" s="212">
        <f>IF(OR($T$13="vyberte",$T$13=""),0,IF(OR(Tabuľka2[[#This Row],[Stĺpec14]]="",Tabuľka2[[#This Row],[Stĺpec6]]=""),0,Tabuľka2[[#This Row],[Stĺpec6]]/Tabuľka2[[#This Row],[Stĺpec14]]))</f>
        <v>0</v>
      </c>
      <c r="U745" s="212">
        <f>IF(OR($U$13="vyberte",$U$13=""),0,IF(OR(Tabuľka2[[#This Row],[Stĺpec14]]="",Tabuľka2[[#This Row],[Stĺpec7]]=""),0,Tabuľka2[[#This Row],[Stĺpec7]]/Tabuľka2[[#This Row],[Stĺpec14]]))</f>
        <v>0</v>
      </c>
      <c r="V745" s="212">
        <f>IF(OR($V$13="vyberte",$V$13=""),0,IF(OR(Tabuľka2[[#This Row],[Stĺpec14]]="",Tabuľka2[[#This Row],[Stĺpec8]]=0),0,Tabuľka2[[#This Row],[Stĺpec8]]/Tabuľka2[[#This Row],[Stĺpec14]]))</f>
        <v>0</v>
      </c>
      <c r="W745" s="212">
        <f>IF(OR($W$13="vyberte",$W$13=""),0,IF(OR(Tabuľka2[[#This Row],[Stĺpec14]]="",Tabuľka2[[#This Row],[Stĺpec9]]=""),0,Tabuľka2[[#This Row],[Stĺpec9]]/Tabuľka2[[#This Row],[Stĺpec14]]))</f>
        <v>0</v>
      </c>
      <c r="X745" s="212">
        <f>IF(OR($X$13="vyberte",$X$13=""),0,IF(OR(Tabuľka2[[#This Row],[Stĺpec14]]="",Tabuľka2[[#This Row],[Stĺpec10]]=""),0,Tabuľka2[[#This Row],[Stĺpec10]]/Tabuľka2[[#This Row],[Stĺpec14]]))</f>
        <v>0</v>
      </c>
      <c r="Y745" s="212">
        <f>IF(OR($Y$13="vyberte",$Y$13=""),0,IF(OR(Tabuľka2[[#This Row],[Stĺpec14]]="",Tabuľka2[[#This Row],[Stĺpec11]]=""),0,Tabuľka2[[#This Row],[Stĺpec11]]/Tabuľka2[[#This Row],[Stĺpec14]]))</f>
        <v>0</v>
      </c>
      <c r="Z745" s="212">
        <f>IF(OR(Tabuľka2[[#This Row],[Stĺpec14]]="",Tabuľka2[[#This Row],[Stĺpec12]]=""),0,Tabuľka2[[#This Row],[Stĺpec12]]/Tabuľka2[[#This Row],[Stĺpec14]])</f>
        <v>0</v>
      </c>
      <c r="AA745" s="194">
        <f>IF(OR(Tabuľka2[[#This Row],[Stĺpec14]]="",Tabuľka2[[#This Row],[Stĺpec13]]=""),0,Tabuľka2[[#This Row],[Stĺpec13]]/Tabuľka2[[#This Row],[Stĺpec14]])</f>
        <v>0</v>
      </c>
      <c r="AB745" s="193">
        <f>COUNTIF(Tabuľka2[[#This Row],[Stĺpec16]:[Stĺpec23]],"&gt;0,1")</f>
        <v>0</v>
      </c>
      <c r="AC745" s="198">
        <f>IF(OR($F$13="vyberte",$F$13=""),0,Tabuľka2[[#This Row],[Stĺpec14]]-Tabuľka2[[#This Row],[Stĺpec26]])</f>
        <v>0</v>
      </c>
      <c r="AD74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5" s="206">
        <f>IF('Bodovacie kritéria'!$F$15="01 A - BORSKÁ NÍŽINA",Tabuľka2[[#This Row],[Stĺpec25]]/Tabuľka2[[#This Row],[Stĺpec5]],0)</f>
        <v>0</v>
      </c>
      <c r="AF74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5" s="206">
        <f>IFERROR((Tabuľka2[[#This Row],[Stĺpec28]]+Tabuľka2[[#This Row],[Stĺpec25]])/Tabuľka2[[#This Row],[Stĺpec14]],0)</f>
        <v>0</v>
      </c>
      <c r="AH745" s="199">
        <f>Tabuľka2[[#This Row],[Stĺpec28]]+Tabuľka2[[#This Row],[Stĺpec25]]</f>
        <v>0</v>
      </c>
      <c r="AI745" s="206">
        <f>IFERROR(Tabuľka2[[#This Row],[Stĺpec25]]/Tabuľka2[[#This Row],[Stĺpec30]],0)</f>
        <v>0</v>
      </c>
      <c r="AJ745" s="191">
        <f>IFERROR(Tabuľka2[[#This Row],[Stĺpec145]]/Tabuľka2[[#This Row],[Stĺpec14]],0)</f>
        <v>0</v>
      </c>
      <c r="AK745" s="191">
        <f>IFERROR(Tabuľka2[[#This Row],[Stĺpec144]]/Tabuľka2[[#This Row],[Stĺpec14]],0)</f>
        <v>0</v>
      </c>
    </row>
    <row r="746" spans="1:37" x14ac:dyDescent="0.25">
      <c r="A746" s="260"/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17">
        <f>SUM(Činnosti!$F746:$M746)</f>
        <v>0</v>
      </c>
      <c r="O746" s="261"/>
      <c r="P746" s="269"/>
      <c r="Q746" s="267">
        <f>IF(AND(Tabuľka2[[#This Row],[Stĺpec5]]&gt;0,Tabuľka2[[#This Row],[Stĺpec1]]=""),1,0)</f>
        <v>0</v>
      </c>
      <c r="R746" s="237">
        <f>IF(AND(Tabuľka2[[#This Row],[Stĺpec14]]=0,OR(Tabuľka2[[#This Row],[Stĺpec145]]&gt;0,Tabuľka2[[#This Row],[Stĺpec144]]&gt;0)),1,0)</f>
        <v>0</v>
      </c>
      <c r="S74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6" s="212">
        <f>IF(OR($T$13="vyberte",$T$13=""),0,IF(OR(Tabuľka2[[#This Row],[Stĺpec14]]="",Tabuľka2[[#This Row],[Stĺpec6]]=""),0,Tabuľka2[[#This Row],[Stĺpec6]]/Tabuľka2[[#This Row],[Stĺpec14]]))</f>
        <v>0</v>
      </c>
      <c r="U746" s="212">
        <f>IF(OR($U$13="vyberte",$U$13=""),0,IF(OR(Tabuľka2[[#This Row],[Stĺpec14]]="",Tabuľka2[[#This Row],[Stĺpec7]]=""),0,Tabuľka2[[#This Row],[Stĺpec7]]/Tabuľka2[[#This Row],[Stĺpec14]]))</f>
        <v>0</v>
      </c>
      <c r="V746" s="212">
        <f>IF(OR($V$13="vyberte",$V$13=""),0,IF(OR(Tabuľka2[[#This Row],[Stĺpec14]]="",Tabuľka2[[#This Row],[Stĺpec8]]=0),0,Tabuľka2[[#This Row],[Stĺpec8]]/Tabuľka2[[#This Row],[Stĺpec14]]))</f>
        <v>0</v>
      </c>
      <c r="W746" s="212">
        <f>IF(OR($W$13="vyberte",$W$13=""),0,IF(OR(Tabuľka2[[#This Row],[Stĺpec14]]="",Tabuľka2[[#This Row],[Stĺpec9]]=""),0,Tabuľka2[[#This Row],[Stĺpec9]]/Tabuľka2[[#This Row],[Stĺpec14]]))</f>
        <v>0</v>
      </c>
      <c r="X746" s="212">
        <f>IF(OR($X$13="vyberte",$X$13=""),0,IF(OR(Tabuľka2[[#This Row],[Stĺpec14]]="",Tabuľka2[[#This Row],[Stĺpec10]]=""),0,Tabuľka2[[#This Row],[Stĺpec10]]/Tabuľka2[[#This Row],[Stĺpec14]]))</f>
        <v>0</v>
      </c>
      <c r="Y746" s="212">
        <f>IF(OR($Y$13="vyberte",$Y$13=""),0,IF(OR(Tabuľka2[[#This Row],[Stĺpec14]]="",Tabuľka2[[#This Row],[Stĺpec11]]=""),0,Tabuľka2[[#This Row],[Stĺpec11]]/Tabuľka2[[#This Row],[Stĺpec14]]))</f>
        <v>0</v>
      </c>
      <c r="Z746" s="212">
        <f>IF(OR(Tabuľka2[[#This Row],[Stĺpec14]]="",Tabuľka2[[#This Row],[Stĺpec12]]=""),0,Tabuľka2[[#This Row],[Stĺpec12]]/Tabuľka2[[#This Row],[Stĺpec14]])</f>
        <v>0</v>
      </c>
      <c r="AA746" s="194">
        <f>IF(OR(Tabuľka2[[#This Row],[Stĺpec14]]="",Tabuľka2[[#This Row],[Stĺpec13]]=""),0,Tabuľka2[[#This Row],[Stĺpec13]]/Tabuľka2[[#This Row],[Stĺpec14]])</f>
        <v>0</v>
      </c>
      <c r="AB746" s="193">
        <f>COUNTIF(Tabuľka2[[#This Row],[Stĺpec16]:[Stĺpec23]],"&gt;0,1")</f>
        <v>0</v>
      </c>
      <c r="AC746" s="198">
        <f>IF(OR($F$13="vyberte",$F$13=""),0,Tabuľka2[[#This Row],[Stĺpec14]]-Tabuľka2[[#This Row],[Stĺpec26]])</f>
        <v>0</v>
      </c>
      <c r="AD74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6" s="206">
        <f>IF('Bodovacie kritéria'!$F$15="01 A - BORSKÁ NÍŽINA",Tabuľka2[[#This Row],[Stĺpec25]]/Tabuľka2[[#This Row],[Stĺpec5]],0)</f>
        <v>0</v>
      </c>
      <c r="AF74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6" s="206">
        <f>IFERROR((Tabuľka2[[#This Row],[Stĺpec28]]+Tabuľka2[[#This Row],[Stĺpec25]])/Tabuľka2[[#This Row],[Stĺpec14]],0)</f>
        <v>0</v>
      </c>
      <c r="AH746" s="199">
        <f>Tabuľka2[[#This Row],[Stĺpec28]]+Tabuľka2[[#This Row],[Stĺpec25]]</f>
        <v>0</v>
      </c>
      <c r="AI746" s="206">
        <f>IFERROR(Tabuľka2[[#This Row],[Stĺpec25]]/Tabuľka2[[#This Row],[Stĺpec30]],0)</f>
        <v>0</v>
      </c>
      <c r="AJ746" s="191">
        <f>IFERROR(Tabuľka2[[#This Row],[Stĺpec145]]/Tabuľka2[[#This Row],[Stĺpec14]],0)</f>
        <v>0</v>
      </c>
      <c r="AK746" s="191">
        <f>IFERROR(Tabuľka2[[#This Row],[Stĺpec144]]/Tabuľka2[[#This Row],[Stĺpec14]],0)</f>
        <v>0</v>
      </c>
    </row>
    <row r="747" spans="1:37" x14ac:dyDescent="0.25">
      <c r="A747" s="259"/>
      <c r="B747" s="257"/>
      <c r="C747" s="257"/>
      <c r="D747" s="257"/>
      <c r="E747" s="257"/>
      <c r="F747" s="257"/>
      <c r="G747" s="257"/>
      <c r="H747" s="257"/>
      <c r="I747" s="257"/>
      <c r="J747" s="257"/>
      <c r="K747" s="257"/>
      <c r="L747" s="257"/>
      <c r="M747" s="257"/>
      <c r="N747" s="218">
        <f>SUM(Činnosti!$F747:$M747)</f>
        <v>0</v>
      </c>
      <c r="O747" s="262"/>
      <c r="P747" s="269"/>
      <c r="Q747" s="267">
        <f>IF(AND(Tabuľka2[[#This Row],[Stĺpec5]]&gt;0,Tabuľka2[[#This Row],[Stĺpec1]]=""),1,0)</f>
        <v>0</v>
      </c>
      <c r="R747" s="237">
        <f>IF(AND(Tabuľka2[[#This Row],[Stĺpec14]]=0,OR(Tabuľka2[[#This Row],[Stĺpec145]]&gt;0,Tabuľka2[[#This Row],[Stĺpec144]]&gt;0)),1,0)</f>
        <v>0</v>
      </c>
      <c r="S74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7" s="212">
        <f>IF(OR($T$13="vyberte",$T$13=""),0,IF(OR(Tabuľka2[[#This Row],[Stĺpec14]]="",Tabuľka2[[#This Row],[Stĺpec6]]=""),0,Tabuľka2[[#This Row],[Stĺpec6]]/Tabuľka2[[#This Row],[Stĺpec14]]))</f>
        <v>0</v>
      </c>
      <c r="U747" s="212">
        <f>IF(OR($U$13="vyberte",$U$13=""),0,IF(OR(Tabuľka2[[#This Row],[Stĺpec14]]="",Tabuľka2[[#This Row],[Stĺpec7]]=""),0,Tabuľka2[[#This Row],[Stĺpec7]]/Tabuľka2[[#This Row],[Stĺpec14]]))</f>
        <v>0</v>
      </c>
      <c r="V747" s="212">
        <f>IF(OR($V$13="vyberte",$V$13=""),0,IF(OR(Tabuľka2[[#This Row],[Stĺpec14]]="",Tabuľka2[[#This Row],[Stĺpec8]]=0),0,Tabuľka2[[#This Row],[Stĺpec8]]/Tabuľka2[[#This Row],[Stĺpec14]]))</f>
        <v>0</v>
      </c>
      <c r="W747" s="212">
        <f>IF(OR($W$13="vyberte",$W$13=""),0,IF(OR(Tabuľka2[[#This Row],[Stĺpec14]]="",Tabuľka2[[#This Row],[Stĺpec9]]=""),0,Tabuľka2[[#This Row],[Stĺpec9]]/Tabuľka2[[#This Row],[Stĺpec14]]))</f>
        <v>0</v>
      </c>
      <c r="X747" s="212">
        <f>IF(OR($X$13="vyberte",$X$13=""),0,IF(OR(Tabuľka2[[#This Row],[Stĺpec14]]="",Tabuľka2[[#This Row],[Stĺpec10]]=""),0,Tabuľka2[[#This Row],[Stĺpec10]]/Tabuľka2[[#This Row],[Stĺpec14]]))</f>
        <v>0</v>
      </c>
      <c r="Y747" s="212">
        <f>IF(OR($Y$13="vyberte",$Y$13=""),0,IF(OR(Tabuľka2[[#This Row],[Stĺpec14]]="",Tabuľka2[[#This Row],[Stĺpec11]]=""),0,Tabuľka2[[#This Row],[Stĺpec11]]/Tabuľka2[[#This Row],[Stĺpec14]]))</f>
        <v>0</v>
      </c>
      <c r="Z747" s="212">
        <f>IF(OR(Tabuľka2[[#This Row],[Stĺpec14]]="",Tabuľka2[[#This Row],[Stĺpec12]]=""),0,Tabuľka2[[#This Row],[Stĺpec12]]/Tabuľka2[[#This Row],[Stĺpec14]])</f>
        <v>0</v>
      </c>
      <c r="AA747" s="194">
        <f>IF(OR(Tabuľka2[[#This Row],[Stĺpec14]]="",Tabuľka2[[#This Row],[Stĺpec13]]=""),0,Tabuľka2[[#This Row],[Stĺpec13]]/Tabuľka2[[#This Row],[Stĺpec14]])</f>
        <v>0</v>
      </c>
      <c r="AB747" s="193">
        <f>COUNTIF(Tabuľka2[[#This Row],[Stĺpec16]:[Stĺpec23]],"&gt;0,1")</f>
        <v>0</v>
      </c>
      <c r="AC747" s="198">
        <f>IF(OR($F$13="vyberte",$F$13=""),0,Tabuľka2[[#This Row],[Stĺpec14]]-Tabuľka2[[#This Row],[Stĺpec26]])</f>
        <v>0</v>
      </c>
      <c r="AD74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7" s="206">
        <f>IF('Bodovacie kritéria'!$F$15="01 A - BORSKÁ NÍŽINA",Tabuľka2[[#This Row],[Stĺpec25]]/Tabuľka2[[#This Row],[Stĺpec5]],0)</f>
        <v>0</v>
      </c>
      <c r="AF74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7" s="206">
        <f>IFERROR((Tabuľka2[[#This Row],[Stĺpec28]]+Tabuľka2[[#This Row],[Stĺpec25]])/Tabuľka2[[#This Row],[Stĺpec14]],0)</f>
        <v>0</v>
      </c>
      <c r="AH747" s="199">
        <f>Tabuľka2[[#This Row],[Stĺpec28]]+Tabuľka2[[#This Row],[Stĺpec25]]</f>
        <v>0</v>
      </c>
      <c r="AI747" s="206">
        <f>IFERROR(Tabuľka2[[#This Row],[Stĺpec25]]/Tabuľka2[[#This Row],[Stĺpec30]],0)</f>
        <v>0</v>
      </c>
      <c r="AJ747" s="191">
        <f>IFERROR(Tabuľka2[[#This Row],[Stĺpec145]]/Tabuľka2[[#This Row],[Stĺpec14]],0)</f>
        <v>0</v>
      </c>
      <c r="AK747" s="191">
        <f>IFERROR(Tabuľka2[[#This Row],[Stĺpec144]]/Tabuľka2[[#This Row],[Stĺpec14]],0)</f>
        <v>0</v>
      </c>
    </row>
    <row r="748" spans="1:37" x14ac:dyDescent="0.25">
      <c r="A748" s="260"/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17">
        <f>SUM(Činnosti!$F748:$M748)</f>
        <v>0</v>
      </c>
      <c r="O748" s="261"/>
      <c r="P748" s="269"/>
      <c r="Q748" s="267">
        <f>IF(AND(Tabuľka2[[#This Row],[Stĺpec5]]&gt;0,Tabuľka2[[#This Row],[Stĺpec1]]=""),1,0)</f>
        <v>0</v>
      </c>
      <c r="R748" s="237">
        <f>IF(AND(Tabuľka2[[#This Row],[Stĺpec14]]=0,OR(Tabuľka2[[#This Row],[Stĺpec145]]&gt;0,Tabuľka2[[#This Row],[Stĺpec144]]&gt;0)),1,0)</f>
        <v>0</v>
      </c>
      <c r="S74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8" s="212">
        <f>IF(OR($T$13="vyberte",$T$13=""),0,IF(OR(Tabuľka2[[#This Row],[Stĺpec14]]="",Tabuľka2[[#This Row],[Stĺpec6]]=""),0,Tabuľka2[[#This Row],[Stĺpec6]]/Tabuľka2[[#This Row],[Stĺpec14]]))</f>
        <v>0</v>
      </c>
      <c r="U748" s="212">
        <f>IF(OR($U$13="vyberte",$U$13=""),0,IF(OR(Tabuľka2[[#This Row],[Stĺpec14]]="",Tabuľka2[[#This Row],[Stĺpec7]]=""),0,Tabuľka2[[#This Row],[Stĺpec7]]/Tabuľka2[[#This Row],[Stĺpec14]]))</f>
        <v>0</v>
      </c>
      <c r="V748" s="212">
        <f>IF(OR($V$13="vyberte",$V$13=""),0,IF(OR(Tabuľka2[[#This Row],[Stĺpec14]]="",Tabuľka2[[#This Row],[Stĺpec8]]=0),0,Tabuľka2[[#This Row],[Stĺpec8]]/Tabuľka2[[#This Row],[Stĺpec14]]))</f>
        <v>0</v>
      </c>
      <c r="W748" s="212">
        <f>IF(OR($W$13="vyberte",$W$13=""),0,IF(OR(Tabuľka2[[#This Row],[Stĺpec14]]="",Tabuľka2[[#This Row],[Stĺpec9]]=""),0,Tabuľka2[[#This Row],[Stĺpec9]]/Tabuľka2[[#This Row],[Stĺpec14]]))</f>
        <v>0</v>
      </c>
      <c r="X748" s="212">
        <f>IF(OR($X$13="vyberte",$X$13=""),0,IF(OR(Tabuľka2[[#This Row],[Stĺpec14]]="",Tabuľka2[[#This Row],[Stĺpec10]]=""),0,Tabuľka2[[#This Row],[Stĺpec10]]/Tabuľka2[[#This Row],[Stĺpec14]]))</f>
        <v>0</v>
      </c>
      <c r="Y748" s="212">
        <f>IF(OR($Y$13="vyberte",$Y$13=""),0,IF(OR(Tabuľka2[[#This Row],[Stĺpec14]]="",Tabuľka2[[#This Row],[Stĺpec11]]=""),0,Tabuľka2[[#This Row],[Stĺpec11]]/Tabuľka2[[#This Row],[Stĺpec14]]))</f>
        <v>0</v>
      </c>
      <c r="Z748" s="212">
        <f>IF(OR(Tabuľka2[[#This Row],[Stĺpec14]]="",Tabuľka2[[#This Row],[Stĺpec12]]=""),0,Tabuľka2[[#This Row],[Stĺpec12]]/Tabuľka2[[#This Row],[Stĺpec14]])</f>
        <v>0</v>
      </c>
      <c r="AA748" s="194">
        <f>IF(OR(Tabuľka2[[#This Row],[Stĺpec14]]="",Tabuľka2[[#This Row],[Stĺpec13]]=""),0,Tabuľka2[[#This Row],[Stĺpec13]]/Tabuľka2[[#This Row],[Stĺpec14]])</f>
        <v>0</v>
      </c>
      <c r="AB748" s="193">
        <f>COUNTIF(Tabuľka2[[#This Row],[Stĺpec16]:[Stĺpec23]],"&gt;0,1")</f>
        <v>0</v>
      </c>
      <c r="AC748" s="198">
        <f>IF(OR($F$13="vyberte",$F$13=""),0,Tabuľka2[[#This Row],[Stĺpec14]]-Tabuľka2[[#This Row],[Stĺpec26]])</f>
        <v>0</v>
      </c>
      <c r="AD74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8" s="206">
        <f>IF('Bodovacie kritéria'!$F$15="01 A - BORSKÁ NÍŽINA",Tabuľka2[[#This Row],[Stĺpec25]]/Tabuľka2[[#This Row],[Stĺpec5]],0)</f>
        <v>0</v>
      </c>
      <c r="AF74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8" s="206">
        <f>IFERROR((Tabuľka2[[#This Row],[Stĺpec28]]+Tabuľka2[[#This Row],[Stĺpec25]])/Tabuľka2[[#This Row],[Stĺpec14]],0)</f>
        <v>0</v>
      </c>
      <c r="AH748" s="199">
        <f>Tabuľka2[[#This Row],[Stĺpec28]]+Tabuľka2[[#This Row],[Stĺpec25]]</f>
        <v>0</v>
      </c>
      <c r="AI748" s="206">
        <f>IFERROR(Tabuľka2[[#This Row],[Stĺpec25]]/Tabuľka2[[#This Row],[Stĺpec30]],0)</f>
        <v>0</v>
      </c>
      <c r="AJ748" s="191">
        <f>IFERROR(Tabuľka2[[#This Row],[Stĺpec145]]/Tabuľka2[[#This Row],[Stĺpec14]],0)</f>
        <v>0</v>
      </c>
      <c r="AK748" s="191">
        <f>IFERROR(Tabuľka2[[#This Row],[Stĺpec144]]/Tabuľka2[[#This Row],[Stĺpec14]],0)</f>
        <v>0</v>
      </c>
    </row>
    <row r="749" spans="1:37" x14ac:dyDescent="0.25">
      <c r="A749" s="259"/>
      <c r="B749" s="257"/>
      <c r="C749" s="257"/>
      <c r="D749" s="257"/>
      <c r="E749" s="257"/>
      <c r="F749" s="257"/>
      <c r="G749" s="257"/>
      <c r="H749" s="257"/>
      <c r="I749" s="257"/>
      <c r="J749" s="257"/>
      <c r="K749" s="257"/>
      <c r="L749" s="257"/>
      <c r="M749" s="257"/>
      <c r="N749" s="218">
        <f>SUM(Činnosti!$F749:$M749)</f>
        <v>0</v>
      </c>
      <c r="O749" s="262"/>
      <c r="P749" s="269"/>
      <c r="Q749" s="267">
        <f>IF(AND(Tabuľka2[[#This Row],[Stĺpec5]]&gt;0,Tabuľka2[[#This Row],[Stĺpec1]]=""),1,0)</f>
        <v>0</v>
      </c>
      <c r="R749" s="237">
        <f>IF(AND(Tabuľka2[[#This Row],[Stĺpec14]]=0,OR(Tabuľka2[[#This Row],[Stĺpec145]]&gt;0,Tabuľka2[[#This Row],[Stĺpec144]]&gt;0)),1,0)</f>
        <v>0</v>
      </c>
      <c r="S749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49" s="212">
        <f>IF(OR($T$13="vyberte",$T$13=""),0,IF(OR(Tabuľka2[[#This Row],[Stĺpec14]]="",Tabuľka2[[#This Row],[Stĺpec6]]=""),0,Tabuľka2[[#This Row],[Stĺpec6]]/Tabuľka2[[#This Row],[Stĺpec14]]))</f>
        <v>0</v>
      </c>
      <c r="U749" s="212">
        <f>IF(OR($U$13="vyberte",$U$13=""),0,IF(OR(Tabuľka2[[#This Row],[Stĺpec14]]="",Tabuľka2[[#This Row],[Stĺpec7]]=""),0,Tabuľka2[[#This Row],[Stĺpec7]]/Tabuľka2[[#This Row],[Stĺpec14]]))</f>
        <v>0</v>
      </c>
      <c r="V749" s="212">
        <f>IF(OR($V$13="vyberte",$V$13=""),0,IF(OR(Tabuľka2[[#This Row],[Stĺpec14]]="",Tabuľka2[[#This Row],[Stĺpec8]]=0),0,Tabuľka2[[#This Row],[Stĺpec8]]/Tabuľka2[[#This Row],[Stĺpec14]]))</f>
        <v>0</v>
      </c>
      <c r="W749" s="212">
        <f>IF(OR($W$13="vyberte",$W$13=""),0,IF(OR(Tabuľka2[[#This Row],[Stĺpec14]]="",Tabuľka2[[#This Row],[Stĺpec9]]=""),0,Tabuľka2[[#This Row],[Stĺpec9]]/Tabuľka2[[#This Row],[Stĺpec14]]))</f>
        <v>0</v>
      </c>
      <c r="X749" s="212">
        <f>IF(OR($X$13="vyberte",$X$13=""),0,IF(OR(Tabuľka2[[#This Row],[Stĺpec14]]="",Tabuľka2[[#This Row],[Stĺpec10]]=""),0,Tabuľka2[[#This Row],[Stĺpec10]]/Tabuľka2[[#This Row],[Stĺpec14]]))</f>
        <v>0</v>
      </c>
      <c r="Y749" s="212">
        <f>IF(OR($Y$13="vyberte",$Y$13=""),0,IF(OR(Tabuľka2[[#This Row],[Stĺpec14]]="",Tabuľka2[[#This Row],[Stĺpec11]]=""),0,Tabuľka2[[#This Row],[Stĺpec11]]/Tabuľka2[[#This Row],[Stĺpec14]]))</f>
        <v>0</v>
      </c>
      <c r="Z749" s="212">
        <f>IF(OR(Tabuľka2[[#This Row],[Stĺpec14]]="",Tabuľka2[[#This Row],[Stĺpec12]]=""),0,Tabuľka2[[#This Row],[Stĺpec12]]/Tabuľka2[[#This Row],[Stĺpec14]])</f>
        <v>0</v>
      </c>
      <c r="AA749" s="194">
        <f>IF(OR(Tabuľka2[[#This Row],[Stĺpec14]]="",Tabuľka2[[#This Row],[Stĺpec13]]=""),0,Tabuľka2[[#This Row],[Stĺpec13]]/Tabuľka2[[#This Row],[Stĺpec14]])</f>
        <v>0</v>
      </c>
      <c r="AB749" s="193">
        <f>COUNTIF(Tabuľka2[[#This Row],[Stĺpec16]:[Stĺpec23]],"&gt;0,1")</f>
        <v>0</v>
      </c>
      <c r="AC749" s="198">
        <f>IF(OR($F$13="vyberte",$F$13=""),0,Tabuľka2[[#This Row],[Stĺpec14]]-Tabuľka2[[#This Row],[Stĺpec26]])</f>
        <v>0</v>
      </c>
      <c r="AD749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49" s="206">
        <f>IF('Bodovacie kritéria'!$F$15="01 A - BORSKÁ NÍŽINA",Tabuľka2[[#This Row],[Stĺpec25]]/Tabuľka2[[#This Row],[Stĺpec5]],0)</f>
        <v>0</v>
      </c>
      <c r="AF749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49" s="206">
        <f>IFERROR((Tabuľka2[[#This Row],[Stĺpec28]]+Tabuľka2[[#This Row],[Stĺpec25]])/Tabuľka2[[#This Row],[Stĺpec14]],0)</f>
        <v>0</v>
      </c>
      <c r="AH749" s="199">
        <f>Tabuľka2[[#This Row],[Stĺpec28]]+Tabuľka2[[#This Row],[Stĺpec25]]</f>
        <v>0</v>
      </c>
      <c r="AI749" s="206">
        <f>IFERROR(Tabuľka2[[#This Row],[Stĺpec25]]/Tabuľka2[[#This Row],[Stĺpec30]],0)</f>
        <v>0</v>
      </c>
      <c r="AJ749" s="191">
        <f>IFERROR(Tabuľka2[[#This Row],[Stĺpec145]]/Tabuľka2[[#This Row],[Stĺpec14]],0)</f>
        <v>0</v>
      </c>
      <c r="AK749" s="191">
        <f>IFERROR(Tabuľka2[[#This Row],[Stĺpec144]]/Tabuľka2[[#This Row],[Stĺpec14]],0)</f>
        <v>0</v>
      </c>
    </row>
    <row r="750" spans="1:37" x14ac:dyDescent="0.25">
      <c r="A750" s="260"/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17">
        <f>SUM(Činnosti!$F750:$M750)</f>
        <v>0</v>
      </c>
      <c r="O750" s="261"/>
      <c r="P750" s="269"/>
      <c r="Q750" s="267">
        <f>IF(AND(Tabuľka2[[#This Row],[Stĺpec5]]&gt;0,Tabuľka2[[#This Row],[Stĺpec1]]=""),1,0)</f>
        <v>0</v>
      </c>
      <c r="R750" s="237">
        <f>IF(AND(Tabuľka2[[#This Row],[Stĺpec14]]=0,OR(Tabuľka2[[#This Row],[Stĺpec145]]&gt;0,Tabuľka2[[#This Row],[Stĺpec144]]&gt;0)),1,0)</f>
        <v>0</v>
      </c>
      <c r="S750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0" s="212">
        <f>IF(OR($T$13="vyberte",$T$13=""),0,IF(OR(Tabuľka2[[#This Row],[Stĺpec14]]="",Tabuľka2[[#This Row],[Stĺpec6]]=""),0,Tabuľka2[[#This Row],[Stĺpec6]]/Tabuľka2[[#This Row],[Stĺpec14]]))</f>
        <v>0</v>
      </c>
      <c r="U750" s="212">
        <f>IF(OR($U$13="vyberte",$U$13=""),0,IF(OR(Tabuľka2[[#This Row],[Stĺpec14]]="",Tabuľka2[[#This Row],[Stĺpec7]]=""),0,Tabuľka2[[#This Row],[Stĺpec7]]/Tabuľka2[[#This Row],[Stĺpec14]]))</f>
        <v>0</v>
      </c>
      <c r="V750" s="212">
        <f>IF(OR($V$13="vyberte",$V$13=""),0,IF(OR(Tabuľka2[[#This Row],[Stĺpec14]]="",Tabuľka2[[#This Row],[Stĺpec8]]=0),0,Tabuľka2[[#This Row],[Stĺpec8]]/Tabuľka2[[#This Row],[Stĺpec14]]))</f>
        <v>0</v>
      </c>
      <c r="W750" s="212">
        <f>IF(OR($W$13="vyberte",$W$13=""),0,IF(OR(Tabuľka2[[#This Row],[Stĺpec14]]="",Tabuľka2[[#This Row],[Stĺpec9]]=""),0,Tabuľka2[[#This Row],[Stĺpec9]]/Tabuľka2[[#This Row],[Stĺpec14]]))</f>
        <v>0</v>
      </c>
      <c r="X750" s="212">
        <f>IF(OR($X$13="vyberte",$X$13=""),0,IF(OR(Tabuľka2[[#This Row],[Stĺpec14]]="",Tabuľka2[[#This Row],[Stĺpec10]]=""),0,Tabuľka2[[#This Row],[Stĺpec10]]/Tabuľka2[[#This Row],[Stĺpec14]]))</f>
        <v>0</v>
      </c>
      <c r="Y750" s="212">
        <f>IF(OR($Y$13="vyberte",$Y$13=""),0,IF(OR(Tabuľka2[[#This Row],[Stĺpec14]]="",Tabuľka2[[#This Row],[Stĺpec11]]=""),0,Tabuľka2[[#This Row],[Stĺpec11]]/Tabuľka2[[#This Row],[Stĺpec14]]))</f>
        <v>0</v>
      </c>
      <c r="Z750" s="212">
        <f>IF(OR(Tabuľka2[[#This Row],[Stĺpec14]]="",Tabuľka2[[#This Row],[Stĺpec12]]=""),0,Tabuľka2[[#This Row],[Stĺpec12]]/Tabuľka2[[#This Row],[Stĺpec14]])</f>
        <v>0</v>
      </c>
      <c r="AA750" s="194">
        <f>IF(OR(Tabuľka2[[#This Row],[Stĺpec14]]="",Tabuľka2[[#This Row],[Stĺpec13]]=""),0,Tabuľka2[[#This Row],[Stĺpec13]]/Tabuľka2[[#This Row],[Stĺpec14]])</f>
        <v>0</v>
      </c>
      <c r="AB750" s="193">
        <f>COUNTIF(Tabuľka2[[#This Row],[Stĺpec16]:[Stĺpec23]],"&gt;0,1")</f>
        <v>0</v>
      </c>
      <c r="AC750" s="198">
        <f>IF(OR($F$13="vyberte",$F$13=""),0,Tabuľka2[[#This Row],[Stĺpec14]]-Tabuľka2[[#This Row],[Stĺpec26]])</f>
        <v>0</v>
      </c>
      <c r="AD750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0" s="206">
        <f>IF('Bodovacie kritéria'!$F$15="01 A - BORSKÁ NÍŽINA",Tabuľka2[[#This Row],[Stĺpec25]]/Tabuľka2[[#This Row],[Stĺpec5]],0)</f>
        <v>0</v>
      </c>
      <c r="AF750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0" s="206">
        <f>IFERROR((Tabuľka2[[#This Row],[Stĺpec28]]+Tabuľka2[[#This Row],[Stĺpec25]])/Tabuľka2[[#This Row],[Stĺpec14]],0)</f>
        <v>0</v>
      </c>
      <c r="AH750" s="199">
        <f>Tabuľka2[[#This Row],[Stĺpec28]]+Tabuľka2[[#This Row],[Stĺpec25]]</f>
        <v>0</v>
      </c>
      <c r="AI750" s="206">
        <f>IFERROR(Tabuľka2[[#This Row],[Stĺpec25]]/Tabuľka2[[#This Row],[Stĺpec30]],0)</f>
        <v>0</v>
      </c>
      <c r="AJ750" s="191">
        <f>IFERROR(Tabuľka2[[#This Row],[Stĺpec145]]/Tabuľka2[[#This Row],[Stĺpec14]],0)</f>
        <v>0</v>
      </c>
      <c r="AK750" s="191">
        <f>IFERROR(Tabuľka2[[#This Row],[Stĺpec144]]/Tabuľka2[[#This Row],[Stĺpec14]],0)</f>
        <v>0</v>
      </c>
    </row>
    <row r="751" spans="1:37" x14ac:dyDescent="0.25">
      <c r="A751" s="259"/>
      <c r="B751" s="257"/>
      <c r="C751" s="257"/>
      <c r="D751" s="257"/>
      <c r="E751" s="257"/>
      <c r="F751" s="257"/>
      <c r="G751" s="257"/>
      <c r="H751" s="257"/>
      <c r="I751" s="257"/>
      <c r="J751" s="257"/>
      <c r="K751" s="257"/>
      <c r="L751" s="257"/>
      <c r="M751" s="257"/>
      <c r="N751" s="218">
        <f>SUM(Činnosti!$F751:$M751)</f>
        <v>0</v>
      </c>
      <c r="O751" s="262"/>
      <c r="P751" s="269"/>
      <c r="Q751" s="267">
        <f>IF(AND(Tabuľka2[[#This Row],[Stĺpec5]]&gt;0,Tabuľka2[[#This Row],[Stĺpec1]]=""),1,0)</f>
        <v>0</v>
      </c>
      <c r="R751" s="237">
        <f>IF(AND(Tabuľka2[[#This Row],[Stĺpec14]]=0,OR(Tabuľka2[[#This Row],[Stĺpec145]]&gt;0,Tabuľka2[[#This Row],[Stĺpec144]]&gt;0)),1,0)</f>
        <v>0</v>
      </c>
      <c r="S751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1" s="212">
        <f>IF(OR($T$13="vyberte",$T$13=""),0,IF(OR(Tabuľka2[[#This Row],[Stĺpec14]]="",Tabuľka2[[#This Row],[Stĺpec6]]=""),0,Tabuľka2[[#This Row],[Stĺpec6]]/Tabuľka2[[#This Row],[Stĺpec14]]))</f>
        <v>0</v>
      </c>
      <c r="U751" s="212">
        <f>IF(OR($U$13="vyberte",$U$13=""),0,IF(OR(Tabuľka2[[#This Row],[Stĺpec14]]="",Tabuľka2[[#This Row],[Stĺpec7]]=""),0,Tabuľka2[[#This Row],[Stĺpec7]]/Tabuľka2[[#This Row],[Stĺpec14]]))</f>
        <v>0</v>
      </c>
      <c r="V751" s="212">
        <f>IF(OR($V$13="vyberte",$V$13=""),0,IF(OR(Tabuľka2[[#This Row],[Stĺpec14]]="",Tabuľka2[[#This Row],[Stĺpec8]]=0),0,Tabuľka2[[#This Row],[Stĺpec8]]/Tabuľka2[[#This Row],[Stĺpec14]]))</f>
        <v>0</v>
      </c>
      <c r="W751" s="212">
        <f>IF(OR($W$13="vyberte",$W$13=""),0,IF(OR(Tabuľka2[[#This Row],[Stĺpec14]]="",Tabuľka2[[#This Row],[Stĺpec9]]=""),0,Tabuľka2[[#This Row],[Stĺpec9]]/Tabuľka2[[#This Row],[Stĺpec14]]))</f>
        <v>0</v>
      </c>
      <c r="X751" s="212">
        <f>IF(OR($X$13="vyberte",$X$13=""),0,IF(OR(Tabuľka2[[#This Row],[Stĺpec14]]="",Tabuľka2[[#This Row],[Stĺpec10]]=""),0,Tabuľka2[[#This Row],[Stĺpec10]]/Tabuľka2[[#This Row],[Stĺpec14]]))</f>
        <v>0</v>
      </c>
      <c r="Y751" s="212">
        <f>IF(OR($Y$13="vyberte",$Y$13=""),0,IF(OR(Tabuľka2[[#This Row],[Stĺpec14]]="",Tabuľka2[[#This Row],[Stĺpec11]]=""),0,Tabuľka2[[#This Row],[Stĺpec11]]/Tabuľka2[[#This Row],[Stĺpec14]]))</f>
        <v>0</v>
      </c>
      <c r="Z751" s="212">
        <f>IF(OR(Tabuľka2[[#This Row],[Stĺpec14]]="",Tabuľka2[[#This Row],[Stĺpec12]]=""),0,Tabuľka2[[#This Row],[Stĺpec12]]/Tabuľka2[[#This Row],[Stĺpec14]])</f>
        <v>0</v>
      </c>
      <c r="AA751" s="194">
        <f>IF(OR(Tabuľka2[[#This Row],[Stĺpec14]]="",Tabuľka2[[#This Row],[Stĺpec13]]=""),0,Tabuľka2[[#This Row],[Stĺpec13]]/Tabuľka2[[#This Row],[Stĺpec14]])</f>
        <v>0</v>
      </c>
      <c r="AB751" s="193">
        <f>COUNTIF(Tabuľka2[[#This Row],[Stĺpec16]:[Stĺpec23]],"&gt;0,1")</f>
        <v>0</v>
      </c>
      <c r="AC751" s="198">
        <f>IF(OR($F$13="vyberte",$F$13=""),0,Tabuľka2[[#This Row],[Stĺpec14]]-Tabuľka2[[#This Row],[Stĺpec26]])</f>
        <v>0</v>
      </c>
      <c r="AD751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1" s="206">
        <f>IF('Bodovacie kritéria'!$F$15="01 A - BORSKÁ NÍŽINA",Tabuľka2[[#This Row],[Stĺpec25]]/Tabuľka2[[#This Row],[Stĺpec5]],0)</f>
        <v>0</v>
      </c>
      <c r="AF751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1" s="206">
        <f>IFERROR((Tabuľka2[[#This Row],[Stĺpec28]]+Tabuľka2[[#This Row],[Stĺpec25]])/Tabuľka2[[#This Row],[Stĺpec14]],0)</f>
        <v>0</v>
      </c>
      <c r="AH751" s="199">
        <f>Tabuľka2[[#This Row],[Stĺpec28]]+Tabuľka2[[#This Row],[Stĺpec25]]</f>
        <v>0</v>
      </c>
      <c r="AI751" s="206">
        <f>IFERROR(Tabuľka2[[#This Row],[Stĺpec25]]/Tabuľka2[[#This Row],[Stĺpec30]],0)</f>
        <v>0</v>
      </c>
      <c r="AJ751" s="191">
        <f>IFERROR(Tabuľka2[[#This Row],[Stĺpec145]]/Tabuľka2[[#This Row],[Stĺpec14]],0)</f>
        <v>0</v>
      </c>
      <c r="AK751" s="191">
        <f>IFERROR(Tabuľka2[[#This Row],[Stĺpec144]]/Tabuľka2[[#This Row],[Stĺpec14]],0)</f>
        <v>0</v>
      </c>
    </row>
    <row r="752" spans="1:37" x14ac:dyDescent="0.25">
      <c r="A752" s="260"/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17">
        <f>SUM(Činnosti!$F752:$M752)</f>
        <v>0</v>
      </c>
      <c r="O752" s="261"/>
      <c r="P752" s="269"/>
      <c r="Q752" s="267">
        <f>IF(AND(Tabuľka2[[#This Row],[Stĺpec5]]&gt;0,Tabuľka2[[#This Row],[Stĺpec1]]=""),1,0)</f>
        <v>0</v>
      </c>
      <c r="R752" s="237">
        <f>IF(AND(Tabuľka2[[#This Row],[Stĺpec14]]=0,OR(Tabuľka2[[#This Row],[Stĺpec145]]&gt;0,Tabuľka2[[#This Row],[Stĺpec144]]&gt;0)),1,0)</f>
        <v>0</v>
      </c>
      <c r="S752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2" s="212">
        <f>IF(OR($T$13="vyberte",$T$13=""),0,IF(OR(Tabuľka2[[#This Row],[Stĺpec14]]="",Tabuľka2[[#This Row],[Stĺpec6]]=""),0,Tabuľka2[[#This Row],[Stĺpec6]]/Tabuľka2[[#This Row],[Stĺpec14]]))</f>
        <v>0</v>
      </c>
      <c r="U752" s="212">
        <f>IF(OR($U$13="vyberte",$U$13=""),0,IF(OR(Tabuľka2[[#This Row],[Stĺpec14]]="",Tabuľka2[[#This Row],[Stĺpec7]]=""),0,Tabuľka2[[#This Row],[Stĺpec7]]/Tabuľka2[[#This Row],[Stĺpec14]]))</f>
        <v>0</v>
      </c>
      <c r="V752" s="212">
        <f>IF(OR($V$13="vyberte",$V$13=""),0,IF(OR(Tabuľka2[[#This Row],[Stĺpec14]]="",Tabuľka2[[#This Row],[Stĺpec8]]=0),0,Tabuľka2[[#This Row],[Stĺpec8]]/Tabuľka2[[#This Row],[Stĺpec14]]))</f>
        <v>0</v>
      </c>
      <c r="W752" s="212">
        <f>IF(OR($W$13="vyberte",$W$13=""),0,IF(OR(Tabuľka2[[#This Row],[Stĺpec14]]="",Tabuľka2[[#This Row],[Stĺpec9]]=""),0,Tabuľka2[[#This Row],[Stĺpec9]]/Tabuľka2[[#This Row],[Stĺpec14]]))</f>
        <v>0</v>
      </c>
      <c r="X752" s="212">
        <f>IF(OR($X$13="vyberte",$X$13=""),0,IF(OR(Tabuľka2[[#This Row],[Stĺpec14]]="",Tabuľka2[[#This Row],[Stĺpec10]]=""),0,Tabuľka2[[#This Row],[Stĺpec10]]/Tabuľka2[[#This Row],[Stĺpec14]]))</f>
        <v>0</v>
      </c>
      <c r="Y752" s="212">
        <f>IF(OR($Y$13="vyberte",$Y$13=""),0,IF(OR(Tabuľka2[[#This Row],[Stĺpec14]]="",Tabuľka2[[#This Row],[Stĺpec11]]=""),0,Tabuľka2[[#This Row],[Stĺpec11]]/Tabuľka2[[#This Row],[Stĺpec14]]))</f>
        <v>0</v>
      </c>
      <c r="Z752" s="212">
        <f>IF(OR(Tabuľka2[[#This Row],[Stĺpec14]]="",Tabuľka2[[#This Row],[Stĺpec12]]=""),0,Tabuľka2[[#This Row],[Stĺpec12]]/Tabuľka2[[#This Row],[Stĺpec14]])</f>
        <v>0</v>
      </c>
      <c r="AA752" s="194">
        <f>IF(OR(Tabuľka2[[#This Row],[Stĺpec14]]="",Tabuľka2[[#This Row],[Stĺpec13]]=""),0,Tabuľka2[[#This Row],[Stĺpec13]]/Tabuľka2[[#This Row],[Stĺpec14]])</f>
        <v>0</v>
      </c>
      <c r="AB752" s="193">
        <f>COUNTIF(Tabuľka2[[#This Row],[Stĺpec16]:[Stĺpec23]],"&gt;0,1")</f>
        <v>0</v>
      </c>
      <c r="AC752" s="198">
        <f>IF(OR($F$13="vyberte",$F$13=""),0,Tabuľka2[[#This Row],[Stĺpec14]]-Tabuľka2[[#This Row],[Stĺpec26]])</f>
        <v>0</v>
      </c>
      <c r="AD752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2" s="206">
        <f>IF('Bodovacie kritéria'!$F$15="01 A - BORSKÁ NÍŽINA",Tabuľka2[[#This Row],[Stĺpec25]]/Tabuľka2[[#This Row],[Stĺpec5]],0)</f>
        <v>0</v>
      </c>
      <c r="AF752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2" s="206">
        <f>IFERROR((Tabuľka2[[#This Row],[Stĺpec28]]+Tabuľka2[[#This Row],[Stĺpec25]])/Tabuľka2[[#This Row],[Stĺpec14]],0)</f>
        <v>0</v>
      </c>
      <c r="AH752" s="199">
        <f>Tabuľka2[[#This Row],[Stĺpec28]]+Tabuľka2[[#This Row],[Stĺpec25]]</f>
        <v>0</v>
      </c>
      <c r="AI752" s="206">
        <f>IFERROR(Tabuľka2[[#This Row],[Stĺpec25]]/Tabuľka2[[#This Row],[Stĺpec30]],0)</f>
        <v>0</v>
      </c>
      <c r="AJ752" s="191">
        <f>IFERROR(Tabuľka2[[#This Row],[Stĺpec145]]/Tabuľka2[[#This Row],[Stĺpec14]],0)</f>
        <v>0</v>
      </c>
      <c r="AK752" s="191">
        <f>IFERROR(Tabuľka2[[#This Row],[Stĺpec144]]/Tabuľka2[[#This Row],[Stĺpec14]],0)</f>
        <v>0</v>
      </c>
    </row>
    <row r="753" spans="1:37" x14ac:dyDescent="0.25">
      <c r="A753" s="259"/>
      <c r="B753" s="257"/>
      <c r="C753" s="257"/>
      <c r="D753" s="257"/>
      <c r="E753" s="257"/>
      <c r="F753" s="257"/>
      <c r="G753" s="257"/>
      <c r="H753" s="257"/>
      <c r="I753" s="257"/>
      <c r="J753" s="257"/>
      <c r="K753" s="257"/>
      <c r="L753" s="257"/>
      <c r="M753" s="257"/>
      <c r="N753" s="218">
        <f>SUM(Činnosti!$F753:$M753)</f>
        <v>0</v>
      </c>
      <c r="O753" s="262"/>
      <c r="P753" s="269"/>
      <c r="Q753" s="267">
        <f>IF(AND(Tabuľka2[[#This Row],[Stĺpec5]]&gt;0,Tabuľka2[[#This Row],[Stĺpec1]]=""),1,0)</f>
        <v>0</v>
      </c>
      <c r="R753" s="237">
        <f>IF(AND(Tabuľka2[[#This Row],[Stĺpec14]]=0,OR(Tabuľka2[[#This Row],[Stĺpec145]]&gt;0,Tabuľka2[[#This Row],[Stĺpec144]]&gt;0)),1,0)</f>
        <v>0</v>
      </c>
      <c r="S753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3" s="212">
        <f>IF(OR($T$13="vyberte",$T$13=""),0,IF(OR(Tabuľka2[[#This Row],[Stĺpec14]]="",Tabuľka2[[#This Row],[Stĺpec6]]=""),0,Tabuľka2[[#This Row],[Stĺpec6]]/Tabuľka2[[#This Row],[Stĺpec14]]))</f>
        <v>0</v>
      </c>
      <c r="U753" s="212">
        <f>IF(OR($U$13="vyberte",$U$13=""),0,IF(OR(Tabuľka2[[#This Row],[Stĺpec14]]="",Tabuľka2[[#This Row],[Stĺpec7]]=""),0,Tabuľka2[[#This Row],[Stĺpec7]]/Tabuľka2[[#This Row],[Stĺpec14]]))</f>
        <v>0</v>
      </c>
      <c r="V753" s="212">
        <f>IF(OR($V$13="vyberte",$V$13=""),0,IF(OR(Tabuľka2[[#This Row],[Stĺpec14]]="",Tabuľka2[[#This Row],[Stĺpec8]]=0),0,Tabuľka2[[#This Row],[Stĺpec8]]/Tabuľka2[[#This Row],[Stĺpec14]]))</f>
        <v>0</v>
      </c>
      <c r="W753" s="212">
        <f>IF(OR($W$13="vyberte",$W$13=""),0,IF(OR(Tabuľka2[[#This Row],[Stĺpec14]]="",Tabuľka2[[#This Row],[Stĺpec9]]=""),0,Tabuľka2[[#This Row],[Stĺpec9]]/Tabuľka2[[#This Row],[Stĺpec14]]))</f>
        <v>0</v>
      </c>
      <c r="X753" s="212">
        <f>IF(OR($X$13="vyberte",$X$13=""),0,IF(OR(Tabuľka2[[#This Row],[Stĺpec14]]="",Tabuľka2[[#This Row],[Stĺpec10]]=""),0,Tabuľka2[[#This Row],[Stĺpec10]]/Tabuľka2[[#This Row],[Stĺpec14]]))</f>
        <v>0</v>
      </c>
      <c r="Y753" s="212">
        <f>IF(OR($Y$13="vyberte",$Y$13=""),0,IF(OR(Tabuľka2[[#This Row],[Stĺpec14]]="",Tabuľka2[[#This Row],[Stĺpec11]]=""),0,Tabuľka2[[#This Row],[Stĺpec11]]/Tabuľka2[[#This Row],[Stĺpec14]]))</f>
        <v>0</v>
      </c>
      <c r="Z753" s="212">
        <f>IF(OR(Tabuľka2[[#This Row],[Stĺpec14]]="",Tabuľka2[[#This Row],[Stĺpec12]]=""),0,Tabuľka2[[#This Row],[Stĺpec12]]/Tabuľka2[[#This Row],[Stĺpec14]])</f>
        <v>0</v>
      </c>
      <c r="AA753" s="194">
        <f>IF(OR(Tabuľka2[[#This Row],[Stĺpec14]]="",Tabuľka2[[#This Row],[Stĺpec13]]=""),0,Tabuľka2[[#This Row],[Stĺpec13]]/Tabuľka2[[#This Row],[Stĺpec14]])</f>
        <v>0</v>
      </c>
      <c r="AB753" s="193">
        <f>COUNTIF(Tabuľka2[[#This Row],[Stĺpec16]:[Stĺpec23]],"&gt;0,1")</f>
        <v>0</v>
      </c>
      <c r="AC753" s="198">
        <f>IF(OR($F$13="vyberte",$F$13=""),0,Tabuľka2[[#This Row],[Stĺpec14]]-Tabuľka2[[#This Row],[Stĺpec26]])</f>
        <v>0</v>
      </c>
      <c r="AD753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3" s="206">
        <f>IF('Bodovacie kritéria'!$F$15="01 A - BORSKÁ NÍŽINA",Tabuľka2[[#This Row],[Stĺpec25]]/Tabuľka2[[#This Row],[Stĺpec5]],0)</f>
        <v>0</v>
      </c>
      <c r="AF753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3" s="206">
        <f>IFERROR((Tabuľka2[[#This Row],[Stĺpec28]]+Tabuľka2[[#This Row],[Stĺpec25]])/Tabuľka2[[#This Row],[Stĺpec14]],0)</f>
        <v>0</v>
      </c>
      <c r="AH753" s="199">
        <f>Tabuľka2[[#This Row],[Stĺpec28]]+Tabuľka2[[#This Row],[Stĺpec25]]</f>
        <v>0</v>
      </c>
      <c r="AI753" s="206">
        <f>IFERROR(Tabuľka2[[#This Row],[Stĺpec25]]/Tabuľka2[[#This Row],[Stĺpec30]],0)</f>
        <v>0</v>
      </c>
      <c r="AJ753" s="191">
        <f>IFERROR(Tabuľka2[[#This Row],[Stĺpec145]]/Tabuľka2[[#This Row],[Stĺpec14]],0)</f>
        <v>0</v>
      </c>
      <c r="AK753" s="191">
        <f>IFERROR(Tabuľka2[[#This Row],[Stĺpec144]]/Tabuľka2[[#This Row],[Stĺpec14]],0)</f>
        <v>0</v>
      </c>
    </row>
    <row r="754" spans="1:37" x14ac:dyDescent="0.25">
      <c r="A754" s="260"/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17">
        <f>SUM(Činnosti!$F754:$M754)</f>
        <v>0</v>
      </c>
      <c r="O754" s="261"/>
      <c r="P754" s="269"/>
      <c r="Q754" s="267">
        <f>IF(AND(Tabuľka2[[#This Row],[Stĺpec5]]&gt;0,Tabuľka2[[#This Row],[Stĺpec1]]=""),1,0)</f>
        <v>0</v>
      </c>
      <c r="R754" s="237">
        <f>IF(AND(Tabuľka2[[#This Row],[Stĺpec14]]=0,OR(Tabuľka2[[#This Row],[Stĺpec145]]&gt;0,Tabuľka2[[#This Row],[Stĺpec144]]&gt;0)),1,0)</f>
        <v>0</v>
      </c>
      <c r="S754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4" s="212">
        <f>IF(OR($T$13="vyberte",$T$13=""),0,IF(OR(Tabuľka2[[#This Row],[Stĺpec14]]="",Tabuľka2[[#This Row],[Stĺpec6]]=""),0,Tabuľka2[[#This Row],[Stĺpec6]]/Tabuľka2[[#This Row],[Stĺpec14]]))</f>
        <v>0</v>
      </c>
      <c r="U754" s="212">
        <f>IF(OR($U$13="vyberte",$U$13=""),0,IF(OR(Tabuľka2[[#This Row],[Stĺpec14]]="",Tabuľka2[[#This Row],[Stĺpec7]]=""),0,Tabuľka2[[#This Row],[Stĺpec7]]/Tabuľka2[[#This Row],[Stĺpec14]]))</f>
        <v>0</v>
      </c>
      <c r="V754" s="212">
        <f>IF(OR($V$13="vyberte",$V$13=""),0,IF(OR(Tabuľka2[[#This Row],[Stĺpec14]]="",Tabuľka2[[#This Row],[Stĺpec8]]=0),0,Tabuľka2[[#This Row],[Stĺpec8]]/Tabuľka2[[#This Row],[Stĺpec14]]))</f>
        <v>0</v>
      </c>
      <c r="W754" s="212">
        <f>IF(OR($W$13="vyberte",$W$13=""),0,IF(OR(Tabuľka2[[#This Row],[Stĺpec14]]="",Tabuľka2[[#This Row],[Stĺpec9]]=""),0,Tabuľka2[[#This Row],[Stĺpec9]]/Tabuľka2[[#This Row],[Stĺpec14]]))</f>
        <v>0</v>
      </c>
      <c r="X754" s="212">
        <f>IF(OR($X$13="vyberte",$X$13=""),0,IF(OR(Tabuľka2[[#This Row],[Stĺpec14]]="",Tabuľka2[[#This Row],[Stĺpec10]]=""),0,Tabuľka2[[#This Row],[Stĺpec10]]/Tabuľka2[[#This Row],[Stĺpec14]]))</f>
        <v>0</v>
      </c>
      <c r="Y754" s="212">
        <f>IF(OR($Y$13="vyberte",$Y$13=""),0,IF(OR(Tabuľka2[[#This Row],[Stĺpec14]]="",Tabuľka2[[#This Row],[Stĺpec11]]=""),0,Tabuľka2[[#This Row],[Stĺpec11]]/Tabuľka2[[#This Row],[Stĺpec14]]))</f>
        <v>0</v>
      </c>
      <c r="Z754" s="212">
        <f>IF(OR(Tabuľka2[[#This Row],[Stĺpec14]]="",Tabuľka2[[#This Row],[Stĺpec12]]=""),0,Tabuľka2[[#This Row],[Stĺpec12]]/Tabuľka2[[#This Row],[Stĺpec14]])</f>
        <v>0</v>
      </c>
      <c r="AA754" s="194">
        <f>IF(OR(Tabuľka2[[#This Row],[Stĺpec14]]="",Tabuľka2[[#This Row],[Stĺpec13]]=""),0,Tabuľka2[[#This Row],[Stĺpec13]]/Tabuľka2[[#This Row],[Stĺpec14]])</f>
        <v>0</v>
      </c>
      <c r="AB754" s="193">
        <f>COUNTIF(Tabuľka2[[#This Row],[Stĺpec16]:[Stĺpec23]],"&gt;0,1")</f>
        <v>0</v>
      </c>
      <c r="AC754" s="198">
        <f>IF(OR($F$13="vyberte",$F$13=""),0,Tabuľka2[[#This Row],[Stĺpec14]]-Tabuľka2[[#This Row],[Stĺpec26]])</f>
        <v>0</v>
      </c>
      <c r="AD754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4" s="206">
        <f>IF('Bodovacie kritéria'!$F$15="01 A - BORSKÁ NÍŽINA",Tabuľka2[[#This Row],[Stĺpec25]]/Tabuľka2[[#This Row],[Stĺpec5]],0)</f>
        <v>0</v>
      </c>
      <c r="AF754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4" s="206">
        <f>IFERROR((Tabuľka2[[#This Row],[Stĺpec28]]+Tabuľka2[[#This Row],[Stĺpec25]])/Tabuľka2[[#This Row],[Stĺpec14]],0)</f>
        <v>0</v>
      </c>
      <c r="AH754" s="199">
        <f>Tabuľka2[[#This Row],[Stĺpec28]]+Tabuľka2[[#This Row],[Stĺpec25]]</f>
        <v>0</v>
      </c>
      <c r="AI754" s="206">
        <f>IFERROR(Tabuľka2[[#This Row],[Stĺpec25]]/Tabuľka2[[#This Row],[Stĺpec30]],0)</f>
        <v>0</v>
      </c>
      <c r="AJ754" s="191">
        <f>IFERROR(Tabuľka2[[#This Row],[Stĺpec145]]/Tabuľka2[[#This Row],[Stĺpec14]],0)</f>
        <v>0</v>
      </c>
      <c r="AK754" s="191">
        <f>IFERROR(Tabuľka2[[#This Row],[Stĺpec144]]/Tabuľka2[[#This Row],[Stĺpec14]],0)</f>
        <v>0</v>
      </c>
    </row>
    <row r="755" spans="1:37" x14ac:dyDescent="0.25">
      <c r="A755" s="259"/>
      <c r="B755" s="257"/>
      <c r="C755" s="257"/>
      <c r="D755" s="257"/>
      <c r="E755" s="257"/>
      <c r="F755" s="257"/>
      <c r="G755" s="257"/>
      <c r="H755" s="257"/>
      <c r="I755" s="257"/>
      <c r="J755" s="257"/>
      <c r="K755" s="257"/>
      <c r="L755" s="257"/>
      <c r="M755" s="257"/>
      <c r="N755" s="218">
        <f>SUM(Činnosti!$F755:$M755)</f>
        <v>0</v>
      </c>
      <c r="O755" s="262"/>
      <c r="P755" s="269"/>
      <c r="Q755" s="267">
        <f>IF(AND(Tabuľka2[[#This Row],[Stĺpec5]]&gt;0,Tabuľka2[[#This Row],[Stĺpec1]]=""),1,0)</f>
        <v>0</v>
      </c>
      <c r="R755" s="237">
        <f>IF(AND(Tabuľka2[[#This Row],[Stĺpec14]]=0,OR(Tabuľka2[[#This Row],[Stĺpec145]]&gt;0,Tabuľka2[[#This Row],[Stĺpec144]]&gt;0)),1,0)</f>
        <v>0</v>
      </c>
      <c r="S755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5" s="212">
        <f>IF(OR($T$13="vyberte",$T$13=""),0,IF(OR(Tabuľka2[[#This Row],[Stĺpec14]]="",Tabuľka2[[#This Row],[Stĺpec6]]=""),0,Tabuľka2[[#This Row],[Stĺpec6]]/Tabuľka2[[#This Row],[Stĺpec14]]))</f>
        <v>0</v>
      </c>
      <c r="U755" s="212">
        <f>IF(OR($U$13="vyberte",$U$13=""),0,IF(OR(Tabuľka2[[#This Row],[Stĺpec14]]="",Tabuľka2[[#This Row],[Stĺpec7]]=""),0,Tabuľka2[[#This Row],[Stĺpec7]]/Tabuľka2[[#This Row],[Stĺpec14]]))</f>
        <v>0</v>
      </c>
      <c r="V755" s="212">
        <f>IF(OR($V$13="vyberte",$V$13=""),0,IF(OR(Tabuľka2[[#This Row],[Stĺpec14]]="",Tabuľka2[[#This Row],[Stĺpec8]]=0),0,Tabuľka2[[#This Row],[Stĺpec8]]/Tabuľka2[[#This Row],[Stĺpec14]]))</f>
        <v>0</v>
      </c>
      <c r="W755" s="212">
        <f>IF(OR($W$13="vyberte",$W$13=""),0,IF(OR(Tabuľka2[[#This Row],[Stĺpec14]]="",Tabuľka2[[#This Row],[Stĺpec9]]=""),0,Tabuľka2[[#This Row],[Stĺpec9]]/Tabuľka2[[#This Row],[Stĺpec14]]))</f>
        <v>0</v>
      </c>
      <c r="X755" s="212">
        <f>IF(OR($X$13="vyberte",$X$13=""),0,IF(OR(Tabuľka2[[#This Row],[Stĺpec14]]="",Tabuľka2[[#This Row],[Stĺpec10]]=""),0,Tabuľka2[[#This Row],[Stĺpec10]]/Tabuľka2[[#This Row],[Stĺpec14]]))</f>
        <v>0</v>
      </c>
      <c r="Y755" s="212">
        <f>IF(OR($Y$13="vyberte",$Y$13=""),0,IF(OR(Tabuľka2[[#This Row],[Stĺpec14]]="",Tabuľka2[[#This Row],[Stĺpec11]]=""),0,Tabuľka2[[#This Row],[Stĺpec11]]/Tabuľka2[[#This Row],[Stĺpec14]]))</f>
        <v>0</v>
      </c>
      <c r="Z755" s="212">
        <f>IF(OR(Tabuľka2[[#This Row],[Stĺpec14]]="",Tabuľka2[[#This Row],[Stĺpec12]]=""),0,Tabuľka2[[#This Row],[Stĺpec12]]/Tabuľka2[[#This Row],[Stĺpec14]])</f>
        <v>0</v>
      </c>
      <c r="AA755" s="194">
        <f>IF(OR(Tabuľka2[[#This Row],[Stĺpec14]]="",Tabuľka2[[#This Row],[Stĺpec13]]=""),0,Tabuľka2[[#This Row],[Stĺpec13]]/Tabuľka2[[#This Row],[Stĺpec14]])</f>
        <v>0</v>
      </c>
      <c r="AB755" s="193">
        <f>COUNTIF(Tabuľka2[[#This Row],[Stĺpec16]:[Stĺpec23]],"&gt;0,1")</f>
        <v>0</v>
      </c>
      <c r="AC755" s="198">
        <f>IF(OR($F$13="vyberte",$F$13=""),0,Tabuľka2[[#This Row],[Stĺpec14]]-Tabuľka2[[#This Row],[Stĺpec26]])</f>
        <v>0</v>
      </c>
      <c r="AD755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5" s="206">
        <f>IF('Bodovacie kritéria'!$F$15="01 A - BORSKÁ NÍŽINA",Tabuľka2[[#This Row],[Stĺpec25]]/Tabuľka2[[#This Row],[Stĺpec5]],0)</f>
        <v>0</v>
      </c>
      <c r="AF755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5" s="206">
        <f>IFERROR((Tabuľka2[[#This Row],[Stĺpec28]]+Tabuľka2[[#This Row],[Stĺpec25]])/Tabuľka2[[#This Row],[Stĺpec14]],0)</f>
        <v>0</v>
      </c>
      <c r="AH755" s="199">
        <f>Tabuľka2[[#This Row],[Stĺpec28]]+Tabuľka2[[#This Row],[Stĺpec25]]</f>
        <v>0</v>
      </c>
      <c r="AI755" s="206">
        <f>IFERROR(Tabuľka2[[#This Row],[Stĺpec25]]/Tabuľka2[[#This Row],[Stĺpec30]],0)</f>
        <v>0</v>
      </c>
      <c r="AJ755" s="191">
        <f>IFERROR(Tabuľka2[[#This Row],[Stĺpec145]]/Tabuľka2[[#This Row],[Stĺpec14]],0)</f>
        <v>0</v>
      </c>
      <c r="AK755" s="191">
        <f>IFERROR(Tabuľka2[[#This Row],[Stĺpec144]]/Tabuľka2[[#This Row],[Stĺpec14]],0)</f>
        <v>0</v>
      </c>
    </row>
    <row r="756" spans="1:37" x14ac:dyDescent="0.25">
      <c r="A756" s="260"/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17">
        <f>SUM(Činnosti!$F756:$M756)</f>
        <v>0</v>
      </c>
      <c r="O756" s="261"/>
      <c r="P756" s="269"/>
      <c r="Q756" s="267">
        <f>IF(AND(Tabuľka2[[#This Row],[Stĺpec5]]&gt;0,Tabuľka2[[#This Row],[Stĺpec1]]=""),1,0)</f>
        <v>0</v>
      </c>
      <c r="R756" s="237">
        <f>IF(AND(Tabuľka2[[#This Row],[Stĺpec14]]=0,OR(Tabuľka2[[#This Row],[Stĺpec145]]&gt;0,Tabuľka2[[#This Row],[Stĺpec144]]&gt;0)),1,0)</f>
        <v>0</v>
      </c>
      <c r="S756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6" s="212">
        <f>IF(OR($T$13="vyberte",$T$13=""),0,IF(OR(Tabuľka2[[#This Row],[Stĺpec14]]="",Tabuľka2[[#This Row],[Stĺpec6]]=""),0,Tabuľka2[[#This Row],[Stĺpec6]]/Tabuľka2[[#This Row],[Stĺpec14]]))</f>
        <v>0</v>
      </c>
      <c r="U756" s="212">
        <f>IF(OR($U$13="vyberte",$U$13=""),0,IF(OR(Tabuľka2[[#This Row],[Stĺpec14]]="",Tabuľka2[[#This Row],[Stĺpec7]]=""),0,Tabuľka2[[#This Row],[Stĺpec7]]/Tabuľka2[[#This Row],[Stĺpec14]]))</f>
        <v>0</v>
      </c>
      <c r="V756" s="212">
        <f>IF(OR($V$13="vyberte",$V$13=""),0,IF(OR(Tabuľka2[[#This Row],[Stĺpec14]]="",Tabuľka2[[#This Row],[Stĺpec8]]=0),0,Tabuľka2[[#This Row],[Stĺpec8]]/Tabuľka2[[#This Row],[Stĺpec14]]))</f>
        <v>0</v>
      </c>
      <c r="W756" s="212">
        <f>IF(OR($W$13="vyberte",$W$13=""),0,IF(OR(Tabuľka2[[#This Row],[Stĺpec14]]="",Tabuľka2[[#This Row],[Stĺpec9]]=""),0,Tabuľka2[[#This Row],[Stĺpec9]]/Tabuľka2[[#This Row],[Stĺpec14]]))</f>
        <v>0</v>
      </c>
      <c r="X756" s="212">
        <f>IF(OR($X$13="vyberte",$X$13=""),0,IF(OR(Tabuľka2[[#This Row],[Stĺpec14]]="",Tabuľka2[[#This Row],[Stĺpec10]]=""),0,Tabuľka2[[#This Row],[Stĺpec10]]/Tabuľka2[[#This Row],[Stĺpec14]]))</f>
        <v>0</v>
      </c>
      <c r="Y756" s="212">
        <f>IF(OR($Y$13="vyberte",$Y$13=""),0,IF(OR(Tabuľka2[[#This Row],[Stĺpec14]]="",Tabuľka2[[#This Row],[Stĺpec11]]=""),0,Tabuľka2[[#This Row],[Stĺpec11]]/Tabuľka2[[#This Row],[Stĺpec14]]))</f>
        <v>0</v>
      </c>
      <c r="Z756" s="212">
        <f>IF(OR(Tabuľka2[[#This Row],[Stĺpec14]]="",Tabuľka2[[#This Row],[Stĺpec12]]=""),0,Tabuľka2[[#This Row],[Stĺpec12]]/Tabuľka2[[#This Row],[Stĺpec14]])</f>
        <v>0</v>
      </c>
      <c r="AA756" s="194">
        <f>IF(OR(Tabuľka2[[#This Row],[Stĺpec14]]="",Tabuľka2[[#This Row],[Stĺpec13]]=""),0,Tabuľka2[[#This Row],[Stĺpec13]]/Tabuľka2[[#This Row],[Stĺpec14]])</f>
        <v>0</v>
      </c>
      <c r="AB756" s="193">
        <f>COUNTIF(Tabuľka2[[#This Row],[Stĺpec16]:[Stĺpec23]],"&gt;0,1")</f>
        <v>0</v>
      </c>
      <c r="AC756" s="198">
        <f>IF(OR($F$13="vyberte",$F$13=""),0,Tabuľka2[[#This Row],[Stĺpec14]]-Tabuľka2[[#This Row],[Stĺpec26]])</f>
        <v>0</v>
      </c>
      <c r="AD756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6" s="206">
        <f>IF('Bodovacie kritéria'!$F$15="01 A - BORSKÁ NÍŽINA",Tabuľka2[[#This Row],[Stĺpec25]]/Tabuľka2[[#This Row],[Stĺpec5]],0)</f>
        <v>0</v>
      </c>
      <c r="AF756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6" s="206">
        <f>IFERROR((Tabuľka2[[#This Row],[Stĺpec28]]+Tabuľka2[[#This Row],[Stĺpec25]])/Tabuľka2[[#This Row],[Stĺpec14]],0)</f>
        <v>0</v>
      </c>
      <c r="AH756" s="199">
        <f>Tabuľka2[[#This Row],[Stĺpec28]]+Tabuľka2[[#This Row],[Stĺpec25]]</f>
        <v>0</v>
      </c>
      <c r="AI756" s="206">
        <f>IFERROR(Tabuľka2[[#This Row],[Stĺpec25]]/Tabuľka2[[#This Row],[Stĺpec30]],0)</f>
        <v>0</v>
      </c>
      <c r="AJ756" s="191">
        <f>IFERROR(Tabuľka2[[#This Row],[Stĺpec145]]/Tabuľka2[[#This Row],[Stĺpec14]],0)</f>
        <v>0</v>
      </c>
      <c r="AK756" s="191">
        <f>IFERROR(Tabuľka2[[#This Row],[Stĺpec144]]/Tabuľka2[[#This Row],[Stĺpec14]],0)</f>
        <v>0</v>
      </c>
    </row>
    <row r="757" spans="1:37" x14ac:dyDescent="0.25">
      <c r="A757" s="259"/>
      <c r="B757" s="257"/>
      <c r="C757" s="257"/>
      <c r="D757" s="257"/>
      <c r="E757" s="257"/>
      <c r="F757" s="257"/>
      <c r="G757" s="257"/>
      <c r="H757" s="257"/>
      <c r="I757" s="257"/>
      <c r="J757" s="257"/>
      <c r="K757" s="257"/>
      <c r="L757" s="257"/>
      <c r="M757" s="257"/>
      <c r="N757" s="218">
        <f>SUM(Činnosti!$F757:$M757)</f>
        <v>0</v>
      </c>
      <c r="O757" s="262"/>
      <c r="P757" s="269"/>
      <c r="Q757" s="267">
        <f>IF(AND(Tabuľka2[[#This Row],[Stĺpec5]]&gt;0,Tabuľka2[[#This Row],[Stĺpec1]]=""),1,0)</f>
        <v>0</v>
      </c>
      <c r="R757" s="237">
        <f>IF(AND(Tabuľka2[[#This Row],[Stĺpec14]]=0,OR(Tabuľka2[[#This Row],[Stĺpec145]]&gt;0,Tabuľka2[[#This Row],[Stĺpec144]]&gt;0)),1,0)</f>
        <v>0</v>
      </c>
      <c r="S757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7" s="212">
        <f>IF(OR($T$13="vyberte",$T$13=""),0,IF(OR(Tabuľka2[[#This Row],[Stĺpec14]]="",Tabuľka2[[#This Row],[Stĺpec6]]=""),0,Tabuľka2[[#This Row],[Stĺpec6]]/Tabuľka2[[#This Row],[Stĺpec14]]))</f>
        <v>0</v>
      </c>
      <c r="U757" s="212">
        <f>IF(OR($U$13="vyberte",$U$13=""),0,IF(OR(Tabuľka2[[#This Row],[Stĺpec14]]="",Tabuľka2[[#This Row],[Stĺpec7]]=""),0,Tabuľka2[[#This Row],[Stĺpec7]]/Tabuľka2[[#This Row],[Stĺpec14]]))</f>
        <v>0</v>
      </c>
      <c r="V757" s="212">
        <f>IF(OR($V$13="vyberte",$V$13=""),0,IF(OR(Tabuľka2[[#This Row],[Stĺpec14]]="",Tabuľka2[[#This Row],[Stĺpec8]]=0),0,Tabuľka2[[#This Row],[Stĺpec8]]/Tabuľka2[[#This Row],[Stĺpec14]]))</f>
        <v>0</v>
      </c>
      <c r="W757" s="212">
        <f>IF(OR($W$13="vyberte",$W$13=""),0,IF(OR(Tabuľka2[[#This Row],[Stĺpec14]]="",Tabuľka2[[#This Row],[Stĺpec9]]=""),0,Tabuľka2[[#This Row],[Stĺpec9]]/Tabuľka2[[#This Row],[Stĺpec14]]))</f>
        <v>0</v>
      </c>
      <c r="X757" s="212">
        <f>IF(OR($X$13="vyberte",$X$13=""),0,IF(OR(Tabuľka2[[#This Row],[Stĺpec14]]="",Tabuľka2[[#This Row],[Stĺpec10]]=""),0,Tabuľka2[[#This Row],[Stĺpec10]]/Tabuľka2[[#This Row],[Stĺpec14]]))</f>
        <v>0</v>
      </c>
      <c r="Y757" s="212">
        <f>IF(OR($Y$13="vyberte",$Y$13=""),0,IF(OR(Tabuľka2[[#This Row],[Stĺpec14]]="",Tabuľka2[[#This Row],[Stĺpec11]]=""),0,Tabuľka2[[#This Row],[Stĺpec11]]/Tabuľka2[[#This Row],[Stĺpec14]]))</f>
        <v>0</v>
      </c>
      <c r="Z757" s="212">
        <f>IF(OR(Tabuľka2[[#This Row],[Stĺpec14]]="",Tabuľka2[[#This Row],[Stĺpec12]]=""),0,Tabuľka2[[#This Row],[Stĺpec12]]/Tabuľka2[[#This Row],[Stĺpec14]])</f>
        <v>0</v>
      </c>
      <c r="AA757" s="194">
        <f>IF(OR(Tabuľka2[[#This Row],[Stĺpec14]]="",Tabuľka2[[#This Row],[Stĺpec13]]=""),0,Tabuľka2[[#This Row],[Stĺpec13]]/Tabuľka2[[#This Row],[Stĺpec14]])</f>
        <v>0</v>
      </c>
      <c r="AB757" s="193">
        <f>COUNTIF(Tabuľka2[[#This Row],[Stĺpec16]:[Stĺpec23]],"&gt;0,1")</f>
        <v>0</v>
      </c>
      <c r="AC757" s="198">
        <f>IF(OR($F$13="vyberte",$F$13=""),0,Tabuľka2[[#This Row],[Stĺpec14]]-Tabuľka2[[#This Row],[Stĺpec26]])</f>
        <v>0</v>
      </c>
      <c r="AD757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7" s="206">
        <f>IF('Bodovacie kritéria'!$F$15="01 A - BORSKÁ NÍŽINA",Tabuľka2[[#This Row],[Stĺpec25]]/Tabuľka2[[#This Row],[Stĺpec5]],0)</f>
        <v>0</v>
      </c>
      <c r="AF757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7" s="206">
        <f>IFERROR((Tabuľka2[[#This Row],[Stĺpec28]]+Tabuľka2[[#This Row],[Stĺpec25]])/Tabuľka2[[#This Row],[Stĺpec14]],0)</f>
        <v>0</v>
      </c>
      <c r="AH757" s="199">
        <f>Tabuľka2[[#This Row],[Stĺpec28]]+Tabuľka2[[#This Row],[Stĺpec25]]</f>
        <v>0</v>
      </c>
      <c r="AI757" s="206">
        <f>IFERROR(Tabuľka2[[#This Row],[Stĺpec25]]/Tabuľka2[[#This Row],[Stĺpec30]],0)</f>
        <v>0</v>
      </c>
      <c r="AJ757" s="191">
        <f>IFERROR(Tabuľka2[[#This Row],[Stĺpec145]]/Tabuľka2[[#This Row],[Stĺpec14]],0)</f>
        <v>0</v>
      </c>
      <c r="AK757" s="191">
        <f>IFERROR(Tabuľka2[[#This Row],[Stĺpec144]]/Tabuľka2[[#This Row],[Stĺpec14]],0)</f>
        <v>0</v>
      </c>
    </row>
    <row r="758" spans="1:37" ht="15.75" thickBot="1" x14ac:dyDescent="0.3">
      <c r="A758" s="260"/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17">
        <f>SUM(Činnosti!$F758:$M758)</f>
        <v>0</v>
      </c>
      <c r="O758" s="261"/>
      <c r="P758" s="282"/>
      <c r="Q758" s="267">
        <f>IF(AND(Tabuľka2[[#This Row],[Stĺpec5]]&gt;0,Tabuľka2[[#This Row],[Stĺpec1]]=""),1,0)</f>
        <v>0</v>
      </c>
      <c r="R758" s="237">
        <f>IF(AND(Tabuľka2[[#This Row],[Stĺpec14]]=0,OR(Tabuľka2[[#This Row],[Stĺpec145]]&gt;0,Tabuľka2[[#This Row],[Stĺpec144]]&gt;0)),1,0)</f>
        <v>0</v>
      </c>
      <c r="S758" s="182" t="str">
        <f>IF(Tabuľka2[[#This Row],[Stĺpec14]]&gt;Tabuľka2[[#This Row],[Stĺpec5]],"chyba",IF(Tabuľka2[[#This Row],[Stĺpec5]]&gt;Tabuľka2[[#This Row],[Stĺpec14]],"chyba",IF(Tabuľka2[[#This Row],[Stĺpec145]]&gt;Tabuľka2[[#This Row],[Stĺpec5]],"chyba",IF(Tabuľka2[[#This Row],[Stĺpec144]]&gt;Tabuľka2[[#This Row],[Stĺpec5]],"chyba",""))))</f>
        <v/>
      </c>
      <c r="T758" s="212">
        <f>IF(OR($T$13="vyberte",$T$13=""),0,IF(OR(Tabuľka2[[#This Row],[Stĺpec14]]="",Tabuľka2[[#This Row],[Stĺpec6]]=""),0,Tabuľka2[[#This Row],[Stĺpec6]]/Tabuľka2[[#This Row],[Stĺpec14]]))</f>
        <v>0</v>
      </c>
      <c r="U758" s="212">
        <f>IF(OR($U$13="vyberte",$U$13=""),0,IF(OR(Tabuľka2[[#This Row],[Stĺpec14]]="",Tabuľka2[[#This Row],[Stĺpec7]]=""),0,Tabuľka2[[#This Row],[Stĺpec7]]/Tabuľka2[[#This Row],[Stĺpec14]]))</f>
        <v>0</v>
      </c>
      <c r="V758" s="212">
        <f>IF(OR($V$13="vyberte",$V$13=""),0,IF(OR(Tabuľka2[[#This Row],[Stĺpec14]]="",Tabuľka2[[#This Row],[Stĺpec8]]=0),0,Tabuľka2[[#This Row],[Stĺpec8]]/Tabuľka2[[#This Row],[Stĺpec14]]))</f>
        <v>0</v>
      </c>
      <c r="W758" s="212">
        <f>IF(OR($W$13="vyberte",$W$13=""),0,IF(OR(Tabuľka2[[#This Row],[Stĺpec14]]="",Tabuľka2[[#This Row],[Stĺpec9]]=""),0,Tabuľka2[[#This Row],[Stĺpec9]]/Tabuľka2[[#This Row],[Stĺpec14]]))</f>
        <v>0</v>
      </c>
      <c r="X758" s="212">
        <f>IF(OR($X$13="vyberte",$X$13=""),0,IF(OR(Tabuľka2[[#This Row],[Stĺpec14]]="",Tabuľka2[[#This Row],[Stĺpec10]]=""),0,Tabuľka2[[#This Row],[Stĺpec10]]/Tabuľka2[[#This Row],[Stĺpec14]]))</f>
        <v>0</v>
      </c>
      <c r="Y758" s="212">
        <f>IF(OR($Y$13="vyberte",$Y$13=""),0,IF(OR(Tabuľka2[[#This Row],[Stĺpec14]]="",Tabuľka2[[#This Row],[Stĺpec11]]=""),0,Tabuľka2[[#This Row],[Stĺpec11]]/Tabuľka2[[#This Row],[Stĺpec14]]))</f>
        <v>0</v>
      </c>
      <c r="Z758" s="212">
        <f>IF(OR(Tabuľka2[[#This Row],[Stĺpec14]]="",Tabuľka2[[#This Row],[Stĺpec12]]=""),0,Tabuľka2[[#This Row],[Stĺpec12]]/Tabuľka2[[#This Row],[Stĺpec14]])</f>
        <v>0</v>
      </c>
      <c r="AA758" s="194">
        <f>IF(OR(Tabuľka2[[#This Row],[Stĺpec14]]="",Tabuľka2[[#This Row],[Stĺpec13]]=""),0,Tabuľka2[[#This Row],[Stĺpec13]]/Tabuľka2[[#This Row],[Stĺpec14]])</f>
        <v>0</v>
      </c>
      <c r="AB758" s="193">
        <f>COUNTIF(Tabuľka2[[#This Row],[Stĺpec16]:[Stĺpec23]],"&gt;0,1")</f>
        <v>0</v>
      </c>
      <c r="AC758" s="198">
        <f>IF(OR($F$13="vyberte",$F$13=""),0,Tabuľka2[[#This Row],[Stĺpec14]]-Tabuľka2[[#This Row],[Stĺpec26]])</f>
        <v>0</v>
      </c>
      <c r="AD758" s="199">
        <f>SUMIF($F$13:$K$13,Hárok4!$A$3,Tabuľka2[[#This Row],[Stĺpec6]:[Stĺpec11]])+SUMIF($F$13:$K$13,Hárok4!$A$4,Tabuľka2[[#This Row],[Stĺpec6]:[Stĺpec11]])+SUMIF($F$13:$K$13,Hárok4!$A$5,Tabuľka2[[#This Row],[Stĺpec6]:[Stĺpec11]])+SUMIF($F$13:$K$13,Hárok4!$A$6,Tabuľka2[[#This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Row],[Stĺpec6]:[Stĺpec11]])+SUMIF($F$13:$K$13,Hárok4!$A$13,Tabuľka2[[#This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Row],[Stĺpec6]:[Stĺpec11]])+SUMIF($F$13:$K$13,Hárok4!$A$17,Tabuľka2[[#This Row],[Stĺpec6]:[Stĺpec11]])+Tabuľka2[[#This Row],[Stĺpec12]]</f>
        <v>0</v>
      </c>
      <c r="AE758" s="206">
        <f>IF('Bodovacie kritéria'!$F$15="01 A - BORSKÁ NÍŽINA",Tabuľka2[[#This Row],[Stĺpec25]]/Tabuľka2[[#This Row],[Stĺpec5]],0)</f>
        <v>0</v>
      </c>
      <c r="AF758" s="199">
        <f>SUMIF($F$13:$K$13,Hárok4!$A$6,Tabuľka2[[#This Row],[Stĺpec6]:[Stĺpec11]])+SUMIF($F$13:$K$13,Hárok4!$A$7,Tabuľka2[[#This Row],[Stĺpec6]:[Stĺpec11]])+SUMIF($F$13:$K$13,Hárok4!$A$8,Tabuľka2[[#This Row],[Stĺpec6]:[Stĺpec11]])+SUMIF($F$13:$K$13,Hárok4!$A$9,Tabuľka2[[#This Row],[Stĺpec6]:[Stĺpec11]])+SUMIF($F$13:$K$13,Hárok4!$A$10,Tabuľka2[[#This Row],[Stĺpec6]:[Stĺpec11]])+SUMIF($F$13:$K$13,Hárok4!$A$11,Tabuľka2[[#This Row],[Stĺpec6]:[Stĺpec11]])+SUMIF($F$13:$K$13,Hárok4!$A$12,Tabuľka2[[#This Row],[Stĺpec6]:[Stĺpec11]])+SUMIF($F$13:$K$13,Hárok4!$A$14,Tabuľka2[[#This Row],[Stĺpec6]:[Stĺpec11]])+SUMIF($F$13:$K$13,Hárok4!$A$15,Tabuľka2[[#This Row],[Stĺpec6]:[Stĺpec11]])+SUMIF($F$13:$K$13,Hárok4!$A$16,Tabuľka2[[#This Row],[Stĺpec6]:[Stĺpec11]])</f>
        <v>0</v>
      </c>
      <c r="AG758" s="206">
        <f>IFERROR((Tabuľka2[[#This Row],[Stĺpec28]]+Tabuľka2[[#This Row],[Stĺpec25]])/Tabuľka2[[#This Row],[Stĺpec14]],0)</f>
        <v>0</v>
      </c>
      <c r="AH758" s="199">
        <f>Tabuľka2[[#This Row],[Stĺpec28]]+Tabuľka2[[#This Row],[Stĺpec25]]</f>
        <v>0</v>
      </c>
      <c r="AI758" s="206">
        <f>IFERROR(Tabuľka2[[#This Row],[Stĺpec25]]/Tabuľka2[[#This Row],[Stĺpec30]],0)</f>
        <v>0</v>
      </c>
      <c r="AJ758" s="191">
        <f>IFERROR(Tabuľka2[[#This Row],[Stĺpec145]]/Tabuľka2[[#This Row],[Stĺpec14]],0)</f>
        <v>0</v>
      </c>
      <c r="AK758" s="191">
        <f>IFERROR(Tabuľka2[[#This Row],[Stĺpec144]]/Tabuľka2[[#This Row],[Stĺpec14]],0)</f>
        <v>0</v>
      </c>
    </row>
    <row r="759" spans="1:37" ht="15.75" thickTop="1" x14ac:dyDescent="0.25">
      <c r="A759" s="283" t="s">
        <v>226</v>
      </c>
      <c r="B759" s="284"/>
      <c r="C759" s="284"/>
      <c r="D759" s="284"/>
      <c r="E759" s="284"/>
      <c r="F759" s="285">
        <f>SUBTOTAL(109,Tabuľka2[Stĺpec6])</f>
        <v>0</v>
      </c>
      <c r="G759" s="285">
        <f>SUBTOTAL(109,Tabuľka2[Stĺpec7])</f>
        <v>0</v>
      </c>
      <c r="H759" s="285">
        <f>SUBTOTAL(109,Tabuľka2[Stĺpec8])</f>
        <v>0</v>
      </c>
      <c r="I759" s="285">
        <f>SUBTOTAL(109,Tabuľka2[Stĺpec9])</f>
        <v>0</v>
      </c>
      <c r="J759" s="285">
        <f>SUBTOTAL(109,Tabuľka2[Stĺpec10])</f>
        <v>0</v>
      </c>
      <c r="K759" s="285">
        <f>SUBTOTAL(109,Tabuľka2[Stĺpec11])</f>
        <v>0</v>
      </c>
      <c r="L759" s="285">
        <f>SUBTOTAL(109,Tabuľka2[Stĺpec12])</f>
        <v>0</v>
      </c>
      <c r="M759" s="285">
        <f>SUBTOTAL(109,Tabuľka2[Stĺpec13])</f>
        <v>0</v>
      </c>
      <c r="N759" s="286">
        <f>SUBTOTAL(109,Tabuľka2[Stĺpec14])</f>
        <v>0</v>
      </c>
      <c r="O759" s="286">
        <f>SUBTOTAL(109,Tabuľka2[Stĺpec145])</f>
        <v>0</v>
      </c>
      <c r="P759" s="286">
        <f>SUBTOTAL(109,Tabuľka2[Stĺpec144])</f>
        <v>0</v>
      </c>
      <c r="Q759" s="286"/>
      <c r="R759" s="286"/>
      <c r="S759" s="287"/>
      <c r="T759" s="288"/>
      <c r="U759" s="289"/>
      <c r="V759" s="289"/>
      <c r="W759" s="289"/>
      <c r="X759" s="289"/>
      <c r="Y759" s="289"/>
      <c r="Z759" s="289"/>
      <c r="AA759" s="289"/>
      <c r="AB759" s="290"/>
      <c r="AC759" s="290"/>
      <c r="AD759" s="290"/>
      <c r="AE759" s="290"/>
      <c r="AF759" s="290"/>
      <c r="AG759" s="290"/>
      <c r="AH759" s="290"/>
      <c r="AI759" s="290"/>
      <c r="AJ759" s="290"/>
      <c r="AK759" s="290"/>
    </row>
  </sheetData>
  <mergeCells count="13">
    <mergeCell ref="A3:H3"/>
    <mergeCell ref="A2:H2"/>
    <mergeCell ref="A4:H4"/>
    <mergeCell ref="T11:AA11"/>
    <mergeCell ref="F11:M11"/>
    <mergeCell ref="A5:C5"/>
    <mergeCell ref="A6:C6"/>
    <mergeCell ref="A7:C7"/>
    <mergeCell ref="A8:C8"/>
    <mergeCell ref="D5:M5"/>
    <mergeCell ref="D6:M6"/>
    <mergeCell ref="D7:M7"/>
    <mergeCell ref="D8:M8"/>
  </mergeCells>
  <conditionalFormatting sqref="A14:A758">
    <cfRule type="expression" dxfId="114" priority="25">
      <formula>Q14=1</formula>
    </cfRule>
    <cfRule type="expression" dxfId="113" priority="41">
      <formula>S14="chyba"</formula>
    </cfRule>
  </conditionalFormatting>
  <conditionalFormatting sqref="F13">
    <cfRule type="expression" dxfId="112" priority="7">
      <formula>$T$1=1</formula>
    </cfRule>
    <cfRule type="cellIs" dxfId="111" priority="40" operator="equal">
      <formula>"vyberte"</formula>
    </cfRule>
    <cfRule type="expression" dxfId="110" priority="32">
      <formula>$F$9=FALSE</formula>
    </cfRule>
    <cfRule type="cellIs" dxfId="109" priority="21" operator="equal">
      <formula>""</formula>
    </cfRule>
    <cfRule type="cellIs" dxfId="108" priority="14" operator="equal">
      <formula>"vyberte"</formula>
    </cfRule>
  </conditionalFormatting>
  <conditionalFormatting sqref="G13:K13">
    <cfRule type="cellIs" dxfId="107" priority="39" operator="equal">
      <formula>"vyberte"</formula>
    </cfRule>
  </conditionalFormatting>
  <conditionalFormatting sqref="E14:E758">
    <cfRule type="expression" dxfId="106" priority="38">
      <formula>S14="chyba"</formula>
    </cfRule>
  </conditionalFormatting>
  <conditionalFormatting sqref="N14:N758">
    <cfRule type="expression" dxfId="105" priority="37">
      <formula>S14="chyba"</formula>
    </cfRule>
  </conditionalFormatting>
  <conditionalFormatting sqref="O14:O758">
    <cfRule type="expression" dxfId="104" priority="36">
      <formula>S14="chyba"</formula>
    </cfRule>
  </conditionalFormatting>
  <conditionalFormatting sqref="A2">
    <cfRule type="cellIs" dxfId="103" priority="34" operator="equal">
      <formula>"v červenooznačených riadkoch sú nesprávne zadané výmery"</formula>
    </cfRule>
  </conditionalFormatting>
  <conditionalFormatting sqref="A3">
    <cfRule type="cellIs" dxfId="102" priority="33" operator="equal">
      <formula>"v červenooznačených riadkoch sú zadané neoprávnené kombinácie podporovateľných činností"</formula>
    </cfRule>
  </conditionalFormatting>
  <conditionalFormatting sqref="G13">
    <cfRule type="expression" dxfId="101" priority="6">
      <formula>$T$2=1</formula>
    </cfRule>
    <cfRule type="expression" dxfId="100" priority="31">
      <formula>$G$9=FALSE</formula>
    </cfRule>
    <cfRule type="cellIs" dxfId="99" priority="20" operator="equal">
      <formula>""</formula>
    </cfRule>
    <cfRule type="cellIs" dxfId="98" priority="13" operator="equal">
      <formula>"vyberte"</formula>
    </cfRule>
  </conditionalFormatting>
  <conditionalFormatting sqref="H13">
    <cfRule type="expression" dxfId="97" priority="5">
      <formula>$T$3=1</formula>
    </cfRule>
    <cfRule type="expression" dxfId="96" priority="30">
      <formula>$H$9=FALSE</formula>
    </cfRule>
    <cfRule type="cellIs" dxfId="95" priority="19" operator="equal">
      <formula>""</formula>
    </cfRule>
    <cfRule type="cellIs" dxfId="94" priority="12" operator="equal">
      <formula>"vyberte"</formula>
    </cfRule>
  </conditionalFormatting>
  <conditionalFormatting sqref="I13">
    <cfRule type="expression" dxfId="93" priority="1">
      <formula>$T$4=1</formula>
    </cfRule>
    <cfRule type="expression" dxfId="92" priority="29">
      <formula>$I$9=FALSE</formula>
    </cfRule>
    <cfRule type="cellIs" dxfId="91" priority="18" operator="equal">
      <formula>""</formula>
    </cfRule>
    <cfRule type="cellIs" dxfId="90" priority="10" operator="equal">
      <formula>"vyberte"</formula>
    </cfRule>
  </conditionalFormatting>
  <conditionalFormatting sqref="J13">
    <cfRule type="expression" dxfId="89" priority="4">
      <formula>$T$5=1</formula>
    </cfRule>
    <cfRule type="expression" dxfId="88" priority="28">
      <formula>$J$9=FALSE</formula>
    </cfRule>
    <cfRule type="cellIs" dxfId="87" priority="17" operator="equal">
      <formula>""</formula>
    </cfRule>
    <cfRule type="cellIs" dxfId="86" priority="9" operator="equal">
      <formula>"vyberte"</formula>
    </cfRule>
  </conditionalFormatting>
  <conditionalFormatting sqref="K13">
    <cfRule type="expression" dxfId="85" priority="3">
      <formula>$T$6=1</formula>
    </cfRule>
    <cfRule type="expression" dxfId="84" priority="27">
      <formula>$K$9=FALSE</formula>
    </cfRule>
    <cfRule type="cellIs" dxfId="83" priority="16" operator="equal">
      <formula>""</formula>
    </cfRule>
    <cfRule type="cellIs" dxfId="82" priority="8" operator="equal">
      <formula>"vyberte"</formula>
    </cfRule>
  </conditionalFormatting>
  <conditionalFormatting sqref="A4:H4">
    <cfRule type="cellIs" dxfId="81" priority="26" operator="equal">
      <formula>"vyberte dreviny červenooznačených stĺpcoch"</formula>
    </cfRule>
    <cfRule type="cellIs" dxfId="80" priority="15" operator="equal">
      <formula>"v červenooznačených stĺpcoch sa opakujú dreviny"</formula>
    </cfRule>
  </conditionalFormatting>
  <conditionalFormatting sqref="A2:H2">
    <cfRule type="cellIs" dxfId="79" priority="24" operator="equal">
      <formula>"v červenooznačených riadkoch nie sú zadané čisla dielcov"</formula>
    </cfRule>
  </conditionalFormatting>
  <conditionalFormatting sqref="P14">
    <cfRule type="expression" dxfId="78" priority="23">
      <formula>S14="chyba"</formula>
    </cfRule>
  </conditionalFormatting>
  <conditionalFormatting sqref="P15:P758">
    <cfRule type="expression" dxfId="77" priority="2">
      <formula>S15="chyba"</formula>
    </cfRule>
  </conditionalFormatting>
  <dataValidations count="1">
    <dataValidation allowBlank="1" showInputMessage="1" showErrorMessage="1" prompt="v ha" sqref="O13:P13"/>
  </dataValidations>
  <printOptions horizontalCentered="1" verticalCentered="1"/>
  <pageMargins left="0.19685039370078741" right="0.19685039370078741" top="0.78740157480314965" bottom="0.78740157480314965" header="0.31496062992125984" footer="0.31496062992125984"/>
  <pageSetup paperSize="9" orientation="landscape" r:id="rId1"/>
  <ignoredErrors>
    <ignoredError sqref="S13 Z15:AA758 AB13 N13 Z14:AA14 Q13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skratky drevín podľa prílohy č. 1 k zákonu č. 138/2010 Z. z.">
          <x14:formula1>
            <xm:f>Hárok4!$K$2:$K$70</xm:f>
          </x14:formula1>
          <xm:sqref>F13:K13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opLeftCell="A3" workbookViewId="0">
      <selection activeCell="K4" sqref="K4"/>
    </sheetView>
  </sheetViews>
  <sheetFormatPr defaultRowHeight="15" x14ac:dyDescent="0.25"/>
  <cols>
    <col min="2" max="2" width="28.140625" bestFit="1" customWidth="1"/>
    <col min="8" max="8" width="32.7109375" bestFit="1" customWidth="1"/>
  </cols>
  <sheetData>
    <row r="2" spans="1:11" x14ac:dyDescent="0.25">
      <c r="K2" t="s">
        <v>469</v>
      </c>
    </row>
    <row r="3" spans="1:11" x14ac:dyDescent="0.25">
      <c r="A3" s="195" t="s">
        <v>228</v>
      </c>
      <c r="B3" s="196" t="s">
        <v>243</v>
      </c>
      <c r="G3" s="197" t="s">
        <v>270</v>
      </c>
      <c r="H3" s="196" t="s">
        <v>271</v>
      </c>
      <c r="K3" s="213" t="s">
        <v>228</v>
      </c>
    </row>
    <row r="4" spans="1:11" x14ac:dyDescent="0.25">
      <c r="A4" s="195" t="s">
        <v>244</v>
      </c>
      <c r="B4" s="196" t="s">
        <v>245</v>
      </c>
      <c r="G4" s="197" t="s">
        <v>272</v>
      </c>
      <c r="H4" s="196" t="s">
        <v>273</v>
      </c>
      <c r="K4" s="213" t="s">
        <v>244</v>
      </c>
    </row>
    <row r="5" spans="1:11" x14ac:dyDescent="0.25">
      <c r="A5" s="195" t="s">
        <v>246</v>
      </c>
      <c r="B5" s="196" t="s">
        <v>247</v>
      </c>
      <c r="G5" s="197" t="s">
        <v>274</v>
      </c>
      <c r="H5" s="196" t="s">
        <v>275</v>
      </c>
      <c r="K5" s="213" t="s">
        <v>246</v>
      </c>
    </row>
    <row r="6" spans="1:11" x14ac:dyDescent="0.25">
      <c r="A6" s="195" t="s">
        <v>227</v>
      </c>
      <c r="B6" s="196" t="s">
        <v>248</v>
      </c>
      <c r="G6" s="197" t="s">
        <v>276</v>
      </c>
      <c r="H6" s="196" t="s">
        <v>277</v>
      </c>
      <c r="K6" s="213" t="s">
        <v>227</v>
      </c>
    </row>
    <row r="7" spans="1:11" x14ac:dyDescent="0.25">
      <c r="A7" s="195" t="s">
        <v>249</v>
      </c>
      <c r="B7" s="196" t="s">
        <v>250</v>
      </c>
      <c r="G7" s="197" t="s">
        <v>278</v>
      </c>
      <c r="H7" s="196" t="s">
        <v>279</v>
      </c>
      <c r="K7" s="213" t="s">
        <v>249</v>
      </c>
    </row>
    <row r="8" spans="1:11" x14ac:dyDescent="0.25">
      <c r="A8" s="195" t="s">
        <v>251</v>
      </c>
      <c r="B8" s="196" t="s">
        <v>252</v>
      </c>
      <c r="G8" s="197" t="s">
        <v>211</v>
      </c>
      <c r="H8" s="196" t="s">
        <v>280</v>
      </c>
      <c r="K8" s="213" t="s">
        <v>251</v>
      </c>
    </row>
    <row r="9" spans="1:11" x14ac:dyDescent="0.25">
      <c r="A9" s="195" t="s">
        <v>253</v>
      </c>
      <c r="B9" s="196" t="s">
        <v>254</v>
      </c>
      <c r="G9" s="197" t="s">
        <v>281</v>
      </c>
      <c r="H9" s="196" t="s">
        <v>282</v>
      </c>
      <c r="K9" s="213" t="s">
        <v>253</v>
      </c>
    </row>
    <row r="10" spans="1:11" x14ac:dyDescent="0.25">
      <c r="A10" s="195" t="s">
        <v>255</v>
      </c>
      <c r="B10" s="196" t="s">
        <v>256</v>
      </c>
      <c r="G10" s="197" t="s">
        <v>283</v>
      </c>
      <c r="H10" s="196" t="s">
        <v>284</v>
      </c>
      <c r="K10" s="213" t="s">
        <v>255</v>
      </c>
    </row>
    <row r="11" spans="1:11" x14ac:dyDescent="0.25">
      <c r="A11" s="195" t="s">
        <v>257</v>
      </c>
      <c r="B11" s="196" t="s">
        <v>258</v>
      </c>
      <c r="G11" s="197" t="s">
        <v>285</v>
      </c>
      <c r="H11" s="196" t="s">
        <v>286</v>
      </c>
      <c r="K11" s="213" t="s">
        <v>257</v>
      </c>
    </row>
    <row r="12" spans="1:11" x14ac:dyDescent="0.25">
      <c r="A12" s="195" t="s">
        <v>259</v>
      </c>
      <c r="B12" s="196" t="s">
        <v>260</v>
      </c>
      <c r="G12" s="197" t="s">
        <v>287</v>
      </c>
      <c r="H12" s="196" t="s">
        <v>288</v>
      </c>
      <c r="K12" s="213" t="s">
        <v>259</v>
      </c>
    </row>
    <row r="13" spans="1:11" x14ac:dyDescent="0.25">
      <c r="A13" s="195" t="s">
        <v>261</v>
      </c>
      <c r="B13" s="196" t="s">
        <v>262</v>
      </c>
      <c r="G13" s="197" t="s">
        <v>289</v>
      </c>
      <c r="H13" s="196" t="s">
        <v>290</v>
      </c>
      <c r="K13" s="213" t="s">
        <v>261</v>
      </c>
    </row>
    <row r="14" spans="1:11" x14ac:dyDescent="0.25">
      <c r="A14" s="195" t="s">
        <v>263</v>
      </c>
      <c r="B14" s="196" t="s">
        <v>264</v>
      </c>
      <c r="G14" s="197" t="s">
        <v>291</v>
      </c>
      <c r="H14" s="196" t="s">
        <v>292</v>
      </c>
      <c r="K14" s="213" t="s">
        <v>263</v>
      </c>
    </row>
    <row r="15" spans="1:11" x14ac:dyDescent="0.25">
      <c r="A15" s="195" t="s">
        <v>229</v>
      </c>
      <c r="B15" s="196" t="s">
        <v>265</v>
      </c>
      <c r="G15" s="197" t="s">
        <v>293</v>
      </c>
      <c r="H15" s="196" t="s">
        <v>294</v>
      </c>
      <c r="K15" s="213" t="s">
        <v>229</v>
      </c>
    </row>
    <row r="16" spans="1:11" x14ac:dyDescent="0.25">
      <c r="A16" s="195" t="s">
        <v>266</v>
      </c>
      <c r="B16" s="196" t="s">
        <v>267</v>
      </c>
      <c r="G16" s="197" t="s">
        <v>295</v>
      </c>
      <c r="H16" s="196" t="s">
        <v>296</v>
      </c>
      <c r="K16" s="213" t="s">
        <v>266</v>
      </c>
    </row>
    <row r="17" spans="1:11" x14ac:dyDescent="0.25">
      <c r="A17" s="195" t="s">
        <v>268</v>
      </c>
      <c r="B17" s="196" t="s">
        <v>269</v>
      </c>
      <c r="G17" s="197" t="s">
        <v>297</v>
      </c>
      <c r="H17" s="196" t="s">
        <v>298</v>
      </c>
      <c r="K17" s="213" t="s">
        <v>268</v>
      </c>
    </row>
    <row r="18" spans="1:11" x14ac:dyDescent="0.25">
      <c r="G18" s="197" t="s">
        <v>299</v>
      </c>
      <c r="H18" s="196" t="s">
        <v>300</v>
      </c>
      <c r="K18" s="213" t="s">
        <v>270</v>
      </c>
    </row>
    <row r="19" spans="1:11" x14ac:dyDescent="0.25">
      <c r="G19" s="197" t="s">
        <v>301</v>
      </c>
      <c r="H19" s="196" t="s">
        <v>302</v>
      </c>
      <c r="K19" s="213" t="s">
        <v>272</v>
      </c>
    </row>
    <row r="20" spans="1:11" x14ac:dyDescent="0.25">
      <c r="G20" s="197" t="s">
        <v>303</v>
      </c>
      <c r="H20" s="196" t="s">
        <v>304</v>
      </c>
      <c r="K20" s="213" t="s">
        <v>274</v>
      </c>
    </row>
    <row r="21" spans="1:11" x14ac:dyDescent="0.25">
      <c r="G21" s="197" t="s">
        <v>305</v>
      </c>
      <c r="H21" s="196" t="s">
        <v>306</v>
      </c>
      <c r="K21" s="213" t="s">
        <v>276</v>
      </c>
    </row>
    <row r="22" spans="1:11" x14ac:dyDescent="0.25">
      <c r="G22" s="197" t="s">
        <v>307</v>
      </c>
      <c r="H22" s="196" t="s">
        <v>308</v>
      </c>
      <c r="K22" s="213" t="s">
        <v>278</v>
      </c>
    </row>
    <row r="23" spans="1:11" x14ac:dyDescent="0.25">
      <c r="G23" s="197" t="s">
        <v>309</v>
      </c>
      <c r="H23" s="196" t="s">
        <v>310</v>
      </c>
      <c r="K23" s="213" t="s">
        <v>211</v>
      </c>
    </row>
    <row r="24" spans="1:11" x14ac:dyDescent="0.25">
      <c r="G24" s="197" t="s">
        <v>311</v>
      </c>
      <c r="H24" s="196" t="s">
        <v>312</v>
      </c>
      <c r="K24" s="213" t="s">
        <v>281</v>
      </c>
    </row>
    <row r="25" spans="1:11" x14ac:dyDescent="0.25">
      <c r="G25" s="197" t="s">
        <v>313</v>
      </c>
      <c r="H25" s="196" t="s">
        <v>314</v>
      </c>
      <c r="K25" s="213" t="s">
        <v>283</v>
      </c>
    </row>
    <row r="26" spans="1:11" x14ac:dyDescent="0.25">
      <c r="G26" s="197" t="s">
        <v>315</v>
      </c>
      <c r="H26" s="196" t="s">
        <v>316</v>
      </c>
      <c r="K26" s="213" t="s">
        <v>285</v>
      </c>
    </row>
    <row r="27" spans="1:11" x14ac:dyDescent="0.25">
      <c r="G27" s="197" t="s">
        <v>317</v>
      </c>
      <c r="H27" s="196" t="s">
        <v>318</v>
      </c>
      <c r="K27" s="213" t="s">
        <v>287</v>
      </c>
    </row>
    <row r="28" spans="1:11" x14ac:dyDescent="0.25">
      <c r="G28" s="197" t="s">
        <v>319</v>
      </c>
      <c r="H28" s="196" t="s">
        <v>320</v>
      </c>
      <c r="K28" s="213" t="s">
        <v>289</v>
      </c>
    </row>
    <row r="29" spans="1:11" x14ac:dyDescent="0.25">
      <c r="G29" s="197" t="s">
        <v>321</v>
      </c>
      <c r="H29" s="196" t="s">
        <v>322</v>
      </c>
      <c r="K29" s="213" t="s">
        <v>291</v>
      </c>
    </row>
    <row r="30" spans="1:11" x14ac:dyDescent="0.25">
      <c r="G30" s="197" t="s">
        <v>68</v>
      </c>
      <c r="H30" s="196" t="s">
        <v>323</v>
      </c>
      <c r="K30" s="213" t="s">
        <v>293</v>
      </c>
    </row>
    <row r="31" spans="1:11" x14ac:dyDescent="0.25">
      <c r="G31" s="197" t="s">
        <v>65</v>
      </c>
      <c r="H31" s="196" t="s">
        <v>324</v>
      </c>
      <c r="K31" s="213" t="s">
        <v>295</v>
      </c>
    </row>
    <row r="32" spans="1:11" x14ac:dyDescent="0.25">
      <c r="G32" s="197" t="s">
        <v>325</v>
      </c>
      <c r="H32" s="196" t="s">
        <v>326</v>
      </c>
      <c r="K32" s="213" t="s">
        <v>297</v>
      </c>
    </row>
    <row r="33" spans="7:11" x14ac:dyDescent="0.25">
      <c r="G33" s="197" t="s">
        <v>327</v>
      </c>
      <c r="H33" s="196" t="s">
        <v>328</v>
      </c>
      <c r="K33" s="213" t="s">
        <v>299</v>
      </c>
    </row>
    <row r="34" spans="7:11" x14ac:dyDescent="0.25">
      <c r="G34" s="197" t="s">
        <v>329</v>
      </c>
      <c r="H34" s="196" t="s">
        <v>330</v>
      </c>
      <c r="K34" s="213" t="s">
        <v>301</v>
      </c>
    </row>
    <row r="35" spans="7:11" x14ac:dyDescent="0.25">
      <c r="G35" s="197" t="s">
        <v>331</v>
      </c>
      <c r="H35" s="196" t="s">
        <v>332</v>
      </c>
      <c r="K35" s="213" t="s">
        <v>303</v>
      </c>
    </row>
    <row r="36" spans="7:11" x14ac:dyDescent="0.25">
      <c r="G36" s="197" t="s">
        <v>333</v>
      </c>
      <c r="H36" s="196" t="s">
        <v>334</v>
      </c>
      <c r="K36" s="213" t="s">
        <v>305</v>
      </c>
    </row>
    <row r="37" spans="7:11" x14ac:dyDescent="0.25">
      <c r="G37" s="197" t="s">
        <v>335</v>
      </c>
      <c r="H37" s="196" t="s">
        <v>336</v>
      </c>
      <c r="K37" s="213" t="s">
        <v>307</v>
      </c>
    </row>
    <row r="38" spans="7:11" x14ac:dyDescent="0.25">
      <c r="G38" s="197" t="s">
        <v>337</v>
      </c>
      <c r="H38" s="196" t="s">
        <v>338</v>
      </c>
      <c r="K38" s="213" t="s">
        <v>309</v>
      </c>
    </row>
    <row r="39" spans="7:11" x14ac:dyDescent="0.25">
      <c r="G39" s="197" t="s">
        <v>339</v>
      </c>
      <c r="H39" s="196" t="s">
        <v>340</v>
      </c>
      <c r="K39" s="213" t="s">
        <v>311</v>
      </c>
    </row>
    <row r="40" spans="7:11" x14ac:dyDescent="0.25">
      <c r="G40" s="197" t="s">
        <v>341</v>
      </c>
      <c r="H40" s="196" t="s">
        <v>342</v>
      </c>
      <c r="K40" s="213" t="s">
        <v>313</v>
      </c>
    </row>
    <row r="41" spans="7:11" x14ac:dyDescent="0.25">
      <c r="G41" s="197" t="s">
        <v>343</v>
      </c>
      <c r="H41" s="196" t="s">
        <v>344</v>
      </c>
      <c r="K41" s="213" t="s">
        <v>315</v>
      </c>
    </row>
    <row r="42" spans="7:11" x14ac:dyDescent="0.25">
      <c r="G42" s="197" t="s">
        <v>345</v>
      </c>
      <c r="H42" s="196" t="s">
        <v>346</v>
      </c>
      <c r="K42" s="213" t="s">
        <v>317</v>
      </c>
    </row>
    <row r="43" spans="7:11" x14ac:dyDescent="0.25">
      <c r="G43" s="197" t="s">
        <v>347</v>
      </c>
      <c r="H43" s="196" t="s">
        <v>348</v>
      </c>
      <c r="K43" s="213" t="s">
        <v>319</v>
      </c>
    </row>
    <row r="44" spans="7:11" x14ac:dyDescent="0.25">
      <c r="G44" s="197" t="s">
        <v>349</v>
      </c>
      <c r="H44" s="196" t="s">
        <v>350</v>
      </c>
      <c r="K44" s="213" t="s">
        <v>321</v>
      </c>
    </row>
    <row r="45" spans="7:11" x14ac:dyDescent="0.25">
      <c r="G45" s="197" t="s">
        <v>351</v>
      </c>
      <c r="H45" s="196" t="s">
        <v>352</v>
      </c>
      <c r="K45" s="213" t="s">
        <v>68</v>
      </c>
    </row>
    <row r="46" spans="7:11" x14ac:dyDescent="0.25">
      <c r="G46" s="197" t="s">
        <v>353</v>
      </c>
      <c r="H46" s="196" t="s">
        <v>354</v>
      </c>
      <c r="K46" s="213" t="s">
        <v>65</v>
      </c>
    </row>
    <row r="47" spans="7:11" x14ac:dyDescent="0.25">
      <c r="G47" s="197" t="s">
        <v>355</v>
      </c>
      <c r="H47" s="196" t="s">
        <v>356</v>
      </c>
      <c r="K47" s="213" t="s">
        <v>325</v>
      </c>
    </row>
    <row r="48" spans="7:11" x14ac:dyDescent="0.25">
      <c r="G48" s="197" t="s">
        <v>357</v>
      </c>
      <c r="H48" s="196" t="s">
        <v>358</v>
      </c>
      <c r="K48" s="213" t="s">
        <v>327</v>
      </c>
    </row>
    <row r="49" spans="7:11" x14ac:dyDescent="0.25">
      <c r="G49" s="197" t="s">
        <v>359</v>
      </c>
      <c r="H49" s="196" t="s">
        <v>360</v>
      </c>
      <c r="K49" s="213" t="s">
        <v>329</v>
      </c>
    </row>
    <row r="50" spans="7:11" x14ac:dyDescent="0.25">
      <c r="G50" s="197" t="s">
        <v>361</v>
      </c>
      <c r="H50" s="196" t="s">
        <v>362</v>
      </c>
      <c r="K50" s="213" t="s">
        <v>331</v>
      </c>
    </row>
    <row r="51" spans="7:11" x14ac:dyDescent="0.25">
      <c r="G51" s="197" t="s">
        <v>363</v>
      </c>
      <c r="H51" s="196" t="s">
        <v>364</v>
      </c>
      <c r="K51" s="213" t="s">
        <v>333</v>
      </c>
    </row>
    <row r="52" spans="7:11" x14ac:dyDescent="0.25">
      <c r="G52" s="197" t="s">
        <v>365</v>
      </c>
      <c r="H52" s="196" t="s">
        <v>366</v>
      </c>
      <c r="K52" s="213" t="s">
        <v>335</v>
      </c>
    </row>
    <row r="53" spans="7:11" x14ac:dyDescent="0.25">
      <c r="G53" s="197" t="s">
        <v>367</v>
      </c>
      <c r="H53" s="196" t="s">
        <v>368</v>
      </c>
      <c r="K53" s="213" t="s">
        <v>337</v>
      </c>
    </row>
    <row r="54" spans="7:11" x14ac:dyDescent="0.25">
      <c r="G54" s="197" t="s">
        <v>369</v>
      </c>
      <c r="H54" s="196" t="s">
        <v>370</v>
      </c>
      <c r="K54" s="213" t="s">
        <v>339</v>
      </c>
    </row>
    <row r="55" spans="7:11" x14ac:dyDescent="0.25">
      <c r="G55" s="197" t="s">
        <v>371</v>
      </c>
      <c r="H55" s="196" t="s">
        <v>372</v>
      </c>
      <c r="K55" s="213" t="s">
        <v>341</v>
      </c>
    </row>
    <row r="56" spans="7:11" x14ac:dyDescent="0.25">
      <c r="K56" s="213" t="s">
        <v>343</v>
      </c>
    </row>
    <row r="57" spans="7:11" x14ac:dyDescent="0.25">
      <c r="K57" s="213" t="s">
        <v>345</v>
      </c>
    </row>
    <row r="58" spans="7:11" x14ac:dyDescent="0.25">
      <c r="K58" s="213" t="s">
        <v>347</v>
      </c>
    </row>
    <row r="59" spans="7:11" x14ac:dyDescent="0.25">
      <c r="K59" s="213" t="s">
        <v>349</v>
      </c>
    </row>
    <row r="60" spans="7:11" x14ac:dyDescent="0.25">
      <c r="K60" s="213" t="s">
        <v>351</v>
      </c>
    </row>
    <row r="61" spans="7:11" x14ac:dyDescent="0.25">
      <c r="K61" s="213" t="s">
        <v>353</v>
      </c>
    </row>
    <row r="62" spans="7:11" x14ac:dyDescent="0.25">
      <c r="K62" s="213" t="s">
        <v>355</v>
      </c>
    </row>
    <row r="63" spans="7:11" x14ac:dyDescent="0.25">
      <c r="K63" s="213" t="s">
        <v>357</v>
      </c>
    </row>
    <row r="64" spans="7:11" x14ac:dyDescent="0.25">
      <c r="K64" s="213" t="s">
        <v>359</v>
      </c>
    </row>
    <row r="65" spans="11:11" x14ac:dyDescent="0.25">
      <c r="K65" s="213" t="s">
        <v>361</v>
      </c>
    </row>
    <row r="66" spans="11:11" x14ac:dyDescent="0.25">
      <c r="K66" s="213" t="s">
        <v>363</v>
      </c>
    </row>
    <row r="67" spans="11:11" x14ac:dyDescent="0.25">
      <c r="K67" s="213" t="s">
        <v>365</v>
      </c>
    </row>
    <row r="68" spans="11:11" x14ac:dyDescent="0.25">
      <c r="K68" s="213" t="s">
        <v>367</v>
      </c>
    </row>
    <row r="69" spans="11:11" x14ac:dyDescent="0.25">
      <c r="K69" s="213" t="s">
        <v>369</v>
      </c>
    </row>
    <row r="70" spans="11:11" x14ac:dyDescent="0.25">
      <c r="K70" s="213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rok 20XY-20XZ</vt:lpstr>
      <vt:lpstr>Intenzita pomoci</vt:lpstr>
      <vt:lpstr>Harmonogram</vt:lpstr>
      <vt:lpstr>Prehlad rozpočtových nákladov</vt:lpstr>
      <vt:lpstr>Bodovacie kritéria</vt:lpstr>
      <vt:lpstr>Činnosti</vt:lpstr>
      <vt:lpstr>Hárok4</vt:lpstr>
      <vt:lpstr>ihličnaté</vt:lpstr>
      <vt:lpstr>listnaté</vt:lpstr>
      <vt:lpstr>nízky_stupeň</vt:lpstr>
      <vt:lpstr>stredný_stupeň</vt:lpstr>
      <vt:lpstr>vysoký_stupeň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2020-02-24T07:35:23Z</cp:lastPrinted>
  <dcterms:created xsi:type="dcterms:W3CDTF">2015-04-10T04:36:35Z</dcterms:created>
  <dcterms:modified xsi:type="dcterms:W3CDTF">2020-04-27T09:03:03Z</dcterms:modified>
</cp:coreProperties>
</file>