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zma\Desktop\legislatíva\ŽoNFP\04.05.2015\ŽoNFP\4.1\final 04.06.2015\"/>
    </mc:Choice>
  </mc:AlternateContent>
  <bookViews>
    <workbookView xWindow="0" yWindow="0" windowWidth="20730" windowHeight="11760"/>
  </bookViews>
  <sheets>
    <sheet name="4.1.4" sheetId="1" r:id="rId1"/>
    <sheet name="Nezamestanosť" sheetId="2" r:id="rId2"/>
  </sheets>
  <definedNames>
    <definedName name="_edn1" localSheetId="0">'4.1.4'!#REF!</definedName>
    <definedName name="_edn2" localSheetId="0">'4.1.4'!#REF!</definedName>
    <definedName name="_edn3" localSheetId="0">'4.1.4'!#REF!</definedName>
    <definedName name="_edn4" localSheetId="0">'4.1.4'!#REF!</definedName>
    <definedName name="_edn5" localSheetId="0">'4.1.4'!$B$27</definedName>
    <definedName name="_edn6" localSheetId="0">'4.1.4'!$B$28</definedName>
    <definedName name="_edn7" localSheetId="0">'4.1.4'!$B$29</definedName>
    <definedName name="_edn8" localSheetId="0">'4.1.4'!$B$30</definedName>
    <definedName name="_ednref1" localSheetId="0">'4.1.4'!$C$11</definedName>
    <definedName name="_ednref2" localSheetId="0">'4.1.4'!$C$14</definedName>
    <definedName name="_ednref3" localSheetId="0">'4.1.4'!$C$16</definedName>
    <definedName name="_ednref4" localSheetId="0">'4.1.4'!$C$17</definedName>
    <definedName name="_ednref5" localSheetId="0">'4.1.4'!$C$18</definedName>
    <definedName name="_ednref6" localSheetId="0">'4.1.4'!$C$19</definedName>
    <definedName name="_ednref7" localSheetId="0">'4.1.4'!$C$25</definedName>
    <definedName name="_ednref8" localSheetId="0">'4.1.4'!#REF!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1" l="1"/>
  <c r="B52" i="1"/>
  <c r="B51" i="1"/>
  <c r="B49" i="1"/>
  <c r="B47" i="1"/>
  <c r="B46" i="1"/>
  <c r="B44" i="1"/>
  <c r="P52" i="1" l="1"/>
  <c r="O55" i="1" s="1"/>
  <c r="P55" i="1" s="1"/>
  <c r="Q55" i="1" s="1"/>
  <c r="Q49" i="1"/>
  <c r="P49" i="1"/>
  <c r="Q48" i="1" s="1"/>
  <c r="I22" i="1"/>
  <c r="O56" i="1" l="1"/>
  <c r="P56" i="1" s="1"/>
  <c r="Q56" i="1" s="1"/>
  <c r="O53" i="1"/>
  <c r="P53" i="1" s="1"/>
  <c r="O54" i="1"/>
  <c r="P54" i="1" s="1"/>
  <c r="Q54" i="1" s="1"/>
  <c r="Q50" i="1"/>
  <c r="Q47" i="1"/>
  <c r="R46" i="1" s="1"/>
  <c r="S46" i="1" s="1"/>
  <c r="I27" i="1" s="1"/>
  <c r="Q21" i="1"/>
  <c r="I21" i="1" s="1"/>
  <c r="Q53" i="1" l="1"/>
  <c r="R54" i="1" l="1"/>
  <c r="R53" i="1"/>
  <c r="R55" i="1" l="1"/>
  <c r="R56" i="1" s="1"/>
  <c r="S53" i="1" l="1"/>
  <c r="I34" i="1" s="1"/>
  <c r="Q20" i="1"/>
  <c r="I20" i="1" s="1"/>
  <c r="B50" i="1" s="1"/>
  <c r="Q19" i="1" l="1"/>
  <c r="I19" i="1" s="1"/>
  <c r="Q15" i="1"/>
  <c r="I15" i="1" s="1"/>
  <c r="B48" i="1" s="1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11" i="2"/>
  <c r="G40" i="2" l="1"/>
  <c r="H40" i="2" s="1"/>
  <c r="E40" i="2"/>
  <c r="F40" i="2" s="1"/>
  <c r="G39" i="2"/>
  <c r="H39" i="2" s="1"/>
  <c r="E39" i="2"/>
  <c r="F39" i="2" s="1"/>
  <c r="G38" i="2"/>
  <c r="H38" i="2" s="1"/>
  <c r="E38" i="2"/>
  <c r="F38" i="2" s="1"/>
  <c r="G37" i="2"/>
  <c r="H37" i="2" s="1"/>
  <c r="E37" i="2"/>
  <c r="F37" i="2" s="1"/>
  <c r="G36" i="2"/>
  <c r="H36" i="2" s="1"/>
  <c r="E36" i="2"/>
  <c r="F36" i="2" s="1"/>
  <c r="G35" i="2"/>
  <c r="H35" i="2" s="1"/>
  <c r="E35" i="2"/>
  <c r="F35" i="2" s="1"/>
  <c r="G34" i="2"/>
  <c r="H34" i="2" s="1"/>
  <c r="E34" i="2"/>
  <c r="F34" i="2" s="1"/>
  <c r="G33" i="2"/>
  <c r="H33" i="2" s="1"/>
  <c r="E33" i="2"/>
  <c r="F33" i="2" s="1"/>
  <c r="G32" i="2"/>
  <c r="H32" i="2" s="1"/>
  <c r="E32" i="2"/>
  <c r="F32" i="2" s="1"/>
  <c r="G31" i="2"/>
  <c r="H31" i="2" s="1"/>
  <c r="E31" i="2"/>
  <c r="F31" i="2" s="1"/>
  <c r="G30" i="2"/>
  <c r="H30" i="2" s="1"/>
  <c r="E30" i="2"/>
  <c r="F30" i="2" s="1"/>
  <c r="G29" i="2"/>
  <c r="H29" i="2" s="1"/>
  <c r="E29" i="2"/>
  <c r="F29" i="2" s="1"/>
  <c r="G28" i="2"/>
  <c r="H28" i="2" s="1"/>
  <c r="E28" i="2"/>
  <c r="F28" i="2" s="1"/>
  <c r="G27" i="2"/>
  <c r="H27" i="2" s="1"/>
  <c r="E27" i="2"/>
  <c r="F27" i="2" s="1"/>
  <c r="G26" i="2"/>
  <c r="H26" i="2" s="1"/>
  <c r="E26" i="2"/>
  <c r="F26" i="2" s="1"/>
  <c r="G25" i="2"/>
  <c r="H25" i="2" s="1"/>
  <c r="E25" i="2"/>
  <c r="F25" i="2" s="1"/>
  <c r="G24" i="2"/>
  <c r="H24" i="2" s="1"/>
  <c r="E24" i="2"/>
  <c r="F24" i="2" s="1"/>
  <c r="G23" i="2"/>
  <c r="H23" i="2" s="1"/>
  <c r="E23" i="2"/>
  <c r="F23" i="2" s="1"/>
  <c r="G22" i="2"/>
  <c r="H22" i="2" s="1"/>
  <c r="E22" i="2"/>
  <c r="F22" i="2" s="1"/>
  <c r="G21" i="2"/>
  <c r="H21" i="2" s="1"/>
  <c r="E21" i="2"/>
  <c r="F21" i="2" s="1"/>
  <c r="G20" i="2"/>
  <c r="H20" i="2" s="1"/>
  <c r="E20" i="2"/>
  <c r="F20" i="2" s="1"/>
  <c r="G19" i="2"/>
  <c r="H19" i="2" s="1"/>
  <c r="E19" i="2"/>
  <c r="F19" i="2" s="1"/>
  <c r="G18" i="2"/>
  <c r="H18" i="2" s="1"/>
  <c r="E18" i="2"/>
  <c r="F18" i="2" s="1"/>
  <c r="G17" i="2"/>
  <c r="H17" i="2" s="1"/>
  <c r="E17" i="2"/>
  <c r="F17" i="2" s="1"/>
  <c r="G16" i="2"/>
  <c r="H16" i="2" s="1"/>
  <c r="E16" i="2"/>
  <c r="F16" i="2" s="1"/>
  <c r="G15" i="2"/>
  <c r="H15" i="2" s="1"/>
  <c r="E15" i="2"/>
  <c r="F15" i="2" s="1"/>
  <c r="G14" i="2"/>
  <c r="H14" i="2" s="1"/>
  <c r="E14" i="2"/>
  <c r="F14" i="2" s="1"/>
  <c r="G13" i="2"/>
  <c r="H13" i="2" s="1"/>
  <c r="E13" i="2"/>
  <c r="F13" i="2" s="1"/>
  <c r="G12" i="2"/>
  <c r="H12" i="2" s="1"/>
  <c r="E12" i="2"/>
  <c r="F12" i="2" s="1"/>
  <c r="I11" i="2"/>
  <c r="G11" i="2"/>
  <c r="H11" i="2" s="1"/>
  <c r="E11" i="2"/>
  <c r="F11" i="2" l="1"/>
  <c r="F43" i="2" s="1"/>
  <c r="E43" i="2"/>
  <c r="F44" i="2" l="1"/>
  <c r="E44" i="2" s="1"/>
  <c r="H13" i="1" s="1"/>
  <c r="I12" i="1" l="1"/>
  <c r="I39" i="1" s="1"/>
  <c r="B45" i="1"/>
</calcChain>
</file>

<file path=xl/comments1.xml><?xml version="1.0" encoding="utf-8"?>
<comments xmlns="http://schemas.openxmlformats.org/spreadsheetml/2006/main">
  <authors>
    <author>Kužma Emil</author>
  </authors>
  <commentList>
    <comment ref="H27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ÁNO </t>
        </r>
        <r>
          <rPr>
            <sz val="8"/>
            <color indexed="81"/>
            <rFont val="Tahoma"/>
            <family val="2"/>
            <charset val="238"/>
          </rPr>
          <t xml:space="preserve">= ekologické poľnohospodárstvo
</t>
        </r>
        <r>
          <rPr>
            <b/>
            <sz val="8"/>
            <color indexed="81"/>
            <rFont val="Tahoma"/>
            <family val="2"/>
            <charset val="238"/>
          </rPr>
          <t xml:space="preserve">NIE </t>
        </r>
        <r>
          <rPr>
            <sz val="8"/>
            <color indexed="81"/>
            <rFont val="Tahoma"/>
            <family val="2"/>
            <charset val="238"/>
          </rPr>
          <t>= základná intenzita</t>
        </r>
      </text>
    </comment>
  </commentList>
</comments>
</file>

<file path=xl/sharedStrings.xml><?xml version="1.0" encoding="utf-8"?>
<sst xmlns="http://schemas.openxmlformats.org/spreadsheetml/2006/main" count="167" uniqueCount="157">
  <si>
    <t>Tabuľka č. 4</t>
  </si>
  <si>
    <t>NEZAMESTANOSŤ</t>
  </si>
  <si>
    <t>Žiadateľ</t>
  </si>
  <si>
    <t>IČO</t>
  </si>
  <si>
    <t>Projekt sa realizuje v okrese/okresoch:</t>
  </si>
  <si>
    <t>skryt</t>
  </si>
  <si>
    <t>P.č.</t>
  </si>
  <si>
    <t>Kraj - okres</t>
  </si>
  <si>
    <t>Okres</t>
  </si>
  <si>
    <t>Nezamestanosť</t>
  </si>
  <si>
    <t>kontrola</t>
  </si>
  <si>
    <t>kontrola1</t>
  </si>
  <si>
    <t>PRIEMER NEZAMESTNANOSŤ</t>
  </si>
  <si>
    <t>BA - Bratislava I</t>
  </si>
  <si>
    <t>BA - Bratislava II</t>
  </si>
  <si>
    <t>BA - Bratislava III</t>
  </si>
  <si>
    <t>BA - Bratislava IV</t>
  </si>
  <si>
    <t>BA - Bratislava V</t>
  </si>
  <si>
    <t>BA - Malacky</t>
  </si>
  <si>
    <t>BA - Pezinok</t>
  </si>
  <si>
    <t>BA - Senec</t>
  </si>
  <si>
    <t>TT - Dunajská Streda</t>
  </si>
  <si>
    <t>TT - Galanta</t>
  </si>
  <si>
    <t>TT - Hlohovec</t>
  </si>
  <si>
    <t>TT - Piešťany</t>
  </si>
  <si>
    <t>TT - Senica</t>
  </si>
  <si>
    <t>TT - Skalica</t>
  </si>
  <si>
    <t>TT - Trnava</t>
  </si>
  <si>
    <t>TN - Bánovce nad Bebravou</t>
  </si>
  <si>
    <t>TN - Ilava</t>
  </si>
  <si>
    <t>TN - Myjava</t>
  </si>
  <si>
    <t>TN - Nové Mesto nad Váhom</t>
  </si>
  <si>
    <t>TN - Partizánske</t>
  </si>
  <si>
    <t>TN - Považská Bystrica</t>
  </si>
  <si>
    <t>TN - Prievidza</t>
  </si>
  <si>
    <t>TN - Púchov</t>
  </si>
  <si>
    <t>TN - Trenčín</t>
  </si>
  <si>
    <t>NR - Komárno</t>
  </si>
  <si>
    <t>NR - Levice</t>
  </si>
  <si>
    <t>NR - Nitra</t>
  </si>
  <si>
    <t>NR - Nové Zámky</t>
  </si>
  <si>
    <t>NR - Šaľa</t>
  </si>
  <si>
    <t>NR - Topoľčany</t>
  </si>
  <si>
    <t>NR - Zlaté Moravce</t>
  </si>
  <si>
    <t>ZA - Bytča</t>
  </si>
  <si>
    <t>ZA - Čadca</t>
  </si>
  <si>
    <t>ZA - Dolný Kubín</t>
  </si>
  <si>
    <t>ZA - Kysucké Nové Mesto</t>
  </si>
  <si>
    <t>ZA - Liptovský Mikuláš</t>
  </si>
  <si>
    <t>ZA - Martin</t>
  </si>
  <si>
    <t>ZA - Námestovo</t>
  </si>
  <si>
    <t>ZA - Ružomberok</t>
  </si>
  <si>
    <t>ZA - Turčianske Teplice</t>
  </si>
  <si>
    <t>ZA - Tvrdošín</t>
  </si>
  <si>
    <t>ZA - Žilina</t>
  </si>
  <si>
    <t>BB - Banská Bystrica</t>
  </si>
  <si>
    <t>BB - Banská Štiavnica</t>
  </si>
  <si>
    <t>BB - Brezno</t>
  </si>
  <si>
    <t>BB - Detva</t>
  </si>
  <si>
    <t>BB - Krupina</t>
  </si>
  <si>
    <t>BB - Lučenec</t>
  </si>
  <si>
    <t>BB - Poltár</t>
  </si>
  <si>
    <t>BB - Revúca</t>
  </si>
  <si>
    <r>
      <rPr>
        <b/>
        <sz val="9"/>
        <rFont val="Arial"/>
        <family val="2"/>
        <charset val="238"/>
      </rPr>
      <t xml:space="preserve">BB - </t>
    </r>
    <r>
      <rPr>
        <sz val="9"/>
        <rFont val="Arial"/>
        <family val="2"/>
        <charset val="238"/>
      </rPr>
      <t>Rimavská Sobota</t>
    </r>
  </si>
  <si>
    <t>BB - Veľký Krtíš</t>
  </si>
  <si>
    <t>BB - Zvolen</t>
  </si>
  <si>
    <t>BB - Žarnovica</t>
  </si>
  <si>
    <t>BB - Žiar nad Hronom</t>
  </si>
  <si>
    <t>PR - Bardejov</t>
  </si>
  <si>
    <t>PR - Humenné</t>
  </si>
  <si>
    <t>PR - Kežmarok</t>
  </si>
  <si>
    <t>PR - Levoča</t>
  </si>
  <si>
    <t>PR - Medzilaborce</t>
  </si>
  <si>
    <t>PR - Poprad</t>
  </si>
  <si>
    <t>PR - Prešov</t>
  </si>
  <si>
    <t>PR - Sabinov</t>
  </si>
  <si>
    <t>PR - Snina</t>
  </si>
  <si>
    <t>PR - Stará Ľubovňa</t>
  </si>
  <si>
    <t>PR - Stropkov</t>
  </si>
  <si>
    <t>PR - Svidník</t>
  </si>
  <si>
    <t>PR - Vranov nad Topľou</t>
  </si>
  <si>
    <t>KE - Gelnica</t>
  </si>
  <si>
    <t>KE - Košice I</t>
  </si>
  <si>
    <t>KE - Košice II</t>
  </si>
  <si>
    <t>KE - Košice III</t>
  </si>
  <si>
    <t>KE - Košice IV</t>
  </si>
  <si>
    <t>KE - Košice - okolie</t>
  </si>
  <si>
    <t>KE - Michalovce</t>
  </si>
  <si>
    <t>KE - Rožňava</t>
  </si>
  <si>
    <t>KE - Sobrance</t>
  </si>
  <si>
    <t>KE - Spišská Nová Ves</t>
  </si>
  <si>
    <t>KE - Trebišov</t>
  </si>
  <si>
    <t>1.</t>
  </si>
  <si>
    <t>2.</t>
  </si>
  <si>
    <t>Žiadateľ spĺňa aspoň jedno kritérium  ekonomickej životaschopnosti</t>
  </si>
  <si>
    <t>Žiadateľ spĺňa obidve kritériá ekonomickej životaschopnosti</t>
  </si>
  <si>
    <t>3.</t>
  </si>
  <si>
    <t>4.</t>
  </si>
  <si>
    <t>5.</t>
  </si>
  <si>
    <t>6.</t>
  </si>
  <si>
    <t>7.</t>
  </si>
  <si>
    <t>V prípade uplatnenia základnej intenzity:</t>
  </si>
  <si>
    <t>V prípade uplatnenia zvýšenej intenzity</t>
  </si>
  <si>
    <t>8.</t>
  </si>
  <si>
    <t>–        do 15 % vrátane</t>
  </si>
  <si>
    <t>–        nad 15%</t>
  </si>
  <si>
    <t>a)     intenzita pomoci nižšia  o 5%</t>
  </si>
  <si>
    <t>b)    intenzita pomoci nižšia  o 10 %</t>
  </si>
  <si>
    <t>a)     intenzita pomoci nižšia  o 20%</t>
  </si>
  <si>
    <t>b)    intenzita pomoci nižšia  o 30 %</t>
  </si>
  <si>
    <t>a)     investície do objektov a technológií na bezpečné uskladnenie a nakladanie s hospodárskymi hnojivami a inými vedľajšími produktmi vlastnej živočíšnej výroby (výstavba hnojísk, uskladňovacích nádrží alebo žúmp);</t>
  </si>
  <si>
    <t>b)    investície do objektov a technológii na uskladnenie hnojív a chemických prípravkov v rastlinnej výrobe a do objektov, technológií a zariadení na bezpečné uskladnenie senáže a siláže</t>
  </si>
  <si>
    <t>c)     investície do nových technológií na znižovanie emisií skleníkových plynov v ustajnení hospodárskych zvierat a pri skladovaní mlieka a na budovanie čističiek postrekovačov</t>
  </si>
  <si>
    <t>d)    ostatné investície súvisiace so znižovaním ekologickej záťaže nezaradené v predchádzajúcich bodoch</t>
  </si>
  <si>
    <t>Žiadateľ nespĺňa ani jedno kritérum ekonomickej životaschopnosti</t>
  </si>
  <si>
    <t>V prípade, ak sa projekt realizuje vo viacerých okresoch, body sa pridelia na základe nezamestnanosti vypočítanej aritmetickým priemerom z údajov nezamestnanosti všetkých okresov, kde sa projekt realizuje.
Maximálny počet bodov je 9</t>
  </si>
  <si>
    <t xml:space="preserve">Posúdenie životaschopnosti platí aspoň za jeden rok z rokov 2013 alebo 2014. Spôsob uplatňovania bude stanovený  vo výzve. Maximálny počet bodov je 6
</t>
  </si>
  <si>
    <t>Žiadateľ uvedené popíše v žiadosti o NFP a v prípade  splnenia si uplatní 3body.</t>
  </si>
  <si>
    <t>Metodika uplatnenia bodov bude určená vo výzve.
Maximálny počet bodov je 7.</t>
  </si>
  <si>
    <t>Posúdenie sa v prípade podávania žiadostí  na toto opatrenie v roku 2015 preukáže na základe deklarovanej pôdy ( na základe podanej žiadosti ) v rámci žiadosti pre platbu SAPS resp. LFA v roku 2014. V prípade nedeklarovania v roku 2014 ( napr. nový žiadateľ v roku 2015, nepožiadanie o podporu  v roku 2014 ap. ) sa body nepridelia. V prípade podávania žiadostí v nasledujúcich rokoch po roku 2015 sa berie deklarovaná výmera v žiadosti na ANC resp. SAPS v roku predchádzajúcom podávaniu žiadostí na dané opatrenie. 
Maximálny počet bodov je 5</t>
  </si>
  <si>
    <t>Maximálny počet bodov je  29.</t>
  </si>
  <si>
    <t>Žiadateľ v žiadosti deklaruje súhlas so znížením intenzity pomoc ak má o to záujem a na základe toho si prizná body. Presný spôsob výpočtu a uplatnenia zníženia intenzity pomoci prostredníctvom zníženia výšky podpory bude určený vo výzve. Zvýšená intenzita sa berie intenzita pri uplatnení zvýšenej intenzity za mladých a malých farmárov a pri ekologickom poľnohospodárstve a pri kolektívnych investíciách. Maximálny počet bodov je 8.</t>
  </si>
  <si>
    <t>Na zaradenie do jednej z kategórie a) až c) je nutné aby minimálne 70 % deklarovaných  výdavkov projektu spadalo do jednej z týchto kategórii. Ak sa 70 % dosiahne viacerými kategóriami a) až c), žiadateľ si uvedie vážený aritmetický priemer. Inak  sa započítajú do kategórie d).
Maximálny počet bodov je 33.</t>
  </si>
  <si>
    <t>Evidovaná miera nezamestnanosti v %</t>
  </si>
  <si>
    <t>Výška OV</t>
  </si>
  <si>
    <t>Miesto realizácie</t>
  </si>
  <si>
    <t>Požadovaný NFP</t>
  </si>
  <si>
    <t>Kritérium</t>
  </si>
  <si>
    <t>Body</t>
  </si>
  <si>
    <t>Poznámka</t>
  </si>
  <si>
    <t>počet bodov</t>
  </si>
  <si>
    <t>Projekt sa realizuje v okrese s mierou  evidovanej nezamestnanosti k 31. 12. predchádzajúceho roka:</t>
  </si>
  <si>
    <t>Žiadateľ bol založený alebo vznikol po 1.1.2014, nemá ukončený žiadny celý rok činnosti a preto nevie preukázať ekonomickú životaschopnosť</t>
  </si>
  <si>
    <t>Projekt prispieva k hlavným cieľom PRV v rámci opatrenia 4.1 na základe analýzy potrieb -  zvýšeniu efektívnosti výroby, k zvýšeniu produkcie alebo k zvýšeniu kvality výrobkov</t>
  </si>
  <si>
    <r>
      <t>Projekt prispieva k zníženiu   skleníkových plynov, predovšetkým metánu, sadzí a následne CO</t>
    </r>
    <r>
      <rPr>
        <vertAlign val="superscript"/>
        <sz val="10"/>
        <color theme="1"/>
        <rFont val="Arial"/>
        <family val="2"/>
        <charset val="238"/>
      </rPr>
      <t>2</t>
    </r>
  </si>
  <si>
    <t>Žiadateľ obhospodaroval minimálne 50 % pôdy v znevýhodnených oblastiach a/alebo v zraniteľných oblastiach</t>
  </si>
  <si>
    <t>Deklarované oprávnené výdavky žiadateľom  v súvislosti s projektom sú:</t>
  </si>
  <si>
    <t>Žiadateľ sa zaviaže, že súhlasí s nižšou intenzitou pomoci ako maximálna intenzita pomoci deklarovaná vo výzve nasledovne:</t>
  </si>
  <si>
    <t>Projekt je zameraný hlavne na :</t>
  </si>
  <si>
    <t>x</t>
  </si>
  <si>
    <t>Uplatnenie zvýšenej intenzity</t>
  </si>
  <si>
    <t>menej rozvinuté regiony</t>
  </si>
  <si>
    <t>ine regiony</t>
  </si>
  <si>
    <t>zakladne %</t>
  </si>
  <si>
    <t>zvysene %</t>
  </si>
  <si>
    <t>oprávnené výdavky</t>
  </si>
  <si>
    <t>Súčet bodov</t>
  </si>
  <si>
    <t>spolu</t>
  </si>
  <si>
    <t>% podiel</t>
  </si>
  <si>
    <t>c) max. vo výške 300 tis. EUR vrátane</t>
  </si>
  <si>
    <t>d) nad 300 tis. EUR</t>
  </si>
  <si>
    <t>b) max. vo výške 200 tis. EUR vrátane</t>
  </si>
  <si>
    <t>a) max. vo výške  150 tis. EUR vrátane</t>
  </si>
  <si>
    <t>Kontrola vyplnenia</t>
  </si>
  <si>
    <t>Tabuľka č. 5</t>
  </si>
  <si>
    <t>BODOVACIE KRITÉRIÁ</t>
  </si>
  <si>
    <t>Zníženie záťaže na životné prostredie vrátane technológii na znižovanie emisií skleníkových plynov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</si>
</sst>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8"/>
      <color rgb="FF000000"/>
      <name val="Segoe UI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7">
    <xf numFmtId="0" fontId="0" fillId="0" borderId="0" xfId="0"/>
    <xf numFmtId="0" fontId="4" fillId="0" borderId="0" xfId="1" applyFont="1"/>
    <xf numFmtId="0" fontId="3" fillId="0" borderId="0" xfId="1"/>
    <xf numFmtId="0" fontId="5" fillId="0" borderId="0" xfId="1" applyFont="1"/>
    <xf numFmtId="0" fontId="6" fillId="0" borderId="1" xfId="1" applyFont="1" applyBorder="1" applyAlignment="1">
      <alignment vertical="center" wrapText="1"/>
    </xf>
    <xf numFmtId="0" fontId="6" fillId="0" borderId="0" xfId="1" applyFont="1" applyAlignment="1">
      <alignment vertical="center"/>
    </xf>
    <xf numFmtId="0" fontId="3" fillId="2" borderId="0" xfId="1" applyFill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1" fillId="0" borderId="1" xfId="1" applyFont="1" applyBorder="1" applyProtection="1">
      <protection locked="0"/>
    </xf>
    <xf numFmtId="0" fontId="3" fillId="0" borderId="1" xfId="1" applyBorder="1"/>
    <xf numFmtId="0" fontId="3" fillId="2" borderId="0" xfId="1" applyFill="1"/>
    <xf numFmtId="4" fontId="7" fillId="2" borderId="0" xfId="1" applyNumberFormat="1" applyFont="1" applyFill="1"/>
    <xf numFmtId="0" fontId="7" fillId="2" borderId="0" xfId="1" applyFont="1" applyFill="1"/>
    <xf numFmtId="2" fontId="6" fillId="0" borderId="0" xfId="1" applyNumberFormat="1" applyFont="1" applyAlignment="1">
      <alignment vertical="center"/>
    </xf>
    <xf numFmtId="0" fontId="7" fillId="0" borderId="0" xfId="1" applyFont="1"/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vertical="center"/>
      <protection locked="0" hidden="1"/>
    </xf>
    <xf numFmtId="0" fontId="8" fillId="0" borderId="0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" fontId="2" fillId="0" borderId="0" xfId="0" applyNumberFormat="1" applyFont="1" applyBorder="1" applyAlignment="1" applyProtection="1">
      <alignment vertical="center" wrapText="1"/>
      <protection locked="0"/>
    </xf>
    <xf numFmtId="4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/>
      <protection locked="0" hidden="1"/>
    </xf>
    <xf numFmtId="0" fontId="1" fillId="0" borderId="12" xfId="0" applyFont="1" applyFill="1" applyBorder="1" applyAlignment="1" applyProtection="1">
      <alignment horizontal="center" vertical="center"/>
      <protection locked="0" hidden="1"/>
    </xf>
    <xf numFmtId="0" fontId="1" fillId="0" borderId="1" xfId="0" applyFont="1" applyFill="1" applyBorder="1" applyAlignment="1" applyProtection="1">
      <alignment horizontal="center" vertical="center"/>
      <protection locked="0" hidden="1"/>
    </xf>
    <xf numFmtId="0" fontId="4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locked="0" hidden="1"/>
    </xf>
    <xf numFmtId="0" fontId="1" fillId="0" borderId="5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0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0" xfId="0" applyFont="1"/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>
      <alignment horizontal="center" vertical="center"/>
    </xf>
    <xf numFmtId="4" fontId="2" fillId="4" borderId="12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center" vertical="center"/>
      <protection locked="0" hidden="1"/>
    </xf>
    <xf numFmtId="0" fontId="1" fillId="6" borderId="0" xfId="0" applyFont="1" applyFill="1" applyAlignment="1" applyProtection="1">
      <alignment horizontal="center" vertical="center"/>
      <protection locked="0" hidden="1"/>
    </xf>
    <xf numFmtId="10" fontId="1" fillId="0" borderId="0" xfId="0" applyNumberFormat="1" applyFont="1" applyAlignment="1" applyProtection="1">
      <alignment horizontal="center" vertical="center"/>
      <protection locked="0" hidden="1"/>
    </xf>
    <xf numFmtId="10" fontId="1" fillId="0" borderId="0" xfId="0" applyNumberFormat="1" applyFont="1" applyFill="1" applyAlignment="1" applyProtection="1">
      <alignment horizontal="center" vertical="center"/>
      <protection locked="0" hidden="1"/>
    </xf>
    <xf numFmtId="0" fontId="6" fillId="2" borderId="1" xfId="0" applyFont="1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1" fillId="0" borderId="0" xfId="0" applyFont="1" applyProtection="1">
      <protection locked="0" hidden="1"/>
    </xf>
    <xf numFmtId="0" fontId="0" fillId="2" borderId="0" xfId="0" applyFill="1" applyProtection="1">
      <protection locked="0" hidden="1"/>
    </xf>
    <xf numFmtId="0" fontId="1" fillId="0" borderId="0" xfId="0" applyFont="1" applyAlignment="1" applyProtection="1">
      <alignment vertical="center"/>
      <protection locked="0" hidden="1"/>
    </xf>
    <xf numFmtId="0" fontId="1" fillId="2" borderId="0" xfId="0" applyFont="1" applyFill="1" applyProtection="1">
      <protection locked="0" hidden="1"/>
    </xf>
    <xf numFmtId="4" fontId="0" fillId="2" borderId="0" xfId="0" applyNumberFormat="1" applyFill="1" applyAlignment="1" applyProtection="1">
      <alignment vertical="center"/>
      <protection locked="0" hidden="1"/>
    </xf>
    <xf numFmtId="0" fontId="0" fillId="0" borderId="0" xfId="0" applyFill="1" applyProtection="1">
      <protection locked="0" hidden="1"/>
    </xf>
    <xf numFmtId="4" fontId="0" fillId="0" borderId="0" xfId="0" applyNumberFormat="1" applyProtection="1">
      <protection locked="0" hidden="1"/>
    </xf>
    <xf numFmtId="2" fontId="1" fillId="0" borderId="0" xfId="0" applyNumberFormat="1" applyFont="1" applyProtection="1">
      <protection locked="0" hidden="1"/>
    </xf>
    <xf numFmtId="4" fontId="1" fillId="0" borderId="0" xfId="0" applyNumberFormat="1" applyFont="1" applyProtection="1">
      <protection locked="0" hidden="1"/>
    </xf>
    <xf numFmtId="0" fontId="7" fillId="0" borderId="1" xfId="1" applyFont="1" applyBorder="1" applyAlignment="1" applyProtection="1">
      <alignment vertical="center"/>
      <protection hidden="1"/>
    </xf>
    <xf numFmtId="0" fontId="6" fillId="0" borderId="1" xfId="1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 applyProtection="1">
      <alignment horizontal="right" vertical="center" wrapText="1"/>
      <protection locked="0"/>
    </xf>
    <xf numFmtId="3" fontId="2" fillId="0" borderId="5" xfId="0" applyNumberFormat="1" applyFont="1" applyFill="1" applyBorder="1" applyAlignment="1" applyProtection="1">
      <alignment horizontal="center" vertical="center"/>
      <protection hidden="1"/>
    </xf>
    <xf numFmtId="3" fontId="2" fillId="0" borderId="9" xfId="0" applyNumberFormat="1" applyFont="1" applyFill="1" applyBorder="1" applyAlignment="1" applyProtection="1">
      <alignment horizontal="center" vertical="center"/>
      <protection hidden="1"/>
    </xf>
    <xf numFmtId="3" fontId="2" fillId="0" borderId="12" xfId="0" applyNumberFormat="1" applyFont="1" applyFill="1" applyBorder="1" applyAlignment="1" applyProtection="1">
      <alignment horizontal="center" vertical="center"/>
      <protection hidden="1"/>
    </xf>
    <xf numFmtId="4" fontId="2" fillId="0" borderId="5" xfId="0" applyNumberFormat="1" applyFont="1" applyFill="1" applyBorder="1" applyAlignment="1" applyProtection="1">
      <alignment horizontal="center" vertical="center"/>
      <protection locked="0"/>
    </xf>
    <xf numFmtId="4" fontId="2" fillId="0" borderId="9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2" fillId="0" borderId="5" xfId="0" applyNumberFormat="1" applyFont="1" applyFill="1" applyBorder="1" applyAlignment="1" applyProtection="1">
      <alignment horizontal="center" vertical="center"/>
      <protection hidden="1"/>
    </xf>
    <xf numFmtId="4" fontId="2" fillId="0" borderId="9" xfId="0" applyNumberFormat="1" applyFont="1" applyFill="1" applyBorder="1" applyAlignment="1" applyProtection="1">
      <alignment horizontal="center" vertical="center"/>
      <protection hidden="1"/>
    </xf>
    <xf numFmtId="4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left" vertical="center" wrapText="1"/>
    </xf>
    <xf numFmtId="0" fontId="0" fillId="0" borderId="8" xfId="0" applyNumberFormat="1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2" fontId="2" fillId="0" borderId="5" xfId="0" applyNumberFormat="1" applyFont="1" applyFill="1" applyBorder="1" applyAlignment="1" applyProtection="1">
      <alignment horizontal="center" vertical="center"/>
      <protection hidden="1"/>
    </xf>
    <xf numFmtId="2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4" borderId="1" xfId="0" applyFont="1" applyFill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6" fillId="0" borderId="1" xfId="1" applyNumberFormat="1" applyFont="1" applyBorder="1" applyAlignment="1" applyProtection="1">
      <alignment horizontal="left" vertical="center"/>
      <protection locked="0" hidden="1"/>
    </xf>
  </cellXfs>
  <cellStyles count="2">
    <cellStyle name="Normálne" xfId="0" builtinId="0"/>
    <cellStyle name="Normálne 2" xfId="1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firstButton="1" fmlaLink="$P$20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fmlaLink="$P$2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firstButton="1" fmlaLink="$P$48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fmlaLink="$P$47" lockText="1" noThreeD="1"/>
</file>

<file path=xl/ctrlProps/ctrlProp2.xml><?xml version="1.0" encoding="utf-8"?>
<formControlPr xmlns="http://schemas.microsoft.com/office/spreadsheetml/2009/9/main" objectType="Radio" firstButton="1" fmlaLink="$P$15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P$19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8</xdr:col>
          <xdr:colOff>0</xdr:colOff>
          <xdr:row>18</xdr:row>
          <xdr:rowOff>0</xdr:rowOff>
        </xdr:to>
        <xdr:sp macro="" textlink="">
          <xdr:nvSpPr>
            <xdr:cNvPr id="2050" name="Group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14</xdr:row>
          <xdr:rowOff>142875</xdr:rowOff>
        </xdr:from>
        <xdr:to>
          <xdr:col>7</xdr:col>
          <xdr:colOff>1076325</xdr:colOff>
          <xdr:row>14</xdr:row>
          <xdr:rowOff>390525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15</xdr:row>
          <xdr:rowOff>57150</xdr:rowOff>
        </xdr:from>
        <xdr:to>
          <xdr:col>7</xdr:col>
          <xdr:colOff>1076325</xdr:colOff>
          <xdr:row>15</xdr:row>
          <xdr:rowOff>304800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16</xdr:row>
          <xdr:rowOff>47625</xdr:rowOff>
        </xdr:from>
        <xdr:to>
          <xdr:col>7</xdr:col>
          <xdr:colOff>1076325</xdr:colOff>
          <xdr:row>16</xdr:row>
          <xdr:rowOff>295275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17</xdr:row>
          <xdr:rowOff>47625</xdr:rowOff>
        </xdr:from>
        <xdr:to>
          <xdr:col>7</xdr:col>
          <xdr:colOff>1076325</xdr:colOff>
          <xdr:row>17</xdr:row>
          <xdr:rowOff>295275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2056" name="Group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18</xdr:row>
          <xdr:rowOff>133350</xdr:rowOff>
        </xdr:from>
        <xdr:to>
          <xdr:col>7</xdr:col>
          <xdr:colOff>1076325</xdr:colOff>
          <xdr:row>18</xdr:row>
          <xdr:rowOff>381000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18</xdr:row>
          <xdr:rowOff>447675</xdr:rowOff>
        </xdr:from>
        <xdr:to>
          <xdr:col>7</xdr:col>
          <xdr:colOff>1076325</xdr:colOff>
          <xdr:row>18</xdr:row>
          <xdr:rowOff>695325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8</xdr:col>
          <xdr:colOff>0</xdr:colOff>
          <xdr:row>20</xdr:row>
          <xdr:rowOff>0</xdr:rowOff>
        </xdr:to>
        <xdr:sp macro="" textlink="">
          <xdr:nvSpPr>
            <xdr:cNvPr id="2059" name="Group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19</xdr:row>
          <xdr:rowOff>114300</xdr:rowOff>
        </xdr:from>
        <xdr:to>
          <xdr:col>7</xdr:col>
          <xdr:colOff>1076325</xdr:colOff>
          <xdr:row>19</xdr:row>
          <xdr:rowOff>361950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19</xdr:row>
          <xdr:rowOff>419100</xdr:rowOff>
        </xdr:from>
        <xdr:to>
          <xdr:col>7</xdr:col>
          <xdr:colOff>1076325</xdr:colOff>
          <xdr:row>19</xdr:row>
          <xdr:rowOff>666750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8</xdr:col>
          <xdr:colOff>0</xdr:colOff>
          <xdr:row>21</xdr:row>
          <xdr:rowOff>0</xdr:rowOff>
        </xdr:to>
        <xdr:sp macro="" textlink="">
          <xdr:nvSpPr>
            <xdr:cNvPr id="2062" name="Group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20</xdr:row>
          <xdr:rowOff>361950</xdr:rowOff>
        </xdr:from>
        <xdr:to>
          <xdr:col>7</xdr:col>
          <xdr:colOff>1076325</xdr:colOff>
          <xdr:row>20</xdr:row>
          <xdr:rowOff>609600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20</xdr:row>
          <xdr:rowOff>904875</xdr:rowOff>
        </xdr:from>
        <xdr:to>
          <xdr:col>7</xdr:col>
          <xdr:colOff>1066800</xdr:colOff>
          <xdr:row>20</xdr:row>
          <xdr:rowOff>1152525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8</xdr:col>
          <xdr:colOff>0</xdr:colOff>
          <xdr:row>33</xdr:row>
          <xdr:rowOff>0</xdr:rowOff>
        </xdr:to>
        <xdr:sp macro="" textlink="">
          <xdr:nvSpPr>
            <xdr:cNvPr id="2066" name="Group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27</xdr:row>
          <xdr:rowOff>219075</xdr:rowOff>
        </xdr:from>
        <xdr:to>
          <xdr:col>7</xdr:col>
          <xdr:colOff>1085850</xdr:colOff>
          <xdr:row>29</xdr:row>
          <xdr:rowOff>66675</xdr:rowOff>
        </xdr:to>
        <xdr:sp macro="" textlink="">
          <xdr:nvSpPr>
            <xdr:cNvPr id="2067" name="Option Button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30</xdr:row>
          <xdr:rowOff>47625</xdr:rowOff>
        </xdr:from>
        <xdr:to>
          <xdr:col>7</xdr:col>
          <xdr:colOff>1085850</xdr:colOff>
          <xdr:row>31</xdr:row>
          <xdr:rowOff>57150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2069" name="Group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</xdr:row>
          <xdr:rowOff>28575</xdr:rowOff>
        </xdr:from>
        <xdr:to>
          <xdr:col>3</xdr:col>
          <xdr:colOff>419100</xdr:colOff>
          <xdr:row>7</xdr:row>
          <xdr:rowOff>247650</xdr:rowOff>
        </xdr:to>
        <xdr:sp macro="" textlink="">
          <xdr:nvSpPr>
            <xdr:cNvPr id="2075" name="Option Button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menej rozvinuté regióny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</xdr:row>
          <xdr:rowOff>228600</xdr:rowOff>
        </xdr:from>
        <xdr:to>
          <xdr:col>2</xdr:col>
          <xdr:colOff>685800</xdr:colOff>
          <xdr:row>7</xdr:row>
          <xdr:rowOff>447675</xdr:rowOff>
        </xdr:to>
        <xdr:sp macro="" textlink="">
          <xdr:nvSpPr>
            <xdr:cNvPr id="2076" name="Option Button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iné regióny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1"/>
  <sheetViews>
    <sheetView tabSelected="1" workbookViewId="0">
      <selection activeCell="G7" sqref="G7"/>
    </sheetView>
  </sheetViews>
  <sheetFormatPr defaultRowHeight="12.75" x14ac:dyDescent="0.2"/>
  <cols>
    <col min="1" max="1" width="4" style="17" bestFit="1" customWidth="1"/>
    <col min="2" max="2" width="19.5703125" style="17" customWidth="1"/>
    <col min="3" max="3" width="17.28515625" style="17" customWidth="1"/>
    <col min="4" max="5" width="9.140625" style="17"/>
    <col min="6" max="6" width="5" style="19" bestFit="1" customWidth="1"/>
    <col min="7" max="7" width="49.42578125" style="17" customWidth="1"/>
    <col min="8" max="8" width="17.7109375" style="17" customWidth="1"/>
    <col min="9" max="9" width="12.140625" style="17" bestFit="1" customWidth="1"/>
    <col min="10" max="10" width="9.140625" style="17" customWidth="1"/>
    <col min="11" max="11" width="16.7109375" customWidth="1"/>
    <col min="12" max="12" width="23.7109375" hidden="1" customWidth="1"/>
    <col min="13" max="13" width="12.7109375" hidden="1" customWidth="1"/>
    <col min="14" max="14" width="0" hidden="1" customWidth="1"/>
    <col min="15" max="15" width="16.7109375" hidden="1" customWidth="1"/>
    <col min="16" max="16" width="20.7109375" hidden="1" customWidth="1"/>
    <col min="17" max="17" width="10.7109375" hidden="1" customWidth="1"/>
    <col min="18" max="20" width="0" style="17" hidden="1" customWidth="1"/>
    <col min="21" max="16384" width="9.140625" style="17"/>
  </cols>
  <sheetData>
    <row r="1" spans="1:20" x14ac:dyDescent="0.2">
      <c r="B1" s="80" t="s">
        <v>154</v>
      </c>
      <c r="L1" s="67"/>
      <c r="M1" s="67"/>
      <c r="N1" s="67"/>
      <c r="O1" s="67"/>
      <c r="P1" s="67"/>
      <c r="Q1" s="67"/>
      <c r="R1" s="68"/>
      <c r="S1" s="68"/>
      <c r="T1" s="68"/>
    </row>
    <row r="2" spans="1:20" x14ac:dyDescent="0.2">
      <c r="B2" s="18" t="s">
        <v>155</v>
      </c>
      <c r="C2" s="54" t="s">
        <v>156</v>
      </c>
      <c r="L2" s="20" t="s">
        <v>13</v>
      </c>
      <c r="M2" s="21">
        <v>4.99</v>
      </c>
      <c r="N2" s="67"/>
      <c r="O2" s="67"/>
      <c r="P2" s="67"/>
      <c r="Q2" s="67"/>
      <c r="R2" s="68"/>
      <c r="S2" s="68"/>
      <c r="T2" s="68"/>
    </row>
    <row r="3" spans="1:20" x14ac:dyDescent="0.2">
      <c r="L3" s="20" t="s">
        <v>14</v>
      </c>
      <c r="M3" s="21">
        <v>6.67</v>
      </c>
      <c r="N3" s="67"/>
      <c r="O3" s="67"/>
      <c r="P3" s="67"/>
      <c r="Q3" s="67"/>
      <c r="R3" s="68"/>
      <c r="S3" s="68"/>
      <c r="T3" s="68"/>
    </row>
    <row r="4" spans="1:20" ht="20.25" customHeight="1" x14ac:dyDescent="0.2">
      <c r="B4" s="22" t="s">
        <v>2</v>
      </c>
      <c r="C4" s="116"/>
      <c r="D4" s="117"/>
      <c r="E4" s="117"/>
      <c r="F4" s="117"/>
      <c r="G4" s="117"/>
      <c r="H4" s="117"/>
      <c r="I4" s="118"/>
      <c r="L4" s="20" t="s">
        <v>15</v>
      </c>
      <c r="M4" s="21">
        <v>5.87</v>
      </c>
      <c r="N4" s="67"/>
      <c r="O4" s="67"/>
      <c r="P4" s="67"/>
      <c r="Q4" s="67"/>
      <c r="R4" s="68"/>
      <c r="S4" s="68"/>
      <c r="T4" s="68"/>
    </row>
    <row r="5" spans="1:20" ht="20.25" customHeight="1" x14ac:dyDescent="0.2">
      <c r="B5" s="22" t="s">
        <v>3</v>
      </c>
      <c r="C5" s="119"/>
      <c r="D5" s="119"/>
      <c r="E5" s="23"/>
      <c r="F5" s="24"/>
      <c r="G5" s="23"/>
      <c r="H5" s="23"/>
      <c r="I5" s="23"/>
      <c r="L5" s="20" t="s">
        <v>16</v>
      </c>
      <c r="M5" s="21">
        <v>5.49</v>
      </c>
      <c r="N5" s="67"/>
      <c r="O5" s="67"/>
      <c r="P5" s="67"/>
      <c r="Q5" s="67"/>
      <c r="R5" s="68"/>
      <c r="S5" s="68"/>
      <c r="T5" s="68"/>
    </row>
    <row r="6" spans="1:20" ht="20.25" customHeight="1" x14ac:dyDescent="0.2">
      <c r="B6" s="22" t="s">
        <v>124</v>
      </c>
      <c r="C6" s="82"/>
      <c r="D6" s="82"/>
      <c r="E6" s="25"/>
      <c r="F6" s="26"/>
      <c r="G6" s="25"/>
      <c r="H6" s="25"/>
      <c r="I6" s="25"/>
      <c r="L6" s="20" t="s">
        <v>17</v>
      </c>
      <c r="M6" s="21">
        <v>5.3</v>
      </c>
      <c r="N6" s="67"/>
      <c r="O6" s="67"/>
      <c r="P6" s="67"/>
      <c r="Q6" s="67"/>
      <c r="R6" s="68"/>
      <c r="S6" s="68"/>
      <c r="T6" s="68"/>
    </row>
    <row r="7" spans="1:20" ht="41.25" customHeight="1" x14ac:dyDescent="0.2">
      <c r="B7" s="22"/>
      <c r="C7" s="82"/>
      <c r="D7" s="82"/>
      <c r="E7" s="25"/>
      <c r="F7" s="26"/>
      <c r="G7" s="25"/>
      <c r="H7" s="25"/>
      <c r="I7" s="25"/>
      <c r="L7" s="20" t="s">
        <v>18</v>
      </c>
      <c r="M7" s="21">
        <v>7.43</v>
      </c>
      <c r="N7" s="67"/>
      <c r="O7" s="67"/>
      <c r="P7" s="67"/>
      <c r="Q7" s="67"/>
      <c r="R7" s="68"/>
      <c r="S7" s="68"/>
      <c r="T7" s="68"/>
    </row>
    <row r="8" spans="1:20" ht="38.25" customHeight="1" x14ac:dyDescent="0.2">
      <c r="B8" s="27" t="s">
        <v>125</v>
      </c>
      <c r="C8" s="120"/>
      <c r="D8" s="120"/>
      <c r="E8" s="28"/>
      <c r="F8" s="29"/>
      <c r="G8" s="28"/>
      <c r="H8" s="28"/>
      <c r="I8" s="28"/>
      <c r="L8" s="20" t="s">
        <v>19</v>
      </c>
      <c r="M8" s="21">
        <v>7.41</v>
      </c>
      <c r="N8" s="67"/>
      <c r="O8" s="67"/>
      <c r="P8" s="67"/>
      <c r="Q8" s="67"/>
      <c r="R8" s="68"/>
      <c r="S8" s="68"/>
      <c r="T8" s="68"/>
    </row>
    <row r="9" spans="1:20" ht="15.75" customHeight="1" x14ac:dyDescent="0.2">
      <c r="B9" s="22" t="s">
        <v>126</v>
      </c>
      <c r="C9" s="82"/>
      <c r="D9" s="82"/>
      <c r="E9" s="28"/>
      <c r="F9" s="29"/>
      <c r="G9" s="28"/>
      <c r="H9" s="28"/>
      <c r="I9" s="28"/>
      <c r="L9" s="20" t="s">
        <v>20</v>
      </c>
      <c r="M9" s="21">
        <v>6.22</v>
      </c>
      <c r="N9" s="67"/>
      <c r="O9" s="67"/>
      <c r="P9" s="67"/>
      <c r="Q9" s="67"/>
      <c r="R9" s="68"/>
      <c r="S9" s="68"/>
      <c r="T9" s="68"/>
    </row>
    <row r="10" spans="1:20" x14ac:dyDescent="0.2">
      <c r="L10" s="20" t="s">
        <v>21</v>
      </c>
      <c r="M10" s="21">
        <v>10.34</v>
      </c>
      <c r="N10" s="67"/>
      <c r="O10" s="67"/>
      <c r="P10" s="67"/>
      <c r="Q10" s="67"/>
      <c r="R10" s="68"/>
      <c r="S10" s="68"/>
      <c r="T10" s="68"/>
    </row>
    <row r="11" spans="1:20" x14ac:dyDescent="0.2">
      <c r="A11" s="30" t="s">
        <v>6</v>
      </c>
      <c r="B11" s="31" t="s">
        <v>127</v>
      </c>
      <c r="C11" s="32"/>
      <c r="D11" s="32"/>
      <c r="E11" s="33"/>
      <c r="F11" s="30" t="s">
        <v>128</v>
      </c>
      <c r="G11" s="30" t="s">
        <v>129</v>
      </c>
      <c r="H11" s="34"/>
      <c r="I11" s="30" t="s">
        <v>130</v>
      </c>
      <c r="L11" s="20" t="s">
        <v>22</v>
      </c>
      <c r="M11" s="21">
        <v>5.43</v>
      </c>
      <c r="N11" s="67"/>
      <c r="O11" s="67"/>
      <c r="P11" s="67"/>
      <c r="Q11" s="67"/>
      <c r="R11" s="68"/>
      <c r="S11" s="68"/>
      <c r="T11" s="68"/>
    </row>
    <row r="12" spans="1:20" ht="35.25" customHeight="1" x14ac:dyDescent="0.2">
      <c r="A12" s="121" t="s">
        <v>92</v>
      </c>
      <c r="B12" s="124" t="s">
        <v>131</v>
      </c>
      <c r="C12" s="125"/>
      <c r="D12" s="125"/>
      <c r="E12" s="126"/>
      <c r="F12" s="35"/>
      <c r="G12" s="95" t="s">
        <v>115</v>
      </c>
      <c r="H12" s="36" t="s">
        <v>123</v>
      </c>
      <c r="I12" s="98">
        <f>IF(H13&lt;=15,7,IF(H13&gt;15,9,""))</f>
        <v>7</v>
      </c>
      <c r="L12" s="20" t="s">
        <v>23</v>
      </c>
      <c r="M12" s="21">
        <v>7.87</v>
      </c>
      <c r="N12" s="67"/>
      <c r="O12" s="67"/>
      <c r="P12" s="67"/>
      <c r="Q12" s="67"/>
      <c r="R12" s="68"/>
      <c r="S12" s="68"/>
      <c r="T12" s="68"/>
    </row>
    <row r="13" spans="1:20" ht="17.25" customHeight="1" x14ac:dyDescent="0.2">
      <c r="A13" s="122"/>
      <c r="B13" s="129" t="s">
        <v>104</v>
      </c>
      <c r="C13" s="130"/>
      <c r="D13" s="130"/>
      <c r="E13" s="131"/>
      <c r="F13" s="37">
        <v>7</v>
      </c>
      <c r="G13" s="127"/>
      <c r="H13" s="132">
        <f>TRANSPOSE(Nezamestanosť!E44)</f>
        <v>0</v>
      </c>
      <c r="I13" s="99"/>
      <c r="L13" s="20" t="s">
        <v>24</v>
      </c>
      <c r="M13" s="21">
        <v>7.51</v>
      </c>
      <c r="N13" s="67"/>
      <c r="O13" s="67"/>
      <c r="P13" s="67"/>
      <c r="Q13" s="67"/>
      <c r="R13" s="68"/>
      <c r="S13" s="68"/>
      <c r="T13" s="68"/>
    </row>
    <row r="14" spans="1:20" ht="17.25" customHeight="1" x14ac:dyDescent="0.2">
      <c r="A14" s="123"/>
      <c r="B14" s="134" t="s">
        <v>105</v>
      </c>
      <c r="C14" s="135"/>
      <c r="D14" s="135"/>
      <c r="E14" s="136"/>
      <c r="F14" s="38">
        <v>9</v>
      </c>
      <c r="G14" s="128"/>
      <c r="H14" s="133"/>
      <c r="I14" s="100"/>
      <c r="L14" s="20" t="s">
        <v>25</v>
      </c>
      <c r="M14" s="21">
        <v>11.25</v>
      </c>
      <c r="N14" s="67"/>
      <c r="O14" s="67"/>
      <c r="P14" s="67"/>
      <c r="Q14" s="67"/>
      <c r="R14" s="68"/>
      <c r="S14" s="68"/>
      <c r="T14" s="68"/>
    </row>
    <row r="15" spans="1:20" ht="44.25" customHeight="1" x14ac:dyDescent="0.2">
      <c r="A15" s="137" t="s">
        <v>93</v>
      </c>
      <c r="B15" s="113" t="s">
        <v>132</v>
      </c>
      <c r="C15" s="114"/>
      <c r="D15" s="114"/>
      <c r="E15" s="115"/>
      <c r="F15" s="42">
        <v>1</v>
      </c>
      <c r="G15" s="95" t="s">
        <v>116</v>
      </c>
      <c r="H15" s="43"/>
      <c r="I15" s="98" t="str">
        <f>TRANSPOSE(Q15)</f>
        <v/>
      </c>
      <c r="L15" s="20" t="s">
        <v>26</v>
      </c>
      <c r="M15" s="21">
        <v>8.27</v>
      </c>
      <c r="N15" s="67"/>
      <c r="O15" s="67"/>
      <c r="P15" s="69">
        <v>0</v>
      </c>
      <c r="Q15" s="69" t="str">
        <f>IF(P15=1,1,IF(P15=2,3,IF(P15=3,6,IF(P15=4,0,""))))</f>
        <v/>
      </c>
      <c r="R15" s="68"/>
      <c r="S15" s="68"/>
      <c r="T15" s="68"/>
    </row>
    <row r="16" spans="1:20" s="44" customFormat="1" ht="27.75" customHeight="1" x14ac:dyDescent="0.2">
      <c r="A16" s="138"/>
      <c r="B16" s="101" t="s">
        <v>94</v>
      </c>
      <c r="C16" s="102"/>
      <c r="D16" s="102"/>
      <c r="E16" s="103"/>
      <c r="F16" s="42">
        <v>3</v>
      </c>
      <c r="G16" s="96"/>
      <c r="H16" s="45"/>
      <c r="I16" s="99"/>
      <c r="K16"/>
      <c r="L16" s="20" t="s">
        <v>27</v>
      </c>
      <c r="M16" s="21">
        <v>6.44</v>
      </c>
      <c r="N16" s="67"/>
      <c r="O16" s="67"/>
      <c r="P16" s="67"/>
      <c r="Q16" s="67"/>
      <c r="R16" s="70"/>
      <c r="S16" s="70"/>
      <c r="T16" s="70"/>
    </row>
    <row r="17" spans="1:20" s="44" customFormat="1" ht="27.75" customHeight="1" x14ac:dyDescent="0.2">
      <c r="A17" s="138"/>
      <c r="B17" s="101" t="s">
        <v>95</v>
      </c>
      <c r="C17" s="102"/>
      <c r="D17" s="102"/>
      <c r="E17" s="103"/>
      <c r="F17" s="42">
        <v>6</v>
      </c>
      <c r="G17" s="96"/>
      <c r="H17" s="45"/>
      <c r="I17" s="99"/>
      <c r="K17"/>
      <c r="L17" s="20" t="s">
        <v>28</v>
      </c>
      <c r="M17" s="21">
        <v>10.24</v>
      </c>
      <c r="N17" s="67"/>
      <c r="O17" s="67"/>
      <c r="P17" s="67"/>
      <c r="Q17" s="67"/>
      <c r="R17" s="70"/>
      <c r="S17" s="70"/>
      <c r="T17" s="70"/>
    </row>
    <row r="18" spans="1:20" s="44" customFormat="1" ht="27.75" customHeight="1" x14ac:dyDescent="0.2">
      <c r="A18" s="139"/>
      <c r="B18" s="104" t="s">
        <v>114</v>
      </c>
      <c r="C18" s="105"/>
      <c r="D18" s="105"/>
      <c r="E18" s="106"/>
      <c r="F18" s="42">
        <v>0</v>
      </c>
      <c r="G18" s="97"/>
      <c r="H18" s="46"/>
      <c r="I18" s="100"/>
      <c r="K18"/>
      <c r="L18" s="20" t="s">
        <v>29</v>
      </c>
      <c r="M18" s="21">
        <v>7.92</v>
      </c>
      <c r="N18" s="67"/>
      <c r="O18" s="67"/>
      <c r="P18" s="67"/>
      <c r="Q18" s="67"/>
      <c r="R18" s="70"/>
      <c r="S18" s="70"/>
      <c r="T18" s="70"/>
    </row>
    <row r="19" spans="1:20" s="44" customFormat="1" ht="65.25" customHeight="1" x14ac:dyDescent="0.2">
      <c r="A19" s="47" t="s">
        <v>96</v>
      </c>
      <c r="B19" s="107" t="s">
        <v>133</v>
      </c>
      <c r="C19" s="108"/>
      <c r="D19" s="108"/>
      <c r="E19" s="109"/>
      <c r="F19" s="39">
        <v>3</v>
      </c>
      <c r="G19" s="48" t="s">
        <v>117</v>
      </c>
      <c r="H19" s="46"/>
      <c r="I19" s="49" t="str">
        <f>TRANSPOSE(Q19)</f>
        <v/>
      </c>
      <c r="K19"/>
      <c r="L19" s="20" t="s">
        <v>30</v>
      </c>
      <c r="M19" s="21">
        <v>7.74</v>
      </c>
      <c r="N19" s="67"/>
      <c r="O19" s="67"/>
      <c r="P19" s="69">
        <v>0</v>
      </c>
      <c r="Q19" s="69" t="str">
        <f>IF(OR(P19="",P19=0),"",IF(P19=1,3,IF(P19=2,0,"")))</f>
        <v/>
      </c>
      <c r="R19" s="70"/>
      <c r="S19" s="70"/>
      <c r="T19" s="70"/>
    </row>
    <row r="20" spans="1:20" s="44" customFormat="1" ht="63" customHeight="1" x14ac:dyDescent="0.2">
      <c r="A20" s="50" t="s">
        <v>97</v>
      </c>
      <c r="B20" s="110" t="s">
        <v>134</v>
      </c>
      <c r="C20" s="111"/>
      <c r="D20" s="111"/>
      <c r="E20" s="112"/>
      <c r="F20" s="39">
        <v>7</v>
      </c>
      <c r="G20" s="51" t="s">
        <v>118</v>
      </c>
      <c r="H20" s="46"/>
      <c r="I20" s="49" t="str">
        <f>TRANSPOSE(Q20)</f>
        <v/>
      </c>
      <c r="K20"/>
      <c r="L20" s="20" t="s">
        <v>31</v>
      </c>
      <c r="M20" s="21">
        <v>7.69</v>
      </c>
      <c r="N20" s="67"/>
      <c r="O20" s="67"/>
      <c r="P20" s="69">
        <v>0</v>
      </c>
      <c r="Q20" s="69" t="str">
        <f>IF(OR(P20="",P20=0),"",IF(P20=1,7,IF(P20=2,0,"")))</f>
        <v/>
      </c>
      <c r="R20" s="70"/>
      <c r="S20" s="70"/>
      <c r="T20" s="70"/>
    </row>
    <row r="21" spans="1:20" s="44" customFormat="1" ht="123" customHeight="1" x14ac:dyDescent="0.2">
      <c r="A21" s="50" t="s">
        <v>98</v>
      </c>
      <c r="B21" s="110" t="s">
        <v>135</v>
      </c>
      <c r="C21" s="111"/>
      <c r="D21" s="111"/>
      <c r="E21" s="112"/>
      <c r="F21" s="42">
        <v>5</v>
      </c>
      <c r="G21" s="40" t="s">
        <v>119</v>
      </c>
      <c r="H21" s="45"/>
      <c r="I21" s="41" t="str">
        <f>TRANSPOSE(Q21)</f>
        <v/>
      </c>
      <c r="K21"/>
      <c r="L21" s="20" t="s">
        <v>32</v>
      </c>
      <c r="M21" s="21">
        <v>11.39</v>
      </c>
      <c r="N21" s="67"/>
      <c r="O21" s="67"/>
      <c r="P21" s="69">
        <v>0</v>
      </c>
      <c r="Q21" s="69" t="str">
        <f>IF(OR(P21="",P21=0),"",IF(P21=1,5,IF(P21=2,0,"")))</f>
        <v/>
      </c>
      <c r="R21" s="70"/>
      <c r="S21" s="70"/>
      <c r="T21" s="70"/>
    </row>
    <row r="22" spans="1:20" s="44" customFormat="1" ht="35.25" customHeight="1" x14ac:dyDescent="0.2">
      <c r="A22" s="121" t="s">
        <v>99</v>
      </c>
      <c r="B22" s="113" t="s">
        <v>136</v>
      </c>
      <c r="C22" s="114"/>
      <c r="D22" s="114"/>
      <c r="E22" s="115"/>
      <c r="F22" s="52"/>
      <c r="G22" s="95" t="s">
        <v>120</v>
      </c>
      <c r="H22" s="86" t="s">
        <v>139</v>
      </c>
      <c r="I22" s="83" t="str">
        <f>IF(C6="","",IF(C6&lt;=150000,29,IF(AND(C6&gt;150000,C6&lt;=200000),27,IF(AND(C6&gt;200000,C6&lt;=300000),25,IF(C6&gt;300000,21,"")))))</f>
        <v/>
      </c>
      <c r="K22"/>
      <c r="L22" s="20" t="s">
        <v>33</v>
      </c>
      <c r="M22" s="21">
        <v>10.53</v>
      </c>
      <c r="N22" s="67"/>
      <c r="O22" s="67"/>
      <c r="P22" s="67"/>
      <c r="Q22" s="67"/>
      <c r="R22" s="70"/>
      <c r="S22" s="70"/>
      <c r="T22" s="70"/>
    </row>
    <row r="23" spans="1:20" ht="20.25" customHeight="1" x14ac:dyDescent="0.2">
      <c r="A23" s="141"/>
      <c r="B23" s="140" t="s">
        <v>152</v>
      </c>
      <c r="C23" s="102"/>
      <c r="D23" s="102"/>
      <c r="E23" s="103"/>
      <c r="F23" s="53">
        <v>29</v>
      </c>
      <c r="G23" s="96"/>
      <c r="H23" s="87"/>
      <c r="I23" s="84"/>
      <c r="L23" s="20" t="s">
        <v>34</v>
      </c>
      <c r="M23" s="21">
        <v>12.47</v>
      </c>
      <c r="N23" s="67"/>
      <c r="O23" s="67"/>
      <c r="P23" s="67"/>
      <c r="Q23" s="67"/>
      <c r="R23" s="68"/>
      <c r="S23" s="68"/>
      <c r="T23" s="68"/>
    </row>
    <row r="24" spans="1:20" ht="20.25" customHeight="1" x14ac:dyDescent="0.2">
      <c r="A24" s="141"/>
      <c r="B24" s="140" t="s">
        <v>151</v>
      </c>
      <c r="C24" s="102"/>
      <c r="D24" s="102"/>
      <c r="E24" s="103"/>
      <c r="F24" s="53">
        <v>27</v>
      </c>
      <c r="G24" s="96"/>
      <c r="H24" s="87"/>
      <c r="I24" s="84"/>
      <c r="L24" s="20" t="s">
        <v>35</v>
      </c>
      <c r="M24" s="21">
        <v>7.15</v>
      </c>
      <c r="N24" s="67"/>
      <c r="O24" s="67"/>
      <c r="P24" s="67"/>
      <c r="Q24" s="67"/>
      <c r="R24" s="68"/>
      <c r="S24" s="68"/>
      <c r="T24" s="68"/>
    </row>
    <row r="25" spans="1:20" ht="20.25" customHeight="1" x14ac:dyDescent="0.2">
      <c r="A25" s="141"/>
      <c r="B25" s="140" t="s">
        <v>149</v>
      </c>
      <c r="C25" s="102"/>
      <c r="D25" s="102"/>
      <c r="E25" s="103"/>
      <c r="F25" s="53">
        <v>25</v>
      </c>
      <c r="G25" s="96"/>
      <c r="H25" s="87"/>
      <c r="I25" s="84"/>
      <c r="L25" s="20" t="s">
        <v>36</v>
      </c>
      <c r="M25" s="21">
        <v>7.82</v>
      </c>
      <c r="N25" s="67"/>
      <c r="O25" s="67"/>
      <c r="P25" s="67"/>
      <c r="Q25" s="67"/>
      <c r="R25" s="68"/>
      <c r="S25" s="68"/>
      <c r="T25" s="68"/>
    </row>
    <row r="26" spans="1:20" ht="20.25" customHeight="1" x14ac:dyDescent="0.2">
      <c r="A26" s="142"/>
      <c r="B26" s="140" t="s">
        <v>150</v>
      </c>
      <c r="C26" s="102"/>
      <c r="D26" s="102"/>
      <c r="E26" s="103"/>
      <c r="F26" s="53">
        <v>21</v>
      </c>
      <c r="G26" s="97"/>
      <c r="H26" s="88"/>
      <c r="I26" s="85"/>
      <c r="L26" s="20" t="s">
        <v>37</v>
      </c>
      <c r="M26" s="21">
        <v>15.48</v>
      </c>
      <c r="N26" s="67"/>
      <c r="O26" s="67"/>
      <c r="P26" s="67"/>
      <c r="Q26" s="67"/>
      <c r="R26" s="68"/>
      <c r="S26" s="68"/>
      <c r="T26" s="68"/>
    </row>
    <row r="27" spans="1:20" ht="30.75" customHeight="1" x14ac:dyDescent="0.2">
      <c r="A27" s="121" t="s">
        <v>100</v>
      </c>
      <c r="B27" s="113" t="s">
        <v>137</v>
      </c>
      <c r="C27" s="114"/>
      <c r="D27" s="114"/>
      <c r="E27" s="115"/>
      <c r="F27" s="55"/>
      <c r="G27" s="95" t="s">
        <v>121</v>
      </c>
      <c r="H27" s="36" t="s">
        <v>140</v>
      </c>
      <c r="I27" s="98" t="str">
        <f>TRANSPOSE(S46)</f>
        <v/>
      </c>
      <c r="L27" s="20" t="s">
        <v>38</v>
      </c>
      <c r="M27" s="21">
        <v>12.91</v>
      </c>
      <c r="N27" s="67"/>
      <c r="O27" s="67"/>
      <c r="P27" s="42"/>
      <c r="Q27" s="42"/>
      <c r="R27" s="68"/>
      <c r="S27" s="68"/>
      <c r="T27" s="68"/>
    </row>
    <row r="28" spans="1:20" ht="18.75" customHeight="1" x14ac:dyDescent="0.2">
      <c r="A28" s="122"/>
      <c r="B28" s="101" t="s">
        <v>101</v>
      </c>
      <c r="C28" s="102"/>
      <c r="D28" s="102"/>
      <c r="E28" s="103"/>
      <c r="F28" s="56"/>
      <c r="G28" s="96"/>
      <c r="H28" s="89"/>
      <c r="I28" s="99"/>
      <c r="L28" s="20" t="s">
        <v>39</v>
      </c>
      <c r="M28" s="21">
        <v>8.64</v>
      </c>
      <c r="N28" s="67"/>
      <c r="O28" s="67"/>
      <c r="P28" s="42"/>
      <c r="Q28" s="42"/>
      <c r="R28" s="68"/>
      <c r="S28" s="68"/>
      <c r="T28" s="68"/>
    </row>
    <row r="29" spans="1:20" x14ac:dyDescent="0.2">
      <c r="A29" s="122"/>
      <c r="B29" s="101" t="s">
        <v>106</v>
      </c>
      <c r="C29" s="102"/>
      <c r="D29" s="102"/>
      <c r="E29" s="103"/>
      <c r="F29" s="56">
        <v>4</v>
      </c>
      <c r="G29" s="96"/>
      <c r="H29" s="90"/>
      <c r="I29" s="99"/>
      <c r="L29" s="20" t="s">
        <v>40</v>
      </c>
      <c r="M29" s="21">
        <v>10.85</v>
      </c>
      <c r="N29" s="67"/>
      <c r="O29" s="67"/>
      <c r="P29" s="65"/>
      <c r="Q29" s="65"/>
      <c r="R29" s="68"/>
      <c r="S29" s="68"/>
      <c r="T29" s="68"/>
    </row>
    <row r="30" spans="1:20" x14ac:dyDescent="0.2">
      <c r="A30" s="122"/>
      <c r="B30" s="101" t="s">
        <v>107</v>
      </c>
      <c r="C30" s="102"/>
      <c r="D30" s="102"/>
      <c r="E30" s="103"/>
      <c r="F30" s="56"/>
      <c r="G30" s="96"/>
      <c r="H30" s="90"/>
      <c r="I30" s="99"/>
      <c r="L30" s="20" t="s">
        <v>41</v>
      </c>
      <c r="M30" s="21">
        <v>8.5299999999999994</v>
      </c>
      <c r="N30" s="67"/>
      <c r="O30" s="67"/>
      <c r="P30" s="42"/>
      <c r="Q30" s="42"/>
      <c r="R30" s="68"/>
      <c r="S30" s="68"/>
      <c r="T30" s="68"/>
    </row>
    <row r="31" spans="1:20" ht="18.75" customHeight="1" x14ac:dyDescent="0.2">
      <c r="A31" s="122"/>
      <c r="B31" s="101" t="s">
        <v>102</v>
      </c>
      <c r="C31" s="102"/>
      <c r="D31" s="102"/>
      <c r="E31" s="102"/>
      <c r="F31" s="56">
        <v>8</v>
      </c>
      <c r="G31" s="96"/>
      <c r="H31" s="90"/>
      <c r="I31" s="99"/>
      <c r="L31" s="20" t="s">
        <v>42</v>
      </c>
      <c r="M31" s="21">
        <v>11.08</v>
      </c>
      <c r="N31" s="67"/>
      <c r="O31" s="67"/>
      <c r="P31" s="65"/>
      <c r="Q31" s="65"/>
      <c r="R31" s="68"/>
      <c r="S31" s="68"/>
      <c r="T31" s="68"/>
    </row>
    <row r="32" spans="1:20" x14ac:dyDescent="0.2">
      <c r="A32" s="122"/>
      <c r="B32" s="101" t="s">
        <v>108</v>
      </c>
      <c r="C32" s="102"/>
      <c r="D32" s="102"/>
      <c r="E32" s="102"/>
      <c r="F32" s="57"/>
      <c r="G32" s="96"/>
      <c r="H32" s="90"/>
      <c r="I32" s="99"/>
      <c r="L32" s="20" t="s">
        <v>43</v>
      </c>
      <c r="M32" s="21">
        <v>10.41</v>
      </c>
      <c r="N32" s="67"/>
      <c r="O32" s="67"/>
      <c r="P32" s="67"/>
      <c r="Q32" s="67"/>
      <c r="R32" s="68"/>
      <c r="S32" s="68"/>
      <c r="T32" s="68"/>
    </row>
    <row r="33" spans="1:20" x14ac:dyDescent="0.2">
      <c r="A33" s="123"/>
      <c r="B33" s="104" t="s">
        <v>109</v>
      </c>
      <c r="C33" s="105"/>
      <c r="D33" s="105"/>
      <c r="E33" s="105"/>
      <c r="F33" s="58"/>
      <c r="G33" s="97"/>
      <c r="H33" s="91"/>
      <c r="I33" s="100"/>
      <c r="J33" s="54"/>
      <c r="L33" s="20" t="s">
        <v>44</v>
      </c>
      <c r="M33" s="21">
        <v>14.3</v>
      </c>
      <c r="N33" s="67"/>
      <c r="O33" s="67"/>
      <c r="P33" s="67"/>
      <c r="Q33" s="67"/>
      <c r="R33" s="68"/>
      <c r="S33" s="68"/>
      <c r="T33" s="68"/>
    </row>
    <row r="34" spans="1:20" ht="30" customHeight="1" x14ac:dyDescent="0.2">
      <c r="A34" s="121" t="s">
        <v>103</v>
      </c>
      <c r="B34" s="113" t="s">
        <v>138</v>
      </c>
      <c r="C34" s="144"/>
      <c r="D34" s="144"/>
      <c r="E34" s="145"/>
      <c r="F34" s="55"/>
      <c r="G34" s="95" t="s">
        <v>122</v>
      </c>
      <c r="H34" s="36" t="s">
        <v>145</v>
      </c>
      <c r="I34" s="92" t="str">
        <f>TRANSPOSE(S53)</f>
        <v/>
      </c>
      <c r="L34" s="20" t="s">
        <v>45</v>
      </c>
      <c r="M34" s="21">
        <v>12.37</v>
      </c>
      <c r="N34" s="67"/>
      <c r="O34" s="67"/>
      <c r="P34" s="67"/>
      <c r="Q34" s="67"/>
      <c r="R34" s="68"/>
      <c r="S34" s="68"/>
      <c r="T34" s="68"/>
    </row>
    <row r="35" spans="1:20" ht="57" customHeight="1" x14ac:dyDescent="0.2">
      <c r="A35" s="141"/>
      <c r="B35" s="101" t="s">
        <v>110</v>
      </c>
      <c r="C35" s="102"/>
      <c r="D35" s="102"/>
      <c r="E35" s="103"/>
      <c r="F35" s="37">
        <v>33</v>
      </c>
      <c r="G35" s="96"/>
      <c r="H35" s="59"/>
      <c r="I35" s="93"/>
      <c r="L35" s="20" t="s">
        <v>46</v>
      </c>
      <c r="M35" s="21">
        <v>12.65</v>
      </c>
      <c r="N35" s="67"/>
      <c r="O35" s="67"/>
      <c r="P35" s="67"/>
      <c r="Q35" s="67"/>
      <c r="R35" s="68"/>
      <c r="S35" s="68"/>
      <c r="T35" s="68"/>
    </row>
    <row r="36" spans="1:20" ht="44.25" customHeight="1" x14ac:dyDescent="0.2">
      <c r="A36" s="141"/>
      <c r="B36" s="101" t="s">
        <v>111</v>
      </c>
      <c r="C36" s="102"/>
      <c r="D36" s="102"/>
      <c r="E36" s="103"/>
      <c r="F36" s="37">
        <v>30</v>
      </c>
      <c r="G36" s="96"/>
      <c r="H36" s="59"/>
      <c r="I36" s="93"/>
      <c r="L36" s="20" t="s">
        <v>47</v>
      </c>
      <c r="M36" s="21">
        <v>12.28</v>
      </c>
      <c r="N36" s="67"/>
      <c r="O36" s="67"/>
      <c r="P36" s="67"/>
      <c r="Q36" s="67"/>
      <c r="R36" s="68"/>
      <c r="S36" s="68"/>
      <c r="T36" s="68"/>
    </row>
    <row r="37" spans="1:20" ht="44.25" customHeight="1" x14ac:dyDescent="0.2">
      <c r="A37" s="141"/>
      <c r="B37" s="101" t="s">
        <v>112</v>
      </c>
      <c r="C37" s="102"/>
      <c r="D37" s="102"/>
      <c r="E37" s="103"/>
      <c r="F37" s="37">
        <v>29</v>
      </c>
      <c r="G37" s="96"/>
      <c r="H37" s="59"/>
      <c r="I37" s="93"/>
      <c r="L37" s="20" t="s">
        <v>48</v>
      </c>
      <c r="M37" s="21">
        <v>12.04</v>
      </c>
      <c r="N37" s="67"/>
      <c r="O37" s="67"/>
      <c r="P37" s="67"/>
      <c r="Q37" s="67"/>
      <c r="R37" s="68"/>
      <c r="S37" s="68"/>
      <c r="T37" s="68"/>
    </row>
    <row r="38" spans="1:20" ht="44.25" customHeight="1" x14ac:dyDescent="0.2">
      <c r="A38" s="142"/>
      <c r="B38" s="101" t="s">
        <v>113</v>
      </c>
      <c r="C38" s="102"/>
      <c r="D38" s="102"/>
      <c r="E38" s="103"/>
      <c r="F38" s="37">
        <v>26</v>
      </c>
      <c r="G38" s="97"/>
      <c r="H38" s="59"/>
      <c r="I38" s="94"/>
      <c r="L38" s="20" t="s">
        <v>49</v>
      </c>
      <c r="M38" s="21">
        <v>8.34</v>
      </c>
      <c r="N38" s="67"/>
      <c r="O38" s="67"/>
      <c r="P38" s="67"/>
      <c r="Q38" s="67"/>
      <c r="R38" s="68"/>
      <c r="S38" s="68"/>
      <c r="T38" s="68"/>
    </row>
    <row r="39" spans="1:20" x14ac:dyDescent="0.2">
      <c r="A39" s="143" t="s">
        <v>146</v>
      </c>
      <c r="B39" s="143"/>
      <c r="C39" s="143"/>
      <c r="D39" s="143"/>
      <c r="E39" s="143"/>
      <c r="F39" s="143"/>
      <c r="G39" s="143"/>
      <c r="H39" s="60" t="s">
        <v>139</v>
      </c>
      <c r="I39" s="61">
        <f>SUM(I12:I38)</f>
        <v>7</v>
      </c>
      <c r="L39" s="20" t="s">
        <v>50</v>
      </c>
      <c r="M39" s="21">
        <v>12.53</v>
      </c>
      <c r="N39" s="67"/>
      <c r="O39" s="67"/>
      <c r="P39" s="67"/>
      <c r="Q39" s="67"/>
      <c r="R39" s="68"/>
      <c r="S39" s="68"/>
      <c r="T39" s="68"/>
    </row>
    <row r="40" spans="1:20" x14ac:dyDescent="0.2">
      <c r="L40" s="20" t="s">
        <v>51</v>
      </c>
      <c r="M40" s="21">
        <v>11.87</v>
      </c>
      <c r="N40" s="67"/>
      <c r="O40" s="67"/>
      <c r="P40" s="67"/>
      <c r="Q40" s="67"/>
      <c r="R40" s="68"/>
      <c r="S40" s="68"/>
      <c r="T40" s="68"/>
    </row>
    <row r="41" spans="1:20" x14ac:dyDescent="0.2">
      <c r="L41" s="20" t="s">
        <v>52</v>
      </c>
      <c r="M41" s="21">
        <v>12.6</v>
      </c>
      <c r="N41" s="67"/>
      <c r="O41" s="67"/>
      <c r="P41" s="67"/>
      <c r="Q41" s="67"/>
      <c r="R41" s="68"/>
      <c r="S41" s="68"/>
      <c r="T41" s="68"/>
    </row>
    <row r="42" spans="1:20" x14ac:dyDescent="0.2">
      <c r="B42" s="79" t="s">
        <v>153</v>
      </c>
      <c r="L42" s="20" t="s">
        <v>53</v>
      </c>
      <c r="M42" s="21">
        <v>11.18</v>
      </c>
      <c r="N42" s="67"/>
      <c r="O42" s="67"/>
      <c r="P42" s="62" t="s">
        <v>141</v>
      </c>
      <c r="Q42" s="62" t="s">
        <v>142</v>
      </c>
      <c r="R42" s="68"/>
      <c r="S42" s="68"/>
      <c r="T42" s="68"/>
    </row>
    <row r="43" spans="1:20" x14ac:dyDescent="0.2">
      <c r="L43" s="20" t="s">
        <v>54</v>
      </c>
      <c r="M43" s="21">
        <v>8.5399999999999991</v>
      </c>
      <c r="N43" s="67"/>
      <c r="O43" s="67"/>
      <c r="P43" s="63" t="s">
        <v>143</v>
      </c>
      <c r="Q43" s="63" t="s">
        <v>143</v>
      </c>
      <c r="R43" s="68"/>
      <c r="S43" s="68"/>
      <c r="T43" s="68"/>
    </row>
    <row r="44" spans="1:20" x14ac:dyDescent="0.2">
      <c r="B44" s="81" t="str">
        <f>IF(C6="","nie sú zadané OV","")</f>
        <v>nie sú zadané OV</v>
      </c>
      <c r="C44" s="81"/>
      <c r="D44" s="81"/>
      <c r="E44" s="81"/>
      <c r="F44" s="81"/>
      <c r="L44" s="20" t="s">
        <v>55</v>
      </c>
      <c r="M44" s="21">
        <v>8.9</v>
      </c>
      <c r="N44" s="67"/>
      <c r="O44" s="67"/>
      <c r="P44" s="64">
        <v>0.5</v>
      </c>
      <c r="Q44" s="64">
        <v>0.4</v>
      </c>
      <c r="R44" s="68"/>
      <c r="S44" s="68"/>
      <c r="T44" s="68"/>
    </row>
    <row r="45" spans="1:20" x14ac:dyDescent="0.2">
      <c r="B45" s="81" t="str">
        <f>IF(H13=0,"nie je vyplnený hárok nezamestanosť","")</f>
        <v>nie je vyplnený hárok nezamestanosť</v>
      </c>
      <c r="C45" s="81"/>
      <c r="D45" s="81"/>
      <c r="E45" s="81"/>
      <c r="F45" s="81"/>
      <c r="L45" s="20" t="s">
        <v>56</v>
      </c>
      <c r="M45" s="21">
        <v>17.510000000000002</v>
      </c>
      <c r="N45" s="67"/>
      <c r="O45" s="67"/>
      <c r="P45" s="63" t="s">
        <v>144</v>
      </c>
      <c r="Q45" s="63" t="s">
        <v>144</v>
      </c>
      <c r="R45" s="68"/>
      <c r="S45" s="68"/>
      <c r="T45" s="68"/>
    </row>
    <row r="46" spans="1:20" x14ac:dyDescent="0.2">
      <c r="B46" s="81" t="str">
        <f>IF(C9="","nie je vyplnený požadovaný NFP","")</f>
        <v>nie je vyplnený požadovaný NFP</v>
      </c>
      <c r="C46" s="81"/>
      <c r="D46" s="81"/>
      <c r="E46" s="81"/>
      <c r="F46" s="81"/>
      <c r="L46" s="20" t="s">
        <v>57</v>
      </c>
      <c r="M46" s="21">
        <v>13.41</v>
      </c>
      <c r="N46" s="67"/>
      <c r="O46" s="67"/>
      <c r="P46" s="64">
        <v>0.7</v>
      </c>
      <c r="Q46" s="64">
        <v>0.6</v>
      </c>
      <c r="R46" s="71">
        <f>SUM(Q47:Q50)</f>
        <v>0</v>
      </c>
      <c r="S46" s="71" t="str">
        <f>IF(OR(P47=0,P48=0),"",IF(OR(C6="",C9=""),"",R46))</f>
        <v/>
      </c>
      <c r="T46" s="68"/>
    </row>
    <row r="47" spans="1:20" x14ac:dyDescent="0.2">
      <c r="B47" s="81" t="str">
        <f>IF(OR(P47=0,P47=""),"zadajte miesto realizácie","")</f>
        <v>zadajte miesto realizácie</v>
      </c>
      <c r="C47" s="81"/>
      <c r="D47" s="81"/>
      <c r="E47" s="81"/>
      <c r="F47" s="81"/>
      <c r="L47" s="20" t="s">
        <v>58</v>
      </c>
      <c r="M47" s="21">
        <v>14.57</v>
      </c>
      <c r="N47" s="67"/>
      <c r="O47" s="67"/>
      <c r="P47" s="69">
        <v>0</v>
      </c>
      <c r="Q47" s="69" t="str">
        <f>IF(OR(C6="",C9=""),"",IF(AND(P47=1,P48=1),IF(AND((P46-P49)&gt;=0.2,(P46-P49)&lt;0.3),4,IF((P46-P49)&gt;=0.3,8,)),0))</f>
        <v/>
      </c>
      <c r="R47" s="68"/>
      <c r="S47" s="68"/>
      <c r="T47" s="68"/>
    </row>
    <row r="48" spans="1:20" x14ac:dyDescent="0.2">
      <c r="B48" s="81" t="str">
        <f>IF(I15="","označte jednu možnosť v bodovacom kritériu č. 2","")</f>
        <v>označte jednu možnosť v bodovacom kritériu č. 2</v>
      </c>
      <c r="C48" s="81"/>
      <c r="D48" s="81"/>
      <c r="E48" s="81"/>
      <c r="F48" s="81"/>
      <c r="L48" s="20" t="s">
        <v>59</v>
      </c>
      <c r="M48" s="21">
        <v>16.95</v>
      </c>
      <c r="N48" s="67"/>
      <c r="O48" s="67"/>
      <c r="P48" s="69">
        <v>0</v>
      </c>
      <c r="Q48" s="69" t="str">
        <f>IF(OR(C6="",C9=""),"",IF(AND(P47=1,P48=2),IF(AND((P44-P49)&gt;=0.05,(P44-P49)&lt;0.1),4,IF((P44-P49)&gt;=0.1,8,)),0))</f>
        <v/>
      </c>
      <c r="R48" s="68"/>
      <c r="S48" s="68"/>
      <c r="T48" s="68"/>
    </row>
    <row r="49" spans="2:20" ht="15" customHeight="1" x14ac:dyDescent="0.2">
      <c r="B49" s="81" t="str">
        <f>IF(I19="","označte jednu možnosť v bodovacom kritériu č. 3","")</f>
        <v>označte jednu možnosť v bodovacom kritériu č. 3</v>
      </c>
      <c r="C49" s="81"/>
      <c r="D49" s="81"/>
      <c r="E49" s="81"/>
      <c r="F49" s="81"/>
      <c r="L49" s="20" t="s">
        <v>60</v>
      </c>
      <c r="M49" s="21">
        <v>20.079999999999998</v>
      </c>
      <c r="N49" s="67"/>
      <c r="O49" s="67"/>
      <c r="P49" s="69" t="e">
        <f>C9/C6</f>
        <v>#DIV/0!</v>
      </c>
      <c r="Q49" s="69" t="str">
        <f>IF(OR(C6="",C9=""),"",IF(AND(P47=2,P48=1),IF(AND((Q46-P49)&gt;=0.2,(Q46-P49)&lt;0.3),4,IF((Q46-P49)&gt;=0.3,8,)),0))</f>
        <v/>
      </c>
      <c r="R49" s="68"/>
      <c r="S49" s="68"/>
      <c r="T49" s="68"/>
    </row>
    <row r="50" spans="2:20" x14ac:dyDescent="0.2">
      <c r="B50" s="81" t="str">
        <f>IF(I20="","označte jednu možnosť v bodovacom kritériu č. 4","")</f>
        <v>označte jednu možnosť v bodovacom kritériu č. 4</v>
      </c>
      <c r="C50" s="81"/>
      <c r="D50" s="81"/>
      <c r="E50" s="81"/>
      <c r="F50" s="81"/>
      <c r="L50" s="20" t="s">
        <v>61</v>
      </c>
      <c r="M50" s="21">
        <v>23.57</v>
      </c>
      <c r="N50" s="67"/>
      <c r="O50" s="67"/>
      <c r="P50" s="67"/>
      <c r="Q50" s="69" t="str">
        <f>IF(OR(C6="",C9=""),"",IF(AND(P47=2,P48=2),IF(AND((Q44-P49)&gt;=0.05,(Q44-P49)&lt;0.1),4,IF((Q44-P49)&gt;=0.1,8,)),0))</f>
        <v/>
      </c>
      <c r="R50" s="68"/>
      <c r="S50" s="68"/>
      <c r="T50" s="68"/>
    </row>
    <row r="51" spans="2:20" x14ac:dyDescent="0.2">
      <c r="B51" s="81" t="str">
        <f>IF(I21="","označte jednu možnosť v bodovacom kritériu č. 5","")</f>
        <v>označte jednu možnosť v bodovacom kritériu č. 5</v>
      </c>
      <c r="C51" s="81"/>
      <c r="D51" s="81"/>
      <c r="E51" s="81"/>
      <c r="F51" s="81"/>
      <c r="L51" s="20" t="s">
        <v>62</v>
      </c>
      <c r="M51" s="21">
        <v>26.82</v>
      </c>
      <c r="N51" s="67"/>
      <c r="O51" s="67"/>
      <c r="P51" s="72" t="s">
        <v>147</v>
      </c>
      <c r="Q51" s="73"/>
      <c r="R51" s="68"/>
      <c r="S51" s="68"/>
      <c r="T51" s="68"/>
    </row>
    <row r="52" spans="2:20" x14ac:dyDescent="0.2">
      <c r="B52" s="81" t="str">
        <f>IF(OR(P48="",P48=0),"označte jednu možnosť v bodovacom kritériu č. 7","")</f>
        <v>označte jednu možnosť v bodovacom kritériu č. 7</v>
      </c>
      <c r="C52" s="81"/>
      <c r="D52" s="81"/>
      <c r="E52" s="81"/>
      <c r="F52" s="81"/>
      <c r="L52" s="20" t="s">
        <v>63</v>
      </c>
      <c r="M52" s="21">
        <v>29.84</v>
      </c>
      <c r="N52" s="67"/>
      <c r="O52" s="66" t="s">
        <v>148</v>
      </c>
      <c r="P52" s="74">
        <f>SUM(H35:H38)</f>
        <v>0</v>
      </c>
      <c r="Q52" s="67"/>
      <c r="R52" s="68"/>
      <c r="S52" s="68"/>
      <c r="T52" s="68"/>
    </row>
    <row r="53" spans="2:20" x14ac:dyDescent="0.2">
      <c r="B53" s="81" t="str">
        <f>IF(OR(H35="",H36="",H37="",H38=""),"zadajte Výdavky v bodovacom kritériu č. 8 - aj nulové hodnoty","")</f>
        <v>zadajte Výdavky v bodovacom kritériu č. 8 - aj nulové hodnoty</v>
      </c>
      <c r="C53" s="81"/>
      <c r="D53" s="81"/>
      <c r="E53" s="81"/>
      <c r="F53" s="81"/>
      <c r="L53" s="20" t="s">
        <v>64</v>
      </c>
      <c r="M53" s="21">
        <v>22.17</v>
      </c>
      <c r="N53" s="67"/>
      <c r="O53" s="67" t="e">
        <f>H35/P52</f>
        <v>#DIV/0!</v>
      </c>
      <c r="P53" s="67">
        <f>IFERROR(O53,0)</f>
        <v>0</v>
      </c>
      <c r="Q53" s="67">
        <f>IF(P53&gt;=0.7,0.7,P53)</f>
        <v>0</v>
      </c>
      <c r="R53" s="68">
        <f>Q53</f>
        <v>0</v>
      </c>
      <c r="S53" s="71" t="str">
        <f>IF(SUM(P53:P56)=0,"",IF(AND(SUM(P53:P56)&gt;0,SUM(P53:P55)&lt;0.7),26,IF(AND(R53&gt;=0.7),33,IF(AND(R54&gt;=0.7),30,IF(AND(R55&gt;=0.7),29,SUMPRODUCT(F35:F37,R53:R55)/SUM(R53:R55))))))</f>
        <v/>
      </c>
      <c r="T53" s="68"/>
    </row>
    <row r="54" spans="2:20" x14ac:dyDescent="0.2">
      <c r="B54" s="44"/>
      <c r="C54" s="44"/>
      <c r="D54" s="44"/>
      <c r="E54" s="44"/>
      <c r="L54" s="20" t="s">
        <v>65</v>
      </c>
      <c r="M54" s="21">
        <v>10.55</v>
      </c>
      <c r="N54" s="67"/>
      <c r="O54" s="67" t="e">
        <f>H36/P52</f>
        <v>#DIV/0!</v>
      </c>
      <c r="P54" s="67">
        <f t="shared" ref="P54:P56" si="0">IFERROR(O54,0)</f>
        <v>0</v>
      </c>
      <c r="Q54" s="67">
        <f t="shared" ref="Q54:Q56" si="1">IF(P54&gt;=0.7,0.7,P54)</f>
        <v>0</v>
      </c>
      <c r="R54" s="75">
        <f>IF(Q53+Q54&lt;=0.7,Q54,Q54-(Q53+Q54-0.7))</f>
        <v>0</v>
      </c>
      <c r="S54" s="68"/>
      <c r="T54" s="68"/>
    </row>
    <row r="55" spans="2:20" x14ac:dyDescent="0.2">
      <c r="B55" s="44"/>
      <c r="C55" s="44"/>
      <c r="D55" s="44"/>
      <c r="E55" s="44"/>
      <c r="L55" s="20" t="s">
        <v>66</v>
      </c>
      <c r="M55" s="21">
        <v>16.46</v>
      </c>
      <c r="N55" s="67"/>
      <c r="O55" s="67" t="e">
        <f>H37/P52</f>
        <v>#DIV/0!</v>
      </c>
      <c r="P55" s="67">
        <f t="shared" si="0"/>
        <v>0</v>
      </c>
      <c r="Q55" s="67">
        <f t="shared" si="1"/>
        <v>0</v>
      </c>
      <c r="R55" s="68">
        <f>IF(R53+R54+Q55&lt;=0.7,Q55,0.7-R53-R54)</f>
        <v>0</v>
      </c>
      <c r="S55" s="68"/>
      <c r="T55" s="68"/>
    </row>
    <row r="56" spans="2:20" x14ac:dyDescent="0.2">
      <c r="L56" s="20" t="s">
        <v>67</v>
      </c>
      <c r="M56" s="21">
        <v>13.34</v>
      </c>
      <c r="N56" s="67"/>
      <c r="O56" s="67" t="e">
        <f>H38/P52</f>
        <v>#DIV/0!</v>
      </c>
      <c r="P56" s="67">
        <f t="shared" si="0"/>
        <v>0</v>
      </c>
      <c r="Q56" s="67">
        <f t="shared" si="1"/>
        <v>0</v>
      </c>
      <c r="R56" s="76">
        <f>IF(R53+R54+R55+Q56&lt;=0.7,Q56,0.7-R53-R54-R55)</f>
        <v>0</v>
      </c>
      <c r="S56" s="68"/>
      <c r="T56" s="68"/>
    </row>
    <row r="57" spans="2:20" x14ac:dyDescent="0.2">
      <c r="L57" s="20" t="s">
        <v>68</v>
      </c>
      <c r="M57" s="21">
        <v>19.600000000000001</v>
      </c>
      <c r="N57" s="67"/>
      <c r="O57" s="67"/>
      <c r="P57" s="67"/>
      <c r="Q57" s="67"/>
      <c r="R57" s="68"/>
      <c r="S57" s="68"/>
      <c r="T57" s="68"/>
    </row>
    <row r="58" spans="2:20" x14ac:dyDescent="0.2">
      <c r="L58" s="20" t="s">
        <v>69</v>
      </c>
      <c r="M58" s="21">
        <v>16.489999999999998</v>
      </c>
      <c r="N58" s="67"/>
      <c r="O58" s="67"/>
      <c r="P58" s="67"/>
      <c r="Q58" s="67"/>
      <c r="R58" s="68"/>
      <c r="S58" s="68"/>
      <c r="T58" s="68"/>
    </row>
    <row r="59" spans="2:20" x14ac:dyDescent="0.2">
      <c r="L59" s="20" t="s">
        <v>70</v>
      </c>
      <c r="M59" s="21">
        <v>25.59</v>
      </c>
      <c r="N59" s="67"/>
      <c r="O59" s="67"/>
      <c r="P59" s="67"/>
      <c r="Q59" s="67"/>
      <c r="R59" s="68"/>
      <c r="S59" s="68"/>
      <c r="T59" s="68"/>
    </row>
    <row r="60" spans="2:20" x14ac:dyDescent="0.2">
      <c r="L60" s="20" t="s">
        <v>71</v>
      </c>
      <c r="M60" s="21">
        <v>16.440000000000001</v>
      </c>
      <c r="N60" s="67"/>
      <c r="O60" s="67"/>
      <c r="P60" s="67"/>
      <c r="Q60" s="67"/>
      <c r="R60" s="68"/>
      <c r="S60" s="68"/>
      <c r="T60" s="68"/>
    </row>
    <row r="61" spans="2:20" x14ac:dyDescent="0.2">
      <c r="L61" s="20" t="s">
        <v>72</v>
      </c>
      <c r="M61" s="21">
        <v>19.95</v>
      </c>
      <c r="N61" s="67"/>
      <c r="O61" s="67"/>
      <c r="P61" s="67"/>
      <c r="Q61" s="67"/>
      <c r="R61" s="68"/>
      <c r="S61" s="68"/>
      <c r="T61" s="68"/>
    </row>
    <row r="62" spans="2:20" x14ac:dyDescent="0.2">
      <c r="L62" s="20" t="s">
        <v>73</v>
      </c>
      <c r="M62" s="21">
        <v>11.01</v>
      </c>
      <c r="N62" s="67"/>
      <c r="O62" s="67"/>
      <c r="P62" s="67"/>
      <c r="Q62" s="67"/>
      <c r="R62" s="68"/>
      <c r="S62" s="68"/>
      <c r="T62" s="68"/>
    </row>
    <row r="63" spans="2:20" x14ac:dyDescent="0.2">
      <c r="L63" s="20" t="s">
        <v>74</v>
      </c>
      <c r="M63" s="21">
        <v>14.84</v>
      </c>
      <c r="N63" s="67"/>
      <c r="O63" s="67"/>
      <c r="P63" s="67"/>
      <c r="Q63" s="67"/>
      <c r="R63" s="68"/>
      <c r="S63" s="68"/>
      <c r="T63" s="68"/>
    </row>
    <row r="64" spans="2:20" x14ac:dyDescent="0.2">
      <c r="L64" s="20" t="s">
        <v>75</v>
      </c>
      <c r="M64" s="21">
        <v>21.86</v>
      </c>
      <c r="N64" s="67"/>
      <c r="O64" s="67"/>
      <c r="P64" s="67"/>
      <c r="Q64" s="67"/>
      <c r="R64" s="68"/>
      <c r="S64" s="68"/>
      <c r="T64" s="68"/>
    </row>
    <row r="65" spans="12:20" x14ac:dyDescent="0.2">
      <c r="L65" s="20" t="s">
        <v>76</v>
      </c>
      <c r="M65" s="21">
        <v>19.059999999999999</v>
      </c>
      <c r="N65" s="67"/>
      <c r="O65" s="67"/>
      <c r="P65" s="67"/>
      <c r="Q65" s="67"/>
      <c r="R65" s="68"/>
      <c r="S65" s="68"/>
      <c r="T65" s="68"/>
    </row>
    <row r="66" spans="12:20" x14ac:dyDescent="0.2">
      <c r="L66" s="20" t="s">
        <v>77</v>
      </c>
      <c r="M66" s="21">
        <v>13.1</v>
      </c>
      <c r="N66" s="67"/>
      <c r="O66" s="67"/>
      <c r="P66" s="67"/>
      <c r="Q66" s="67"/>
      <c r="R66" s="68"/>
      <c r="S66" s="68"/>
      <c r="T66" s="68"/>
    </row>
    <row r="67" spans="12:20" x14ac:dyDescent="0.2">
      <c r="L67" s="20" t="s">
        <v>78</v>
      </c>
      <c r="M67" s="21">
        <v>17.399999999999999</v>
      </c>
      <c r="N67" s="67"/>
      <c r="O67" s="67"/>
      <c r="P67" s="67"/>
      <c r="Q67" s="67"/>
      <c r="R67" s="68"/>
      <c r="S67" s="68"/>
      <c r="T67" s="68"/>
    </row>
    <row r="68" spans="12:20" x14ac:dyDescent="0.2">
      <c r="L68" s="20" t="s">
        <v>79</v>
      </c>
      <c r="M68" s="21">
        <v>20.05</v>
      </c>
      <c r="N68" s="67"/>
      <c r="O68" s="67"/>
      <c r="P68" s="67"/>
      <c r="Q68" s="67"/>
      <c r="R68" s="68"/>
      <c r="S68" s="68"/>
      <c r="T68" s="68"/>
    </row>
    <row r="69" spans="12:20" x14ac:dyDescent="0.2">
      <c r="L69" s="20" t="s">
        <v>80</v>
      </c>
      <c r="M69" s="21">
        <v>21.25</v>
      </c>
      <c r="N69" s="67"/>
      <c r="O69" s="67"/>
      <c r="P69" s="67"/>
      <c r="Q69" s="67"/>
      <c r="R69" s="68"/>
      <c r="S69" s="68"/>
      <c r="T69" s="68"/>
    </row>
    <row r="70" spans="12:20" x14ac:dyDescent="0.2">
      <c r="L70" s="20" t="s">
        <v>81</v>
      </c>
      <c r="M70" s="21">
        <v>17.91</v>
      </c>
      <c r="N70" s="67"/>
      <c r="O70" s="67"/>
      <c r="P70" s="67"/>
      <c r="Q70" s="67"/>
      <c r="R70" s="68"/>
      <c r="S70" s="68"/>
      <c r="T70" s="68"/>
    </row>
    <row r="71" spans="12:20" x14ac:dyDescent="0.2">
      <c r="L71" s="20" t="s">
        <v>82</v>
      </c>
      <c r="M71" s="21">
        <v>9.81</v>
      </c>
      <c r="N71" s="67"/>
      <c r="O71" s="67"/>
      <c r="P71" s="67"/>
      <c r="Q71" s="67"/>
      <c r="R71" s="68"/>
      <c r="S71" s="68"/>
      <c r="T71" s="68"/>
    </row>
    <row r="72" spans="12:20" x14ac:dyDescent="0.2">
      <c r="L72" s="20" t="s">
        <v>83</v>
      </c>
      <c r="M72" s="21">
        <v>9.39</v>
      </c>
      <c r="N72" s="67"/>
      <c r="O72" s="67"/>
      <c r="P72" s="67"/>
      <c r="Q72" s="67"/>
      <c r="R72" s="68"/>
      <c r="S72" s="68"/>
      <c r="T72" s="68"/>
    </row>
    <row r="73" spans="12:20" x14ac:dyDescent="0.2">
      <c r="L73" s="20" t="s">
        <v>84</v>
      </c>
      <c r="M73" s="21">
        <v>8.56</v>
      </c>
      <c r="N73" s="67"/>
      <c r="O73" s="67"/>
      <c r="P73" s="67"/>
      <c r="Q73" s="67"/>
      <c r="R73" s="68"/>
      <c r="S73" s="68"/>
      <c r="T73" s="68"/>
    </row>
    <row r="74" spans="12:20" x14ac:dyDescent="0.2">
      <c r="L74" s="20" t="s">
        <v>85</v>
      </c>
      <c r="M74" s="21">
        <v>9.3699999999999992</v>
      </c>
      <c r="N74" s="67"/>
      <c r="O74" s="67"/>
      <c r="P74" s="67"/>
      <c r="Q74" s="67"/>
      <c r="R74" s="68"/>
      <c r="S74" s="68"/>
      <c r="T74" s="68"/>
    </row>
    <row r="75" spans="12:20" x14ac:dyDescent="0.2">
      <c r="L75" s="20" t="s">
        <v>86</v>
      </c>
      <c r="M75" s="21">
        <v>19.2</v>
      </c>
      <c r="N75" s="67"/>
      <c r="O75" s="67"/>
      <c r="P75" s="67"/>
      <c r="Q75" s="67"/>
      <c r="R75" s="68"/>
      <c r="S75" s="68"/>
      <c r="T75" s="68"/>
    </row>
    <row r="76" spans="12:20" x14ac:dyDescent="0.2">
      <c r="L76" s="20" t="s">
        <v>87</v>
      </c>
      <c r="M76" s="21">
        <v>16.78</v>
      </c>
      <c r="N76" s="67"/>
      <c r="O76" s="67"/>
      <c r="P76" s="67"/>
      <c r="Q76" s="67"/>
      <c r="R76" s="68"/>
      <c r="S76" s="68"/>
      <c r="T76" s="68"/>
    </row>
    <row r="77" spans="12:20" x14ac:dyDescent="0.2">
      <c r="L77" s="20" t="s">
        <v>88</v>
      </c>
      <c r="M77" s="21">
        <v>24.27</v>
      </c>
      <c r="N77" s="67"/>
      <c r="O77" s="67"/>
      <c r="P77" s="67"/>
      <c r="Q77" s="67"/>
      <c r="R77" s="68"/>
      <c r="S77" s="68"/>
      <c r="T77" s="68"/>
    </row>
    <row r="78" spans="12:20" x14ac:dyDescent="0.2">
      <c r="L78" s="20" t="s">
        <v>89</v>
      </c>
      <c r="M78" s="21">
        <v>20.91</v>
      </c>
      <c r="N78" s="67"/>
      <c r="O78" s="67"/>
      <c r="P78" s="67"/>
      <c r="Q78" s="67"/>
      <c r="R78" s="68"/>
      <c r="S78" s="68"/>
      <c r="T78" s="68"/>
    </row>
    <row r="79" spans="12:20" x14ac:dyDescent="0.2">
      <c r="L79" s="20" t="s">
        <v>90</v>
      </c>
      <c r="M79" s="21">
        <v>15.12</v>
      </c>
      <c r="N79" s="67"/>
      <c r="O79" s="67"/>
      <c r="P79" s="67"/>
      <c r="Q79" s="67"/>
      <c r="R79" s="68"/>
      <c r="S79" s="68"/>
      <c r="T79" s="68"/>
    </row>
    <row r="80" spans="12:20" x14ac:dyDescent="0.2">
      <c r="L80" s="20" t="s">
        <v>91</v>
      </c>
      <c r="M80" s="21">
        <v>20.010000000000002</v>
      </c>
      <c r="N80" s="67"/>
      <c r="O80" s="67"/>
      <c r="P80" s="67"/>
      <c r="Q80" s="67"/>
      <c r="R80" s="68"/>
      <c r="S80" s="68"/>
      <c r="T80" s="68"/>
    </row>
    <row r="81" spans="12:20" x14ac:dyDescent="0.2">
      <c r="L81" s="67"/>
      <c r="M81" s="67"/>
      <c r="N81" s="67"/>
      <c r="O81" s="67"/>
      <c r="P81" s="67"/>
      <c r="Q81" s="67"/>
      <c r="R81" s="68"/>
      <c r="S81" s="68"/>
      <c r="T81" s="68"/>
    </row>
  </sheetData>
  <sheetProtection algorithmName="SHA-512" hashValue="5aKUYCIopFekCctezoEH9K/6ooSVt3F6aTJq0ARx1r0lLhzCidoBoHjWOQaZqVndtjmwLWesdIqv8LYSe8kByA==" saltValue="9l+Ijgwd5akV4IE3p/7sJg==" spinCount="100000" sheet="1" objects="1" scenarios="1"/>
  <mergeCells count="62">
    <mergeCell ref="A39:G39"/>
    <mergeCell ref="B32:E32"/>
    <mergeCell ref="B33:E33"/>
    <mergeCell ref="B34:E34"/>
    <mergeCell ref="B35:E35"/>
    <mergeCell ref="B36:E36"/>
    <mergeCell ref="B37:E37"/>
    <mergeCell ref="B38:E38"/>
    <mergeCell ref="A27:A33"/>
    <mergeCell ref="B27:E27"/>
    <mergeCell ref="A34:A38"/>
    <mergeCell ref="G27:G33"/>
    <mergeCell ref="G34:G38"/>
    <mergeCell ref="A15:A18"/>
    <mergeCell ref="B15:E15"/>
    <mergeCell ref="I27:I33"/>
    <mergeCell ref="B28:E28"/>
    <mergeCell ref="B29:E29"/>
    <mergeCell ref="B30:E30"/>
    <mergeCell ref="B31:E31"/>
    <mergeCell ref="B21:E21"/>
    <mergeCell ref="B23:E23"/>
    <mergeCell ref="B24:E24"/>
    <mergeCell ref="B25:E25"/>
    <mergeCell ref="B26:E26"/>
    <mergeCell ref="A22:A26"/>
    <mergeCell ref="G22:G26"/>
    <mergeCell ref="A12:A14"/>
    <mergeCell ref="B12:E12"/>
    <mergeCell ref="G12:G14"/>
    <mergeCell ref="I12:I14"/>
    <mergeCell ref="B13:E13"/>
    <mergeCell ref="H13:H14"/>
    <mergeCell ref="B14:E14"/>
    <mergeCell ref="C4:I4"/>
    <mergeCell ref="C5:D5"/>
    <mergeCell ref="C6:D6"/>
    <mergeCell ref="C7:D7"/>
    <mergeCell ref="C8:D8"/>
    <mergeCell ref="C9:D9"/>
    <mergeCell ref="I22:I26"/>
    <mergeCell ref="H22:H26"/>
    <mergeCell ref="H28:H33"/>
    <mergeCell ref="I34:I38"/>
    <mergeCell ref="G15:G18"/>
    <mergeCell ref="I15:I18"/>
    <mergeCell ref="B16:E16"/>
    <mergeCell ref="B17:E17"/>
    <mergeCell ref="B18:E18"/>
    <mergeCell ref="B19:E19"/>
    <mergeCell ref="B20:E20"/>
    <mergeCell ref="B22:E22"/>
    <mergeCell ref="B44:F44"/>
    <mergeCell ref="B45:F45"/>
    <mergeCell ref="B53:F53"/>
    <mergeCell ref="B52:F52"/>
    <mergeCell ref="B51:F51"/>
    <mergeCell ref="B50:F50"/>
    <mergeCell ref="B49:F49"/>
    <mergeCell ref="B48:F48"/>
    <mergeCell ref="B47:F47"/>
    <mergeCell ref="B46:F46"/>
  </mergeCells>
  <conditionalFormatting sqref="B44:F44">
    <cfRule type="cellIs" dxfId="11" priority="10" operator="equal">
      <formula>"nie sú zadané OV"</formula>
    </cfRule>
  </conditionalFormatting>
  <conditionalFormatting sqref="B45:F45">
    <cfRule type="cellIs" dxfId="10" priority="9" operator="equal">
      <formula>"nie je vyplnený hárok nezamestanosť"</formula>
    </cfRule>
  </conditionalFormatting>
  <conditionalFormatting sqref="B46:F46">
    <cfRule type="cellIs" dxfId="9" priority="8" operator="equal">
      <formula>"nie je vyplnený požadovaný NFP"</formula>
    </cfRule>
  </conditionalFormatting>
  <conditionalFormatting sqref="B47:F47">
    <cfRule type="cellIs" dxfId="8" priority="7" operator="equal">
      <formula>"zadajte miesto realizácie"</formula>
    </cfRule>
  </conditionalFormatting>
  <conditionalFormatting sqref="B48:F48">
    <cfRule type="cellIs" dxfId="7" priority="6" operator="equal">
      <formula>"označte jednu možnosť v bodovacom kritériu č. 2"</formula>
    </cfRule>
  </conditionalFormatting>
  <conditionalFormatting sqref="B49:F49">
    <cfRule type="cellIs" dxfId="6" priority="5" operator="equal">
      <formula>"označte jednu možnosť v bodovacom kritériu č. 3"</formula>
    </cfRule>
  </conditionalFormatting>
  <conditionalFormatting sqref="B50:F50">
    <cfRule type="cellIs" dxfId="5" priority="4" operator="equal">
      <formula>"označte jednu možnosť v bodovacom kritériu č. 4"</formula>
    </cfRule>
  </conditionalFormatting>
  <conditionalFormatting sqref="B51:F51">
    <cfRule type="cellIs" dxfId="4" priority="3" operator="equal">
      <formula>"označte jednu možnosť v bodovacom kritériu č. 5"</formula>
    </cfRule>
  </conditionalFormatting>
  <conditionalFormatting sqref="B52:F52">
    <cfRule type="cellIs" dxfId="3" priority="2" operator="equal">
      <formula>"označte jednu možnosť v bodovacom kritériu č. 7"</formula>
    </cfRule>
  </conditionalFormatting>
  <conditionalFormatting sqref="B53:F53">
    <cfRule type="cellIs" dxfId="2" priority="1" operator="equal">
      <formula>"zadajte Výdavky v bodovacom kritériu č. 8 - aj nulové hodnoty"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orientation="landscape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Group Box 2">
              <controlPr defaultSize="0" autoFill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Option Button 3">
              <controlPr defaultSize="0" autoFill="0" autoLine="0" autoPict="0">
                <anchor moveWithCells="1">
                  <from>
                    <xdr:col>7</xdr:col>
                    <xdr:colOff>352425</xdr:colOff>
                    <xdr:row>14</xdr:row>
                    <xdr:rowOff>142875</xdr:rowOff>
                  </from>
                  <to>
                    <xdr:col>7</xdr:col>
                    <xdr:colOff>1076325</xdr:colOff>
                    <xdr:row>14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Option Button 4">
              <controlPr defaultSize="0" autoFill="0" autoLine="0" autoPict="0">
                <anchor moveWithCells="1">
                  <from>
                    <xdr:col>7</xdr:col>
                    <xdr:colOff>352425</xdr:colOff>
                    <xdr:row>15</xdr:row>
                    <xdr:rowOff>57150</xdr:rowOff>
                  </from>
                  <to>
                    <xdr:col>7</xdr:col>
                    <xdr:colOff>1076325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Option Button 5">
              <controlPr defaultSize="0" autoFill="0" autoLine="0" autoPict="0">
                <anchor moveWithCells="1">
                  <from>
                    <xdr:col>7</xdr:col>
                    <xdr:colOff>352425</xdr:colOff>
                    <xdr:row>16</xdr:row>
                    <xdr:rowOff>47625</xdr:rowOff>
                  </from>
                  <to>
                    <xdr:col>7</xdr:col>
                    <xdr:colOff>1076325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Option Button 7">
              <controlPr defaultSize="0" autoFill="0" autoLine="0" autoPict="0">
                <anchor moveWithCells="1">
                  <from>
                    <xdr:col>7</xdr:col>
                    <xdr:colOff>352425</xdr:colOff>
                    <xdr:row>17</xdr:row>
                    <xdr:rowOff>47625</xdr:rowOff>
                  </from>
                  <to>
                    <xdr:col>7</xdr:col>
                    <xdr:colOff>1076325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Group Box 8">
              <controlPr defaultSize="0" autoFill="0" autoPict="0">
                <anchor mov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Option Button 9">
              <controlPr defaultSize="0" autoFill="0" autoLine="0" autoPict="0">
                <anchor moveWithCells="1">
                  <from>
                    <xdr:col>7</xdr:col>
                    <xdr:colOff>352425</xdr:colOff>
                    <xdr:row>18</xdr:row>
                    <xdr:rowOff>133350</xdr:rowOff>
                  </from>
                  <to>
                    <xdr:col>7</xdr:col>
                    <xdr:colOff>1076325</xdr:colOff>
                    <xdr:row>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Option Button 10">
              <controlPr defaultSize="0" autoFill="0" autoLine="0" autoPict="0">
                <anchor moveWithCells="1">
                  <from>
                    <xdr:col>7</xdr:col>
                    <xdr:colOff>352425</xdr:colOff>
                    <xdr:row>18</xdr:row>
                    <xdr:rowOff>447675</xdr:rowOff>
                  </from>
                  <to>
                    <xdr:col>7</xdr:col>
                    <xdr:colOff>1076325</xdr:colOff>
                    <xdr:row>18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Group Box 11">
              <controlPr defaultSize="0" autoFill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Option Button 12">
              <controlPr defaultSize="0" autoFill="0" autoLine="0" autoPict="0">
                <anchor moveWithCells="1">
                  <from>
                    <xdr:col>7</xdr:col>
                    <xdr:colOff>352425</xdr:colOff>
                    <xdr:row>19</xdr:row>
                    <xdr:rowOff>114300</xdr:rowOff>
                  </from>
                  <to>
                    <xdr:col>7</xdr:col>
                    <xdr:colOff>1076325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Option Button 13">
              <controlPr defaultSize="0" autoFill="0" autoLine="0" autoPict="0">
                <anchor moveWithCells="1">
                  <from>
                    <xdr:col>7</xdr:col>
                    <xdr:colOff>352425</xdr:colOff>
                    <xdr:row>19</xdr:row>
                    <xdr:rowOff>419100</xdr:rowOff>
                  </from>
                  <to>
                    <xdr:col>7</xdr:col>
                    <xdr:colOff>1076325</xdr:colOff>
                    <xdr:row>19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Group Box 14">
              <controlPr defaultSize="0" autoFill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Option Button 15">
              <controlPr defaultSize="0" autoFill="0" autoLine="0" autoPict="0">
                <anchor moveWithCells="1">
                  <from>
                    <xdr:col>7</xdr:col>
                    <xdr:colOff>352425</xdr:colOff>
                    <xdr:row>20</xdr:row>
                    <xdr:rowOff>361950</xdr:rowOff>
                  </from>
                  <to>
                    <xdr:col>7</xdr:col>
                    <xdr:colOff>1076325</xdr:colOff>
                    <xdr:row>20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Option Button 16">
              <controlPr defaultSize="0" autoFill="0" autoLine="0" autoPict="0">
                <anchor moveWithCells="1">
                  <from>
                    <xdr:col>7</xdr:col>
                    <xdr:colOff>342900</xdr:colOff>
                    <xdr:row>20</xdr:row>
                    <xdr:rowOff>904875</xdr:rowOff>
                  </from>
                  <to>
                    <xdr:col>7</xdr:col>
                    <xdr:colOff>1066800</xdr:colOff>
                    <xdr:row>20</xdr:row>
                    <xdr:rowOff>1152525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8" name="Group Box 18">
              <controlPr defaultSize="0" autoFill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9" name="Option Button 19">
              <controlPr defaultSize="0" autoFill="0" autoLine="0" autoPict="0">
                <anchor moveWithCells="1">
                  <from>
                    <xdr:col>7</xdr:col>
                    <xdr:colOff>361950</xdr:colOff>
                    <xdr:row>27</xdr:row>
                    <xdr:rowOff>219075</xdr:rowOff>
                  </from>
                  <to>
                    <xdr:col>7</xdr:col>
                    <xdr:colOff>1085850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0" name="Option Button 20">
              <controlPr defaultSize="0" autoFill="0" autoLine="0" autoPict="0">
                <anchor moveWithCells="1">
                  <from>
                    <xdr:col>7</xdr:col>
                    <xdr:colOff>361950</xdr:colOff>
                    <xdr:row>30</xdr:row>
                    <xdr:rowOff>47625</xdr:rowOff>
                  </from>
                  <to>
                    <xdr:col>7</xdr:col>
                    <xdr:colOff>1085850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1" name="Group Box 21">
              <controlPr defaultSize="0" autoFill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2" name="Option Button 27">
              <controlPr defaultSize="0" autoFill="0" autoLine="0" autoPict="0">
                <anchor moveWithCells="1">
                  <from>
                    <xdr:col>2</xdr:col>
                    <xdr:colOff>57150</xdr:colOff>
                    <xdr:row>7</xdr:row>
                    <xdr:rowOff>28575</xdr:rowOff>
                  </from>
                  <to>
                    <xdr:col>3</xdr:col>
                    <xdr:colOff>419100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3" name="Option Button 28">
              <controlPr defaultSize="0" autoFill="0" autoLine="0" autoPict="0">
                <anchor moveWithCells="1">
                  <from>
                    <xdr:col>2</xdr:col>
                    <xdr:colOff>57150</xdr:colOff>
                    <xdr:row>7</xdr:row>
                    <xdr:rowOff>228600</xdr:rowOff>
                  </from>
                  <to>
                    <xdr:col>2</xdr:col>
                    <xdr:colOff>685800</xdr:colOff>
                    <xdr:row>7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B11" sqref="B11"/>
    </sheetView>
  </sheetViews>
  <sheetFormatPr defaultRowHeight="15" x14ac:dyDescent="0.25"/>
  <cols>
    <col min="1" max="1" width="10" style="2" customWidth="1"/>
    <col min="2" max="2" width="31.5703125" style="2" customWidth="1"/>
    <col min="3" max="3" width="9.140625" style="2" hidden="1" customWidth="1"/>
    <col min="4" max="4" width="12.5703125" style="2" hidden="1" customWidth="1"/>
    <col min="5" max="5" width="12.5703125" style="2" bestFit="1" customWidth="1"/>
    <col min="6" max="6" width="14.7109375" style="2" hidden="1" customWidth="1"/>
    <col min="7" max="7" width="5.28515625" style="2" hidden="1" customWidth="1"/>
    <col min="8" max="8" width="23.28515625" style="2" customWidth="1"/>
    <col min="9" max="9" width="22.28515625" style="2" customWidth="1"/>
    <col min="10" max="16384" width="9.140625" style="2"/>
  </cols>
  <sheetData>
    <row r="1" spans="1:9" x14ac:dyDescent="0.25">
      <c r="A1" s="1" t="s">
        <v>0</v>
      </c>
    </row>
    <row r="2" spans="1:9" x14ac:dyDescent="0.25">
      <c r="A2" s="3" t="s">
        <v>1</v>
      </c>
    </row>
    <row r="4" spans="1:9" x14ac:dyDescent="0.25">
      <c r="A4" s="4" t="s">
        <v>2</v>
      </c>
      <c r="B4" s="146"/>
      <c r="C4" s="146"/>
      <c r="D4" s="146"/>
      <c r="E4" s="146"/>
      <c r="F4" s="146"/>
      <c r="G4" s="146"/>
      <c r="H4" s="146"/>
      <c r="I4" s="146"/>
    </row>
    <row r="5" spans="1:9" x14ac:dyDescent="0.25">
      <c r="A5" s="4" t="s">
        <v>3</v>
      </c>
      <c r="B5" s="146"/>
      <c r="C5" s="146"/>
      <c r="D5" s="146"/>
      <c r="E5" s="146"/>
      <c r="F5" s="146"/>
      <c r="G5" s="146"/>
      <c r="H5" s="146"/>
      <c r="I5" s="146"/>
    </row>
    <row r="8" spans="1:9" x14ac:dyDescent="0.25">
      <c r="A8" s="5" t="s">
        <v>4</v>
      </c>
    </row>
    <row r="9" spans="1:9" x14ac:dyDescent="0.25">
      <c r="C9" s="6" t="s">
        <v>5</v>
      </c>
      <c r="D9" s="6" t="s">
        <v>5</v>
      </c>
      <c r="F9" s="6" t="s">
        <v>5</v>
      </c>
      <c r="G9" s="6" t="s">
        <v>5</v>
      </c>
    </row>
    <row r="10" spans="1:9" x14ac:dyDescent="0.25">
      <c r="A10" s="7" t="s">
        <v>6</v>
      </c>
      <c r="B10" s="7" t="s">
        <v>7</v>
      </c>
      <c r="C10" s="7" t="s">
        <v>8</v>
      </c>
      <c r="D10" s="7" t="s">
        <v>9</v>
      </c>
      <c r="E10" s="7" t="s">
        <v>9</v>
      </c>
      <c r="F10" s="8"/>
      <c r="G10" s="8"/>
      <c r="H10" s="7" t="s">
        <v>10</v>
      </c>
      <c r="I10" s="7" t="s">
        <v>11</v>
      </c>
    </row>
    <row r="11" spans="1:9" x14ac:dyDescent="0.25">
      <c r="A11" s="9">
        <v>1</v>
      </c>
      <c r="B11" s="10"/>
      <c r="C11" s="11"/>
      <c r="D11" s="8" t="e">
        <f>VLOOKUP(B11,'4.1.4'!$L$2:$M$80,2,0)</f>
        <v>#N/A</v>
      </c>
      <c r="E11" s="77">
        <f>IFERROR(D11,0)</f>
        <v>0</v>
      </c>
      <c r="F11" s="77" t="str">
        <f>IF(E11&gt;0,1,"")</f>
        <v/>
      </c>
      <c r="G11" s="77">
        <f>COUNTIF($B$11:$B$40,B11)</f>
        <v>0</v>
      </c>
      <c r="H11" s="78" t="str">
        <f>IF(G11&gt;1,"okres je zadaný viackrát","")</f>
        <v/>
      </c>
      <c r="I11" s="78" t="str">
        <f>IF(B11="","nezadané miesto realizácie"," ")</f>
        <v>nezadané miesto realizácie</v>
      </c>
    </row>
    <row r="12" spans="1:9" x14ac:dyDescent="0.25">
      <c r="A12" s="9">
        <v>2</v>
      </c>
      <c r="B12" s="10"/>
      <c r="C12" s="11"/>
      <c r="D12" s="8" t="e">
        <f>VLOOKUP(B12,'4.1.4'!$L$2:$M$80,2,0)</f>
        <v>#N/A</v>
      </c>
      <c r="E12" s="77">
        <f t="shared" ref="E12:E40" si="0">IFERROR(D12,0)</f>
        <v>0</v>
      </c>
      <c r="F12" s="77" t="str">
        <f t="shared" ref="F12:F40" si="1">IF(E12&gt;0,1," ")</f>
        <v xml:space="preserve"> </v>
      </c>
      <c r="G12" s="77">
        <f t="shared" ref="G12:G40" si="2">COUNTIF($B$11:$B$40,B12)</f>
        <v>0</v>
      </c>
      <c r="H12" s="78" t="str">
        <f t="shared" ref="H12:H40" si="3">IF(G12&gt;1,"okres je zadaný viackrát","")</f>
        <v/>
      </c>
      <c r="I12" s="78"/>
    </row>
    <row r="13" spans="1:9" x14ac:dyDescent="0.25">
      <c r="A13" s="9">
        <v>3</v>
      </c>
      <c r="B13" s="10"/>
      <c r="C13" s="11"/>
      <c r="D13" s="8" t="e">
        <f>VLOOKUP(B13,'4.1.4'!$L$2:$M$80,2,0)</f>
        <v>#N/A</v>
      </c>
      <c r="E13" s="77">
        <f t="shared" si="0"/>
        <v>0</v>
      </c>
      <c r="F13" s="77" t="str">
        <f t="shared" si="1"/>
        <v xml:space="preserve"> </v>
      </c>
      <c r="G13" s="77">
        <f t="shared" si="2"/>
        <v>0</v>
      </c>
      <c r="H13" s="78" t="str">
        <f t="shared" si="3"/>
        <v/>
      </c>
      <c r="I13" s="78"/>
    </row>
    <row r="14" spans="1:9" x14ac:dyDescent="0.25">
      <c r="A14" s="9">
        <v>4</v>
      </c>
      <c r="B14" s="10"/>
      <c r="C14" s="11"/>
      <c r="D14" s="8" t="e">
        <f>VLOOKUP(B14,'4.1.4'!$L$2:$M$80,2,0)</f>
        <v>#N/A</v>
      </c>
      <c r="E14" s="77">
        <f t="shared" si="0"/>
        <v>0</v>
      </c>
      <c r="F14" s="77" t="str">
        <f t="shared" si="1"/>
        <v xml:space="preserve"> </v>
      </c>
      <c r="G14" s="77">
        <f t="shared" si="2"/>
        <v>0</v>
      </c>
      <c r="H14" s="78" t="str">
        <f t="shared" si="3"/>
        <v/>
      </c>
      <c r="I14" s="78"/>
    </row>
    <row r="15" spans="1:9" x14ac:dyDescent="0.25">
      <c r="A15" s="9">
        <v>5</v>
      </c>
      <c r="B15" s="10"/>
      <c r="C15" s="11"/>
      <c r="D15" s="8" t="e">
        <f>VLOOKUP(B15,'4.1.4'!$L$2:$M$80,2,0)</f>
        <v>#N/A</v>
      </c>
      <c r="E15" s="77">
        <f t="shared" si="0"/>
        <v>0</v>
      </c>
      <c r="F15" s="77" t="str">
        <f t="shared" si="1"/>
        <v xml:space="preserve"> </v>
      </c>
      <c r="G15" s="77">
        <f t="shared" si="2"/>
        <v>0</v>
      </c>
      <c r="H15" s="78" t="str">
        <f t="shared" si="3"/>
        <v/>
      </c>
      <c r="I15" s="78"/>
    </row>
    <row r="16" spans="1:9" x14ac:dyDescent="0.25">
      <c r="A16" s="9">
        <v>6</v>
      </c>
      <c r="B16" s="10"/>
      <c r="C16" s="11"/>
      <c r="D16" s="8" t="e">
        <f>VLOOKUP(B16,'4.1.4'!$L$2:$M$80,2,0)</f>
        <v>#N/A</v>
      </c>
      <c r="E16" s="77">
        <f t="shared" si="0"/>
        <v>0</v>
      </c>
      <c r="F16" s="77" t="str">
        <f t="shared" si="1"/>
        <v xml:space="preserve"> </v>
      </c>
      <c r="G16" s="77">
        <f t="shared" si="2"/>
        <v>0</v>
      </c>
      <c r="H16" s="78" t="str">
        <f t="shared" si="3"/>
        <v/>
      </c>
      <c r="I16" s="78"/>
    </row>
    <row r="17" spans="1:9" x14ac:dyDescent="0.25">
      <c r="A17" s="9">
        <v>7</v>
      </c>
      <c r="B17" s="10"/>
      <c r="C17" s="11"/>
      <c r="D17" s="8" t="e">
        <f>VLOOKUP(B17,'4.1.4'!$L$2:$M$80,2,0)</f>
        <v>#N/A</v>
      </c>
      <c r="E17" s="77">
        <f t="shared" si="0"/>
        <v>0</v>
      </c>
      <c r="F17" s="77" t="str">
        <f t="shared" si="1"/>
        <v xml:space="preserve"> </v>
      </c>
      <c r="G17" s="77">
        <f t="shared" si="2"/>
        <v>0</v>
      </c>
      <c r="H17" s="78" t="str">
        <f t="shared" si="3"/>
        <v/>
      </c>
      <c r="I17" s="78"/>
    </row>
    <row r="18" spans="1:9" x14ac:dyDescent="0.25">
      <c r="A18" s="9">
        <v>8</v>
      </c>
      <c r="B18" s="10"/>
      <c r="C18" s="11"/>
      <c r="D18" s="8" t="e">
        <f>VLOOKUP(B18,'4.1.4'!$L$2:$M$80,2,0)</f>
        <v>#N/A</v>
      </c>
      <c r="E18" s="77">
        <f t="shared" si="0"/>
        <v>0</v>
      </c>
      <c r="F18" s="77" t="str">
        <f t="shared" si="1"/>
        <v xml:space="preserve"> </v>
      </c>
      <c r="G18" s="77">
        <f t="shared" si="2"/>
        <v>0</v>
      </c>
      <c r="H18" s="78" t="str">
        <f t="shared" si="3"/>
        <v/>
      </c>
      <c r="I18" s="78"/>
    </row>
    <row r="19" spans="1:9" x14ac:dyDescent="0.25">
      <c r="A19" s="9">
        <v>9</v>
      </c>
      <c r="B19" s="10"/>
      <c r="C19" s="11"/>
      <c r="D19" s="8" t="e">
        <f>VLOOKUP(B19,'4.1.4'!$L$2:$M$80,2,0)</f>
        <v>#N/A</v>
      </c>
      <c r="E19" s="77">
        <f t="shared" si="0"/>
        <v>0</v>
      </c>
      <c r="F19" s="77" t="str">
        <f t="shared" si="1"/>
        <v xml:space="preserve"> </v>
      </c>
      <c r="G19" s="77">
        <f t="shared" si="2"/>
        <v>0</v>
      </c>
      <c r="H19" s="78" t="str">
        <f t="shared" si="3"/>
        <v/>
      </c>
      <c r="I19" s="78"/>
    </row>
    <row r="20" spans="1:9" x14ac:dyDescent="0.25">
      <c r="A20" s="9">
        <v>10</v>
      </c>
      <c r="B20" s="10"/>
      <c r="C20" s="11"/>
      <c r="D20" s="8" t="e">
        <f>VLOOKUP(B20,'4.1.4'!$L$2:$M$80,2,0)</f>
        <v>#N/A</v>
      </c>
      <c r="E20" s="77">
        <f t="shared" si="0"/>
        <v>0</v>
      </c>
      <c r="F20" s="77" t="str">
        <f t="shared" si="1"/>
        <v xml:space="preserve"> </v>
      </c>
      <c r="G20" s="77">
        <f t="shared" si="2"/>
        <v>0</v>
      </c>
      <c r="H20" s="78" t="str">
        <f t="shared" si="3"/>
        <v/>
      </c>
      <c r="I20" s="78"/>
    </row>
    <row r="21" spans="1:9" x14ac:dyDescent="0.25">
      <c r="A21" s="9">
        <v>11</v>
      </c>
      <c r="B21" s="10"/>
      <c r="C21" s="11"/>
      <c r="D21" s="8" t="e">
        <f>VLOOKUP(B21,'4.1.4'!$L$2:$M$80,2,0)</f>
        <v>#N/A</v>
      </c>
      <c r="E21" s="77">
        <f t="shared" si="0"/>
        <v>0</v>
      </c>
      <c r="F21" s="77" t="str">
        <f t="shared" si="1"/>
        <v xml:space="preserve"> </v>
      </c>
      <c r="G21" s="77">
        <f t="shared" si="2"/>
        <v>0</v>
      </c>
      <c r="H21" s="78" t="str">
        <f t="shared" si="3"/>
        <v/>
      </c>
      <c r="I21" s="78"/>
    </row>
    <row r="22" spans="1:9" x14ac:dyDescent="0.25">
      <c r="A22" s="9">
        <v>12</v>
      </c>
      <c r="B22" s="10"/>
      <c r="C22" s="11"/>
      <c r="D22" s="8" t="e">
        <f>VLOOKUP(B22,'4.1.4'!$L$2:$M$80,2,0)</f>
        <v>#N/A</v>
      </c>
      <c r="E22" s="77">
        <f t="shared" si="0"/>
        <v>0</v>
      </c>
      <c r="F22" s="77" t="str">
        <f t="shared" si="1"/>
        <v xml:space="preserve"> </v>
      </c>
      <c r="G22" s="77">
        <f t="shared" si="2"/>
        <v>0</v>
      </c>
      <c r="H22" s="78" t="str">
        <f t="shared" si="3"/>
        <v/>
      </c>
      <c r="I22" s="78"/>
    </row>
    <row r="23" spans="1:9" x14ac:dyDescent="0.25">
      <c r="A23" s="9">
        <v>13</v>
      </c>
      <c r="B23" s="10"/>
      <c r="C23" s="11"/>
      <c r="D23" s="8" t="e">
        <f>VLOOKUP(B23,'4.1.4'!$L$2:$M$80,2,0)</f>
        <v>#N/A</v>
      </c>
      <c r="E23" s="77">
        <f t="shared" si="0"/>
        <v>0</v>
      </c>
      <c r="F23" s="77" t="str">
        <f t="shared" si="1"/>
        <v xml:space="preserve"> </v>
      </c>
      <c r="G23" s="77">
        <f t="shared" si="2"/>
        <v>0</v>
      </c>
      <c r="H23" s="78" t="str">
        <f t="shared" si="3"/>
        <v/>
      </c>
      <c r="I23" s="78"/>
    </row>
    <row r="24" spans="1:9" x14ac:dyDescent="0.25">
      <c r="A24" s="9">
        <v>14</v>
      </c>
      <c r="B24" s="10"/>
      <c r="C24" s="11"/>
      <c r="D24" s="8" t="e">
        <f>VLOOKUP(B24,'4.1.4'!$L$2:$M$80,2,0)</f>
        <v>#N/A</v>
      </c>
      <c r="E24" s="77">
        <f t="shared" si="0"/>
        <v>0</v>
      </c>
      <c r="F24" s="77" t="str">
        <f t="shared" si="1"/>
        <v xml:space="preserve"> </v>
      </c>
      <c r="G24" s="77">
        <f t="shared" si="2"/>
        <v>0</v>
      </c>
      <c r="H24" s="78" t="str">
        <f t="shared" si="3"/>
        <v/>
      </c>
      <c r="I24" s="78"/>
    </row>
    <row r="25" spans="1:9" x14ac:dyDescent="0.25">
      <c r="A25" s="9">
        <v>15</v>
      </c>
      <c r="B25" s="10"/>
      <c r="C25" s="11"/>
      <c r="D25" s="8" t="e">
        <f>VLOOKUP(B25,'4.1.4'!$L$2:$M$80,2,0)</f>
        <v>#N/A</v>
      </c>
      <c r="E25" s="77">
        <f t="shared" si="0"/>
        <v>0</v>
      </c>
      <c r="F25" s="77" t="str">
        <f t="shared" si="1"/>
        <v xml:space="preserve"> </v>
      </c>
      <c r="G25" s="77">
        <f t="shared" si="2"/>
        <v>0</v>
      </c>
      <c r="H25" s="78" t="str">
        <f t="shared" si="3"/>
        <v/>
      </c>
      <c r="I25" s="78"/>
    </row>
    <row r="26" spans="1:9" x14ac:dyDescent="0.25">
      <c r="A26" s="9">
        <v>16</v>
      </c>
      <c r="B26" s="10"/>
      <c r="C26" s="11"/>
      <c r="D26" s="8" t="e">
        <f>VLOOKUP(B26,'4.1.4'!$L$2:$M$80,2,0)</f>
        <v>#N/A</v>
      </c>
      <c r="E26" s="77">
        <f t="shared" si="0"/>
        <v>0</v>
      </c>
      <c r="F26" s="77" t="str">
        <f t="shared" si="1"/>
        <v xml:space="preserve"> </v>
      </c>
      <c r="G26" s="77">
        <f t="shared" si="2"/>
        <v>0</v>
      </c>
      <c r="H26" s="78" t="str">
        <f t="shared" si="3"/>
        <v/>
      </c>
      <c r="I26" s="78"/>
    </row>
    <row r="27" spans="1:9" x14ac:dyDescent="0.25">
      <c r="A27" s="9">
        <v>17</v>
      </c>
      <c r="B27" s="10"/>
      <c r="C27" s="11"/>
      <c r="D27" s="8" t="e">
        <f>VLOOKUP(B27,'4.1.4'!$L$2:$M$80,2,0)</f>
        <v>#N/A</v>
      </c>
      <c r="E27" s="77">
        <f t="shared" si="0"/>
        <v>0</v>
      </c>
      <c r="F27" s="77" t="str">
        <f t="shared" si="1"/>
        <v xml:space="preserve"> </v>
      </c>
      <c r="G27" s="77">
        <f t="shared" si="2"/>
        <v>0</v>
      </c>
      <c r="H27" s="78" t="str">
        <f t="shared" si="3"/>
        <v/>
      </c>
      <c r="I27" s="78"/>
    </row>
    <row r="28" spans="1:9" x14ac:dyDescent="0.25">
      <c r="A28" s="9">
        <v>18</v>
      </c>
      <c r="B28" s="10"/>
      <c r="C28" s="11"/>
      <c r="D28" s="8" t="e">
        <f>VLOOKUP(B28,'4.1.4'!$L$2:$M$80,2,0)</f>
        <v>#N/A</v>
      </c>
      <c r="E28" s="77">
        <f t="shared" si="0"/>
        <v>0</v>
      </c>
      <c r="F28" s="77" t="str">
        <f t="shared" si="1"/>
        <v xml:space="preserve"> </v>
      </c>
      <c r="G28" s="77">
        <f t="shared" si="2"/>
        <v>0</v>
      </c>
      <c r="H28" s="78" t="str">
        <f t="shared" si="3"/>
        <v/>
      </c>
      <c r="I28" s="78"/>
    </row>
    <row r="29" spans="1:9" x14ac:dyDescent="0.25">
      <c r="A29" s="9">
        <v>19</v>
      </c>
      <c r="B29" s="10"/>
      <c r="C29" s="11"/>
      <c r="D29" s="8" t="e">
        <f>VLOOKUP(B29,'4.1.4'!$L$2:$M$80,2,0)</f>
        <v>#N/A</v>
      </c>
      <c r="E29" s="77">
        <f t="shared" si="0"/>
        <v>0</v>
      </c>
      <c r="F29" s="77" t="str">
        <f t="shared" si="1"/>
        <v xml:space="preserve"> </v>
      </c>
      <c r="G29" s="77">
        <f t="shared" si="2"/>
        <v>0</v>
      </c>
      <c r="H29" s="78" t="str">
        <f t="shared" si="3"/>
        <v/>
      </c>
      <c r="I29" s="78"/>
    </row>
    <row r="30" spans="1:9" x14ac:dyDescent="0.25">
      <c r="A30" s="9">
        <v>20</v>
      </c>
      <c r="B30" s="10"/>
      <c r="C30" s="11"/>
      <c r="D30" s="8" t="e">
        <f>VLOOKUP(B30,'4.1.4'!$L$2:$M$80,2,0)</f>
        <v>#N/A</v>
      </c>
      <c r="E30" s="77">
        <f t="shared" si="0"/>
        <v>0</v>
      </c>
      <c r="F30" s="77" t="str">
        <f t="shared" si="1"/>
        <v xml:space="preserve"> </v>
      </c>
      <c r="G30" s="77">
        <f t="shared" si="2"/>
        <v>0</v>
      </c>
      <c r="H30" s="78" t="str">
        <f t="shared" si="3"/>
        <v/>
      </c>
      <c r="I30" s="78"/>
    </row>
    <row r="31" spans="1:9" x14ac:dyDescent="0.25">
      <c r="A31" s="9">
        <v>21</v>
      </c>
      <c r="B31" s="10"/>
      <c r="C31" s="11"/>
      <c r="D31" s="8" t="e">
        <f>VLOOKUP(B31,'4.1.4'!$L$2:$M$80,2,0)</f>
        <v>#N/A</v>
      </c>
      <c r="E31" s="77">
        <f t="shared" si="0"/>
        <v>0</v>
      </c>
      <c r="F31" s="77" t="str">
        <f t="shared" si="1"/>
        <v xml:space="preserve"> </v>
      </c>
      <c r="G31" s="77">
        <f t="shared" si="2"/>
        <v>0</v>
      </c>
      <c r="H31" s="78" t="str">
        <f t="shared" si="3"/>
        <v/>
      </c>
      <c r="I31" s="78"/>
    </row>
    <row r="32" spans="1:9" x14ac:dyDescent="0.25">
      <c r="A32" s="9">
        <v>22</v>
      </c>
      <c r="B32" s="10"/>
      <c r="C32" s="11"/>
      <c r="D32" s="8" t="e">
        <f>VLOOKUP(B32,'4.1.4'!$L$2:$M$80,2,0)</f>
        <v>#N/A</v>
      </c>
      <c r="E32" s="77">
        <f t="shared" si="0"/>
        <v>0</v>
      </c>
      <c r="F32" s="77" t="str">
        <f t="shared" si="1"/>
        <v xml:space="preserve"> </v>
      </c>
      <c r="G32" s="77">
        <f t="shared" si="2"/>
        <v>0</v>
      </c>
      <c r="H32" s="78" t="str">
        <f t="shared" si="3"/>
        <v/>
      </c>
      <c r="I32" s="78"/>
    </row>
    <row r="33" spans="1:9" x14ac:dyDescent="0.25">
      <c r="A33" s="9">
        <v>23</v>
      </c>
      <c r="B33" s="10"/>
      <c r="C33" s="11"/>
      <c r="D33" s="8" t="e">
        <f>VLOOKUP(B33,'4.1.4'!$L$2:$M$80,2,0)</f>
        <v>#N/A</v>
      </c>
      <c r="E33" s="77">
        <f t="shared" si="0"/>
        <v>0</v>
      </c>
      <c r="F33" s="77" t="str">
        <f t="shared" si="1"/>
        <v xml:space="preserve"> </v>
      </c>
      <c r="G33" s="77">
        <f t="shared" si="2"/>
        <v>0</v>
      </c>
      <c r="H33" s="78" t="str">
        <f t="shared" si="3"/>
        <v/>
      </c>
      <c r="I33" s="78"/>
    </row>
    <row r="34" spans="1:9" x14ac:dyDescent="0.25">
      <c r="A34" s="9">
        <v>24</v>
      </c>
      <c r="B34" s="10"/>
      <c r="C34" s="11"/>
      <c r="D34" s="8" t="e">
        <f>VLOOKUP(B34,'4.1.4'!$L$2:$M$80,2,0)</f>
        <v>#N/A</v>
      </c>
      <c r="E34" s="77">
        <f t="shared" si="0"/>
        <v>0</v>
      </c>
      <c r="F34" s="77" t="str">
        <f t="shared" si="1"/>
        <v xml:space="preserve"> </v>
      </c>
      <c r="G34" s="77">
        <f t="shared" si="2"/>
        <v>0</v>
      </c>
      <c r="H34" s="78" t="str">
        <f t="shared" si="3"/>
        <v/>
      </c>
      <c r="I34" s="78"/>
    </row>
    <row r="35" spans="1:9" x14ac:dyDescent="0.25">
      <c r="A35" s="9">
        <v>25</v>
      </c>
      <c r="B35" s="10"/>
      <c r="C35" s="11"/>
      <c r="D35" s="8" t="e">
        <f>VLOOKUP(B35,'4.1.4'!$L$2:$M$80,2,0)</f>
        <v>#N/A</v>
      </c>
      <c r="E35" s="77">
        <f t="shared" si="0"/>
        <v>0</v>
      </c>
      <c r="F35" s="77" t="str">
        <f t="shared" si="1"/>
        <v xml:space="preserve"> </v>
      </c>
      <c r="G35" s="77">
        <f t="shared" si="2"/>
        <v>0</v>
      </c>
      <c r="H35" s="78" t="str">
        <f t="shared" si="3"/>
        <v/>
      </c>
      <c r="I35" s="78"/>
    </row>
    <row r="36" spans="1:9" x14ac:dyDescent="0.25">
      <c r="A36" s="9">
        <v>26</v>
      </c>
      <c r="B36" s="10"/>
      <c r="C36" s="11"/>
      <c r="D36" s="8" t="e">
        <f>VLOOKUP(B36,'4.1.4'!$L$2:$M$80,2,0)</f>
        <v>#N/A</v>
      </c>
      <c r="E36" s="77">
        <f t="shared" si="0"/>
        <v>0</v>
      </c>
      <c r="F36" s="77" t="str">
        <f t="shared" si="1"/>
        <v xml:space="preserve"> </v>
      </c>
      <c r="G36" s="77">
        <f t="shared" si="2"/>
        <v>0</v>
      </c>
      <c r="H36" s="78" t="str">
        <f t="shared" si="3"/>
        <v/>
      </c>
      <c r="I36" s="78"/>
    </row>
    <row r="37" spans="1:9" x14ac:dyDescent="0.25">
      <c r="A37" s="9">
        <v>27</v>
      </c>
      <c r="B37" s="10"/>
      <c r="C37" s="11"/>
      <c r="D37" s="8" t="e">
        <f>VLOOKUP(B37,'4.1.4'!$L$2:$M$80,2,0)</f>
        <v>#N/A</v>
      </c>
      <c r="E37" s="77">
        <f t="shared" si="0"/>
        <v>0</v>
      </c>
      <c r="F37" s="77" t="str">
        <f t="shared" si="1"/>
        <v xml:space="preserve"> </v>
      </c>
      <c r="G37" s="77">
        <f t="shared" si="2"/>
        <v>0</v>
      </c>
      <c r="H37" s="78" t="str">
        <f t="shared" si="3"/>
        <v/>
      </c>
      <c r="I37" s="78"/>
    </row>
    <row r="38" spans="1:9" x14ac:dyDescent="0.25">
      <c r="A38" s="9">
        <v>28</v>
      </c>
      <c r="B38" s="10"/>
      <c r="C38" s="11"/>
      <c r="D38" s="8" t="e">
        <f>VLOOKUP(B38,'4.1.4'!$L$2:$M$80,2,0)</f>
        <v>#N/A</v>
      </c>
      <c r="E38" s="77">
        <f t="shared" si="0"/>
        <v>0</v>
      </c>
      <c r="F38" s="77" t="str">
        <f t="shared" si="1"/>
        <v xml:space="preserve"> </v>
      </c>
      <c r="G38" s="77">
        <f t="shared" si="2"/>
        <v>0</v>
      </c>
      <c r="H38" s="78" t="str">
        <f t="shared" si="3"/>
        <v/>
      </c>
      <c r="I38" s="78"/>
    </row>
    <row r="39" spans="1:9" x14ac:dyDescent="0.25">
      <c r="A39" s="9">
        <v>29</v>
      </c>
      <c r="B39" s="10"/>
      <c r="C39" s="11"/>
      <c r="D39" s="8" t="e">
        <f>VLOOKUP(B39,'4.1.4'!$L$2:$M$80,2,0)</f>
        <v>#N/A</v>
      </c>
      <c r="E39" s="77">
        <f t="shared" si="0"/>
        <v>0</v>
      </c>
      <c r="F39" s="77" t="str">
        <f t="shared" si="1"/>
        <v xml:space="preserve"> </v>
      </c>
      <c r="G39" s="77">
        <f t="shared" si="2"/>
        <v>0</v>
      </c>
      <c r="H39" s="78" t="str">
        <f t="shared" si="3"/>
        <v/>
      </c>
      <c r="I39" s="78"/>
    </row>
    <row r="40" spans="1:9" x14ac:dyDescent="0.25">
      <c r="A40" s="9">
        <v>30</v>
      </c>
      <c r="B40" s="10"/>
      <c r="C40" s="11"/>
      <c r="D40" s="8" t="e">
        <f>VLOOKUP(B40,'4.1.4'!$L$2:$M$80,2,0)</f>
        <v>#N/A</v>
      </c>
      <c r="E40" s="77">
        <f t="shared" si="0"/>
        <v>0</v>
      </c>
      <c r="F40" s="77" t="str">
        <f t="shared" si="1"/>
        <v xml:space="preserve"> </v>
      </c>
      <c r="G40" s="77">
        <f t="shared" si="2"/>
        <v>0</v>
      </c>
      <c r="H40" s="78" t="str">
        <f t="shared" si="3"/>
        <v/>
      </c>
      <c r="I40" s="78"/>
    </row>
    <row r="43" spans="1:9" hidden="1" x14ac:dyDescent="0.25">
      <c r="A43" s="12"/>
      <c r="B43" s="12"/>
      <c r="C43" s="12"/>
      <c r="D43" s="12"/>
      <c r="E43" s="13">
        <f>SUM(E11:E40)</f>
        <v>0</v>
      </c>
      <c r="F43" s="14">
        <f>COUNT(F11:F40)</f>
        <v>0</v>
      </c>
      <c r="G43" s="12"/>
      <c r="H43" s="12"/>
      <c r="I43" s="12"/>
    </row>
    <row r="44" spans="1:9" x14ac:dyDescent="0.25">
      <c r="B44" s="5" t="s">
        <v>12</v>
      </c>
      <c r="E44" s="15">
        <f>IFERROR(F44,0)</f>
        <v>0</v>
      </c>
      <c r="F44" s="16" t="e">
        <f>E43/F43</f>
        <v>#DIV/0!</v>
      </c>
    </row>
  </sheetData>
  <sheetProtection password="CD91" sheet="1" objects="1" scenarios="1"/>
  <mergeCells count="2">
    <mergeCell ref="B4:I4"/>
    <mergeCell ref="B5:I5"/>
  </mergeCells>
  <conditionalFormatting sqref="H11:H40">
    <cfRule type="cellIs" dxfId="1" priority="2" operator="equal">
      <formula>"okres je zadaný viackrát"</formula>
    </cfRule>
  </conditionalFormatting>
  <conditionalFormatting sqref="I11:I40">
    <cfRule type="cellIs" dxfId="0" priority="1" operator="equal">
      <formula>"nezadané miesto realizácie"</formula>
    </cfRule>
  </conditionalFormatting>
  <pageMargins left="0.19685039370078741" right="0.19685039370078741" top="0.74803149606299213" bottom="0.74803149606299213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'4.1.4'!$L$2:$L$80</xm:f>
          </x14:formula1>
          <xm:sqref>B11:B40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11</vt:i4>
      </vt:variant>
    </vt:vector>
  </HeadingPairs>
  <TitlesOfParts>
    <vt:vector size="13" baseType="lpstr">
      <vt:lpstr>4.1.4</vt:lpstr>
      <vt:lpstr>Nezamestanosť</vt:lpstr>
      <vt:lpstr>'4.1.4'!_edn5</vt:lpstr>
      <vt:lpstr>'4.1.4'!_edn6</vt:lpstr>
      <vt:lpstr>'4.1.4'!_edn7</vt:lpstr>
      <vt:lpstr>'4.1.4'!_edn8</vt:lpstr>
      <vt:lpstr>'4.1.4'!_ednref1</vt:lpstr>
      <vt:lpstr>'4.1.4'!_ednref2</vt:lpstr>
      <vt:lpstr>'4.1.4'!_ednref3</vt:lpstr>
      <vt:lpstr>'4.1.4'!_ednref4</vt:lpstr>
      <vt:lpstr>'4.1.4'!_ednref5</vt:lpstr>
      <vt:lpstr>'4.1.4'!_ednref6</vt:lpstr>
      <vt:lpstr>'4.1.4'!_ednref7</vt:lpstr>
    </vt:vector>
  </TitlesOfParts>
  <Company>PPA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Kužma Emil</cp:lastModifiedBy>
  <dcterms:created xsi:type="dcterms:W3CDTF">2015-05-14T07:45:04Z</dcterms:created>
  <dcterms:modified xsi:type="dcterms:W3CDTF">2015-06-04T12:53:18Z</dcterms:modified>
</cp:coreProperties>
</file>